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alento Humano\R 435\"/>
    </mc:Choice>
  </mc:AlternateContent>
  <xr:revisionPtr revIDLastSave="0" documentId="13_ncr:1_{A1D2D236-B46D-4CBD-9E32-728A5ADDCEDE}" xr6:coauthVersionLast="47" xr6:coauthVersionMax="47" xr10:uidLastSave="{00000000-0000-0000-0000-000000000000}"/>
  <bookViews>
    <workbookView xWindow="-120" yWindow="-120" windowWidth="29040" windowHeight="15840" xr2:uid="{2846163F-7851-4702-ADBA-C5ECEC86412B}"/>
  </bookViews>
  <sheets>
    <sheet name="G. del Conocimiento" sheetId="1" r:id="rId1"/>
    <sheet name="Hoj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3" i="1" l="1"/>
  <c r="M33" i="1"/>
  <c r="Q32" i="1"/>
  <c r="M32" i="1"/>
  <c r="Q31" i="1"/>
  <c r="Q30" i="1"/>
  <c r="Q29" i="1"/>
  <c r="M31" i="1"/>
  <c r="M30" i="1"/>
  <c r="M29" i="1"/>
  <c r="M34" i="1" l="1"/>
  <c r="J43" i="1"/>
  <c r="M22" i="1"/>
  <c r="M16" i="1"/>
  <c r="M11" i="1"/>
  <c r="M13" i="1"/>
  <c r="M12" i="1"/>
  <c r="L12" i="1"/>
  <c r="L34" i="1"/>
  <c r="L33" i="1"/>
  <c r="L30" i="1"/>
  <c r="L29" i="1"/>
  <c r="L31" i="1"/>
  <c r="J13" i="1"/>
  <c r="K13" i="1"/>
  <c r="L13" i="1"/>
  <c r="K12" i="1"/>
  <c r="J12" i="1"/>
  <c r="L11" i="1"/>
  <c r="K11" i="1"/>
  <c r="J11" i="1"/>
</calcChain>
</file>

<file path=xl/sharedStrings.xml><?xml version="1.0" encoding="utf-8"?>
<sst xmlns="http://schemas.openxmlformats.org/spreadsheetml/2006/main" count="237" uniqueCount="158">
  <si>
    <t>ETAPAS</t>
  </si>
  <si>
    <t>SEGUIMIENTO DEL PLAN INSTITUCIONAL</t>
  </si>
  <si>
    <t>CORTO PLAZO</t>
  </si>
  <si>
    <t>ACTIVIDADES</t>
  </si>
  <si>
    <t>FECHA DE INICIO</t>
  </si>
  <si>
    <t>FECHA FINAL</t>
  </si>
  <si>
    <t>ENTREGABLES</t>
  </si>
  <si>
    <t>RESPONSABLES</t>
  </si>
  <si>
    <t>NOMBRES DE LOS INDICADORES</t>
  </si>
  <si>
    <t>INDICES</t>
  </si>
  <si>
    <t>METAS</t>
  </si>
  <si>
    <t>MEDICIÓN TRIMESTRAL</t>
  </si>
  <si>
    <t>DESCRIPCION DEL RECURSO REQUERIDO</t>
  </si>
  <si>
    <t>OBSERVACIONES</t>
  </si>
  <si>
    <t>MEDIANO PLAZO</t>
  </si>
  <si>
    <t>LARGO PLAZO</t>
  </si>
  <si>
    <t>1. Elaboración del Plan de acción de la política de Gestión de conocimiento e Innovación</t>
  </si>
  <si>
    <t>Plan de acción</t>
  </si>
  <si>
    <t>Programa diseñado</t>
  </si>
  <si>
    <t>Acuerdo o contrato con entidad especializada</t>
  </si>
  <si>
    <t>Catalizadores Capacitados</t>
  </si>
  <si>
    <t>Evaluación</t>
  </si>
  <si>
    <t>Procesos o áreas de trabajo identificadas</t>
  </si>
  <si>
    <t>listado de documentos relacionados</t>
  </si>
  <si>
    <t>Formato que relacione documentos seleccionados</t>
  </si>
  <si>
    <t>Mapa de conocimiento</t>
  </si>
  <si>
    <t>Repositorio</t>
  </si>
  <si>
    <t>Documento con seguimiento y evaluación</t>
  </si>
  <si>
    <t>Canales de difusión</t>
  </si>
  <si>
    <t>Reinducción</t>
  </si>
  <si>
    <t>Catalizadores con conocimiento en los procesos del Distrito</t>
  </si>
  <si>
    <t>Inventario de conocimiento tácito</t>
  </si>
  <si>
    <t>Mapa de conocimiento tácito</t>
  </si>
  <si>
    <t>Acciones implementadas</t>
  </si>
  <si>
    <t>Estrategia diseñada</t>
  </si>
  <si>
    <t>Estrategia implementada</t>
  </si>
  <si>
    <t>Líder Gestión del Conocimiento y la Innovación</t>
  </si>
  <si>
    <t>Equipo Catalizador de Gestión del Conocimiento y la Innovación</t>
  </si>
  <si>
    <t>programa diseñado</t>
  </si>
  <si>
    <t>(# catalizadores capacitados /Total de catalizadores del Distrito)*100</t>
  </si>
  <si>
    <t>(# de evaluaciones realizadas / catalizadores capacitados)*100</t>
  </si>
  <si>
    <t>Inventario de documentos identificados</t>
  </si>
  <si>
    <t>Formato implementado</t>
  </si>
  <si>
    <t>Repositorio implementado</t>
  </si>
  <si>
    <t># de canales de difusión utilizados</t>
  </si>
  <si>
    <t>(# catalizadores que conocen la organización en procesos del Distrito / total de catalizadores) *100</t>
  </si>
  <si>
    <t>(# dependencias que presentan inventario de conocimiento tácito / # dependencias del distrito) x 100</t>
  </si>
  <si>
    <t>Mapa de conocimiento tácito elaborado</t>
  </si>
  <si>
    <t xml:space="preserve">Repositorio creado </t>
  </si>
  <si>
    <t>(# de fases de la estrategia implementada / # fases de la estrategia)*100</t>
  </si>
  <si>
    <t>Equipo catalizador competente para desarrollar el proceso</t>
  </si>
  <si>
    <t>Reinducción al equipo catalizador sobre tematica de procesos del Distrito</t>
  </si>
  <si>
    <t>Catalizadores que conocen la organización del Distrito en procesos</t>
  </si>
  <si>
    <t>Disposición de herramienta para reconocer el conocimiento tácito del Distrito</t>
  </si>
  <si>
    <t>Convertir en activo el conocimiento tácito</t>
  </si>
  <si>
    <t>Elaboración de plan de acción para la vigencia 2022
https://alcart-my.sharepoint.com/:x:/g/personal/talentohumano_cartagena_gov_co/EQsHW9D5MdNJqeOVKUG5LCsBx3WvrGj9BMld8Engy4D7rg?e=e9Jpjl</t>
  </si>
  <si>
    <t>Se realizó gestión ante Función pública para capacitar  en la Gestión del Conocimiento y la Innovación al grupo catalizador, para la vigencia 2022 son las siguientes áreas: Construcción de mapas de conocimiento, Herramientas para intervenir el conocimiento explicito, Herramientas para intervenir el conocimiento tácito, Herramientas para evitar o mitigar la fuga de conocimiento, Herramienta para inventariar los expertos en la entidad, Herramienta para estructurar el conocimiento, Capacitación en planificación y organización del conocimiento  
https://alcart-my.sharepoint.com/:w:/g/personal/talentohumano_cartagena_gov_co/EfIsxeKRZ5xBl-8HWq_a824BrnLwi4tjngUVj9MK-1UatA?e=HkQcIK</t>
  </si>
  <si>
    <t>Herramientas de gestión de conocimiento: 4/9
Power BI: 7/7
https://forms.office.com/pages/responsepage.aspx?id=FKBvWb-gek2qlgbZkLnm-_N5VF1daxNHnyn8GT47ffFUQ1JRNElEM1JXSFZJSDNYT1Q1NEFDV0xSUC4u
https://forms.office.com/r/cWKmWJw6GA</t>
  </si>
  <si>
    <t>El equipo catalizador se encuentra realizando la identificación y el registro del conocimiento explícito en los diferentes procesos de la Alcaldía.
https://alcart-my.sharepoint.com/:f:/g/personal/talentohumano_cartagena_gov_co/EjxVNdJI-GxGmi-cz_aSUn0B7pjgK8QwbwElUNkoV-ZFLg?e=e9zHE7</t>
  </si>
  <si>
    <t>Se realizó reunión de manera personalizada con cada catalizador: Administración del Talento Humano, Gestión Legal, Alcaldía Industrial y de la Bahía, Gestión en Educación, Comunicación Pública, Gestión Documental, Gestión en Desarrollo Social / Extensión Agropecuaria en el Distrito de Cartagena, Gestión en Salud, Alcaldía Local Histórica y del Caribe Norte, Control Interno, Control Disciplinario, Gestión Tecnológica e Informática.
https://alcart-my.sharepoint.com/:b:/g/personal/pic_cartagena_gov_co/EWkhKPihJBpChtnM1wYionQBZYWEZJV-zliYl8iHAhWFdA?e=roAaLM
https://alcart-my.sharepoint.com/:f:/g/personal/pic_cartagena_gov_co/EnGw0SyLHRlPvMc37B80pLYBDqmD6SKN6rVd-SlRZSvpcw?e=mte6nC</t>
  </si>
  <si>
    <t>Los siguientes catalizadores asistieron a la capacitación sobre el mapa de procesos de la Alcaldía de Cartagena: Angela Mendoza Anzola, Antonio Pájaro Hernández, Claudia Agudelo, Claudia Leottau, Dona Mercedes Luna Blanquicett, Gloria Patricia Marrugo Barrios, Luis Carlos Sayas, Luz Estela Marrugo, Martha Ramírez, Mary Luz Gualdrón, Pedro Roca Guerrero, Yamileth Tapia Dávila, Elkin Oñoro, Alexander Romero Delgado.
12/12</t>
  </si>
  <si>
    <t>Se definió y diseñó el programa de capacitación para el grupo catalizador:
https://alcart-my.sharepoint.com/:w:/g/personal/talentohumano_cartagena_gov_co/ETBOuncQpLZPqLR6Xft5-5sB4EPHFN3iYi8vmaz5n-oRSA?e=YddF5K</t>
  </si>
  <si>
    <r>
      <rPr>
        <sz val="11"/>
        <color rgb="FF000000"/>
        <rFont val="Arial"/>
        <family val="2"/>
      </rPr>
      <t xml:space="preserve">El Distrito de Cartagena cuenta con 16 macroprocesos, 69 procesos y 220 subprocesos.
En la implementación de la política de gestión de conocimiento en la Alcaldía de Cartagena, los siguientes procesos han adelantado acciones que evidencian compromiso con los objetivos y metas Distritales: Administración del Talento Humano, Gestión Legal, Alcaldía Industrial y de la Bahía, Gestión en Educación, Comunicación Pública, Gestión Documental, Gestión en Desarrollo Social / Extensión Agropecuaria en el Distrito de Cartagena, Gestión en Salud, Alcaldía Local Histórica y del Caribe Norte, Control Interno, Control Disciplinario, Gestión Tecnológica e Informática.
</t>
    </r>
    <r>
      <rPr>
        <u/>
        <sz val="11"/>
        <color rgb="FF000000"/>
        <rFont val="Arial"/>
        <family val="2"/>
      </rPr>
      <t>https://mipg.cartagena.gov.co/index.php?option=com_sppagebuilder&amp;view=page&amp;layout=edit&amp;id=23</t>
    </r>
  </si>
  <si>
    <r>
      <rPr>
        <sz val="11"/>
        <color rgb="FF000000"/>
        <rFont val="Arial"/>
        <family val="2"/>
      </rPr>
      <t xml:space="preserve">Se ha implementado el formato GADAT02-F002 Formato Inventario Conocimiento Explícito, el cual fue sistematizado en el sharepoint.
</t>
    </r>
    <r>
      <rPr>
        <u/>
        <sz val="11"/>
        <color rgb="FF000000"/>
        <rFont val="Arial"/>
        <family val="2"/>
      </rPr>
      <t>https://alcart-my.sharepoint.com/:x:/r/personal/adminshp_cartagena_gov_co/Documents/SGC/GAD/AT/Gesti%C3%B3n%20de%20Bienestar%20Social/Formato%20Inventario%20Conocimiento%20Expl%C3%ADcito%20-%20SOLCADO%20ACTUALIZADO.xlsx?d=wd6da626daead402f997a0ef755c6652e&amp;csf=1&amp;web=1&amp;e=CFspIj</t>
    </r>
    <r>
      <rPr>
        <sz val="11"/>
        <color rgb="FF000000"/>
        <rFont val="Arial"/>
        <family val="2"/>
      </rPr>
      <t xml:space="preserve">
https://alcart.sharepoint.com/sites/GESCOI/Lists/InventarioConoExplicito/AllItems.aspx</t>
    </r>
  </si>
  <si>
    <r>
      <rPr>
        <sz val="11"/>
        <color rgb="FF000000"/>
        <rFont val="Arial"/>
        <family val="2"/>
      </rPr>
      <t xml:space="preserve">Se cuenta con el repositorio en el sharepoint
</t>
    </r>
    <r>
      <rPr>
        <u/>
        <sz val="11"/>
        <color rgb="FF1155CC"/>
        <rFont val="Arial"/>
        <family val="2"/>
      </rPr>
      <t>https://alcart.sharepoint.com/sites/TalentoHumano2/GestionConocimiento/Forms/AllItems.aspx</t>
    </r>
  </si>
  <si>
    <t>Se requiere que en cada dependencia del Distrito haya un funcionario responsable de hacer la identificación, recolección, registro, socialización y difusión de la información producida en dicha dependencia. Se requiere que cada funcionario destine al menos cuatro horas semanales para realizar esa gestión.</t>
  </si>
  <si>
    <t>Se requiere el apoyo de un asesor externo que tenga el conocimiento sobre la implementación de la dimensión de Gestión de Conocimiento. Se requiere que el asesor destine al menos 10 horas para brindar el apoyo en la elaboración del plan.</t>
  </si>
  <si>
    <t>Se requiere de una plataforma digital que permita archivar los documentos generados en cada una de las dependencias.</t>
  </si>
  <si>
    <t>Se requiere de un asesor externo que tenga los conocimientos  requeridos para brindar la capacitación, y del espacio físico adecuado para la actividad.</t>
  </si>
  <si>
    <t>Se requiere de un asesor externo que tenga los conocimientos requeridos para brindar la capacitación, y del espacio físico adecuado para la actividad.</t>
  </si>
  <si>
    <t>Plataforma virtual, presupuesto para realizar capacitaciones o eventos relacionados con gestión de conocimiento, enlaces de contacto con entidades generadoras de conocimiento.</t>
  </si>
  <si>
    <t>Se requiere la participación de expertos en diferentes áreas del saber que tenga los conocimientos requeridos para brindar la capacitación, y del espacio físico adecuado para la actividad.</t>
  </si>
  <si>
    <t>Se requiere de herramienta digital o física que facilite el proceso de recolección y análisis de la información.</t>
  </si>
  <si>
    <t>Se requiere de un experto del área que tenga los conocimientos requeridos para brindar la capacitación, y del espacio físico adecuado para la actividad.</t>
  </si>
  <si>
    <t>2. Definición y Diseño de programa de capacitación con temáticas definidas</t>
  </si>
  <si>
    <t>3. Gestionar la realización de los programas de capacitación con entidades especializadas</t>
  </si>
  <si>
    <t>4. Realizar las capacitaciones</t>
  </si>
  <si>
    <t>5. Evaluación de la capacitación</t>
  </si>
  <si>
    <t>6. Identificar los procesos o áreas de trabajo del Distrito.</t>
  </si>
  <si>
    <t>7. Identificar los documentos relacionados con los procesos o áreas de trabajo identificadas de cada dependencia del Distrito</t>
  </si>
  <si>
    <t>8. Implementar formato que clasifique, describa y referencie los documentos seleccionados</t>
  </si>
  <si>
    <t>9. Elaborar Mapa de Conocimiento explícito.</t>
  </si>
  <si>
    <t xml:space="preserve">10. Crear y utilizar repositorio para guardar los activos de conocimiento </t>
  </si>
  <si>
    <t>11. Seguimiento y evaluación de la implementación de esta herramienta</t>
  </si>
  <si>
    <t>12. Compartir y difundir  los resultados obtenidos con esta herramienta</t>
  </si>
  <si>
    <t>13. Reinducción al equipo de catalizadores de la gestión de Conocimiento en la conformación de macroprocesos, procesos y subprocesos del Distrito.</t>
  </si>
  <si>
    <t>14. Reconocimiento de los macroprocesos, procesos y subprocesos  del Distrito.</t>
  </si>
  <si>
    <t>15. Realizar el inventario de conocimiento tácito por dependencia que clasifique, describa y referencie los agentes portadores de conocimiento tácito por dependencia, asociandolo con funcionario reponsable</t>
  </si>
  <si>
    <t>16. Elaborar Mapa de Conocimiento tácito.</t>
  </si>
  <si>
    <t>17. Establecer un plan de trabajo para convertir el conocimiento tácito en explícito.</t>
  </si>
  <si>
    <t>18. Crear y utilizar repositorio para guardar los documentos y datos  (conocimiento) originados en este actividad</t>
  </si>
  <si>
    <t>19. Compartir y difundir  los resultados obtenidos con esta herramienta</t>
  </si>
  <si>
    <t>20. Diseñar estrategia para mitigar fuga de conocimiento en el Distrito</t>
  </si>
  <si>
    <t>21. Implementar estrategia para mitigar fuga de conocimiento en el Distrito</t>
  </si>
  <si>
    <t>Informe de gestión</t>
  </si>
  <si>
    <t>Líder Plan Institucional de Capacitación</t>
  </si>
  <si>
    <t>Porcentaje de Servidores del distrito de Cartagena capacitados en comunicación asertiva.</t>
  </si>
  <si>
    <t>(# de servidores que utilizan la comunicación asertiva como mecanismo de trabajo / # de servidores públicos de la planta)*100</t>
  </si>
  <si>
    <t>Porcentaje de Servidores del distrito de Cartagena capacitados en Relacionamiento colectivo y corporativo.</t>
  </si>
  <si>
    <t>(# de servidores que capacitados en relacionamiento colectivo y grupal / # de servidores públicos de la planta)*100</t>
  </si>
  <si>
    <t>Porcentaje de Servidores del distrito de Cartagena capacitados en Probidad y Ética.</t>
  </si>
  <si>
    <t>(# de servidores que capacitados en Probidad y Ética /# de servidores públicos de la planta)*100</t>
  </si>
  <si>
    <t>Porcentaje de Servidores del distrito de Cartagena capacitados en Conflicto de Intereses</t>
  </si>
  <si>
    <t>(# de servidores que capacitados en Conflicto de Intereses / # de servidores públicos de la planta)*100</t>
  </si>
  <si>
    <t>Porcentaje de Servidores del distrito de Cartagena capacitados en el programa de Reinducción</t>
  </si>
  <si>
    <t xml:space="preserve"># de servidores capacitados en el programa de Reinducción / # de servidores públicos de la planta)*100 </t>
  </si>
  <si>
    <t>Porcentaje de Nuevos Servidores del distrito de Cartagena capacitados en el programa de Inducción</t>
  </si>
  <si>
    <t xml:space="preserve"># de nuevos servidores capacitados en el programa de Inducción / #  de servidores públicos de la planta)*100  </t>
  </si>
  <si>
    <t>Programa de capacitación</t>
  </si>
  <si>
    <t>Aliados estratégico</t>
  </si>
  <si>
    <t># de Procesos o áreas de trabajo identificadas</t>
  </si>
  <si>
    <t># de documentos identificados</t>
  </si>
  <si>
    <t># de evaluaciones realizadas</t>
  </si>
  <si>
    <t>Seguimiento de la herramienta</t>
  </si>
  <si>
    <t>Plan elaborado</t>
  </si>
  <si>
    <t># Acuerdos o contratos realizados con entidad especializada</t>
  </si>
  <si>
    <t># Reinducciones realizadas</t>
  </si>
  <si>
    <t>Canales de socialización y difusión de la información  en el Distrito</t>
  </si>
  <si>
    <t># de mapas de conocimiento elaborados / Total de procesos identificados</t>
  </si>
  <si>
    <t>Herramienta  para estructurar el conocimiento explicito del Distrito</t>
  </si>
  <si>
    <t>Formato que de cuenta de los activos de conocimiento explícito del Distrito</t>
  </si>
  <si>
    <t>Evaluación de la capacitación a los catalizadores participantes</t>
  </si>
  <si>
    <t>Reconocimiento del conocimiento tácito con el que cuenta el Distrito</t>
  </si>
  <si>
    <t>Espacio virtual para archivar los documentos del conocimiento tácito del Distrito</t>
  </si>
  <si>
    <t>Ruta para neutralizar la fuga de conocimiento en el Distrito</t>
  </si>
  <si>
    <t>Implementación de la estrategia para mitigar fuga de conocimiento en el Distrito</t>
  </si>
  <si>
    <t>N/A</t>
  </si>
  <si>
    <t>Contratar de proveedor de prestación de servicios profesionales de formación en comunicación asertiva</t>
  </si>
  <si>
    <t>22. Capacitar a Servidores Públicos del distrito de Cartagena en comunicación asertiva.</t>
  </si>
  <si>
    <t>23. Capacitar a los Servidores públicos del distrito de Cartagena en Relacionamiento colectivo y corporativo</t>
  </si>
  <si>
    <t>24. Capacitar a los Servidores Públicos del Distrito de Cartagena en Probidad y Ética</t>
  </si>
  <si>
    <t>25. Capacitar a los Servidores Públicos del Distrito de Cartagena en Conflicto de Intereses</t>
  </si>
  <si>
    <t>26. Capacitar a los Servidores Públicos del Distrito de Cartagena en el Programa de Reinducción.</t>
  </si>
  <si>
    <t>27. Capacitar a los Nuevos Servidores Públicos del Distrito de Cartagena en el Programa de Inducción.</t>
  </si>
  <si>
    <t>https://alcart-my.sharepoint.com/:f:/g/personal/talentohumano_cartagena_gov_co/Eu5tTbPVBpJKgXkvO37WrJsBQKcWJv5fh-q_KkTDCksHeg?e=q8GiI4</t>
  </si>
  <si>
    <t>Contratar de proveedor de prestación de servicios profesionales de formación en relacionamiento colectivo y corporativo</t>
  </si>
  <si>
    <t>Contratar de proveedor de prestación de servicios profesionales de formación en  probidad y ética</t>
  </si>
  <si>
    <t>Contratar de proveedor de prestación de servicios profesionales de formación en conflicto de intereses</t>
  </si>
  <si>
    <t>Contratar de proveedor de prestación de servicios profesionales de formación en programa de reinducción</t>
  </si>
  <si>
    <t>Contratar de proveedor de prestación de servicios profesionales de formación en programa de inducción</t>
  </si>
  <si>
    <t>https://alcart-my.sharepoint.com/:f:/g/personal/talentohumano_cartagena_gov_co/Em_RfuxcKa9DlHiUkcJRcaMByt30QgbRZ_9_Jr8XfuQCIw?e=j0M6vO</t>
  </si>
  <si>
    <t>https://alcart-my.sharepoint.com/:f:/g/personal/talentohumano_cartagena_gov_co/Eo0mjI0WtYBBtQQFf_4Q6Z0BfET94Z8hK1KFBUm-TjAWnw?e=WudLlG</t>
  </si>
  <si>
    <t>https://alcart-my.sharepoint.com/:f:/g/personal/talentohumano_cartagena_gov_co/EpMhYygx89lJi3eg9eHQly0B-BW2OqIIMZ0mOQGkTa-uyQ?e=vQgDKd</t>
  </si>
  <si>
    <t>https://alcart-my.sharepoint.com/:f:/g/personal/talentohumano_cartagena_gov_co/EvY7d9ClQPNHlLj4n4nl7S0BvjSKTNsOSC8c0QHY9HXGLw?e=kFzAQq</t>
  </si>
  <si>
    <t>https://alcart-my.sharepoint.com/:f:/g/personal/talentohumano_cartagena_gov_co/EsfsFoUknsNEnmI3qeZaPRUBOFmP4FGX5b_Hrf0Qs-2_Fg?e=KRgZNr</t>
  </si>
  <si>
    <t>Se han realizado las siguientes capacitaciones:
Herramientas de gestión de conocimiento: 9/12
Inventario de conocimiento explícito: 12/12
Mapa de procesos: 12/12
Power BI: 7/12
Inventario de conocimiento tácito: 9/12
https://alcart-my.sharepoint.com/:f:/g/personal/talentohumano_cartagena_gov_co/Es_hNT_6q5hLqU5ywe4UocABb-3KLpg3JGdqS5F938JBkA?e=t7btJS</t>
  </si>
  <si>
    <t>Se han elaborado 8 mapas de conocimiento: Alcaldía 1 - Local Histórica y del Caribe Norte, Alcaldía 3 - Local Industrial y de Bahía, Control Interno, Gestión Documental, Gestión en Educación, Gestión Legal, Gestión Tecnología e Informática, UMATA – Extensión Agropecuaria
https://alcart-my.sharepoint.com/:f:/g/personal/talentohumano_cartagena_gov_co/Ejf8s0RSm2NPm0tZx6lwgvABVnqE1Xd24CrBoX3uJ_Bn_w?e=H28Dgo</t>
  </si>
  <si>
    <t>El equipo catalizador se encuentra realizando la identificación y el registro del conocimiento tácito en los diferentes procesos de la Alcaldía.
https://alcart-my.sharepoint.com/:f:/g/personal/pic_cartagena_gov_co/EsjcjFkg8qpFq5RNIzRJKYoBeTbBgSdT0pX8RGrlSwpqgA?e=w2lBfp</t>
  </si>
  <si>
    <t>Eje 1. Gestión de Conocimiento</t>
  </si>
  <si>
    <t>Eje 2. Creación de Valor Público</t>
  </si>
  <si>
    <t>Gestión del riesgo</t>
  </si>
  <si>
    <t>Programa de Inducción</t>
  </si>
  <si>
    <t>Programa de Reinducción</t>
  </si>
  <si>
    <t>Programa de Bilingüismo</t>
  </si>
  <si>
    <t>Inspectores</t>
  </si>
  <si>
    <t>Eje 3. Transformación Digital</t>
  </si>
  <si>
    <t>Eje 4. Probidad y Ética de lo Público</t>
  </si>
  <si>
    <t>Eje 2. Creación de valor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</si>
</sst>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2" x14ac:knownFonts="1">
    <font>
      <sz val="11"/>
      <color theme="1"/>
      <name val="Calibri"/>
      <family val="2"/>
      <scheme val="minor"/>
    </font>
    <font>
      <b/>
      <sz val="11"/>
      <color theme="1"/>
      <name val="Arial"/>
      <family val="2"/>
    </font>
    <font>
      <sz val="11"/>
      <color theme="1"/>
      <name val="Arial"/>
      <family val="2"/>
    </font>
    <font>
      <sz val="11"/>
      <color theme="1"/>
      <name val="Calibri"/>
      <family val="2"/>
      <scheme val="minor"/>
    </font>
    <font>
      <b/>
      <sz val="11"/>
      <color rgb="FF000000"/>
      <name val="Arial"/>
      <family val="2"/>
    </font>
    <font>
      <sz val="11"/>
      <color rgb="FF000000"/>
      <name val="Arial"/>
      <family val="2"/>
    </font>
    <font>
      <u/>
      <sz val="11"/>
      <color rgb="FF000000"/>
      <name val="Arial"/>
      <family val="2"/>
    </font>
    <font>
      <u/>
      <sz val="11"/>
      <color rgb="FF1155CC"/>
      <name val="Arial"/>
      <family val="2"/>
    </font>
    <font>
      <b/>
      <sz val="11"/>
      <name val="Arial"/>
      <family val="2"/>
    </font>
    <font>
      <sz val="11"/>
      <name val="Arial"/>
      <family val="2"/>
    </font>
    <font>
      <u/>
      <sz val="11"/>
      <color theme="10"/>
      <name val="Calibri"/>
      <family val="2"/>
      <scheme val="minor"/>
    </font>
    <font>
      <sz val="11"/>
      <color rgb="FFFF0000"/>
      <name val="Arial"/>
      <family val="2"/>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cellStyleXfs>
  <cellXfs count="86">
    <xf numFmtId="0" fontId="0" fillId="0" borderId="0" xfId="0"/>
    <xf numFmtId="0" fontId="1" fillId="2" borderId="1" xfId="0" applyFont="1" applyFill="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xf>
    <xf numFmtId="14" fontId="5" fillId="0" borderId="19" xfId="0" applyNumberFormat="1" applyFont="1" applyBorder="1" applyAlignment="1">
      <alignment horizontal="center" vertical="center"/>
    </xf>
    <xf numFmtId="0" fontId="4"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25" xfId="0" applyFont="1" applyBorder="1" applyAlignment="1">
      <alignment horizontal="center" vertical="center" wrapText="1"/>
    </xf>
    <xf numFmtId="14" fontId="2" fillId="0" borderId="19"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5"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xf>
    <xf numFmtId="0" fontId="9" fillId="0" borderId="19" xfId="0" applyFont="1" applyBorder="1" applyAlignment="1">
      <alignment horizontal="center" vertical="center" wrapText="1"/>
    </xf>
    <xf numFmtId="0" fontId="9" fillId="0" borderId="28" xfId="0" applyFont="1" applyBorder="1" applyAlignment="1">
      <alignment horizontal="center" vertical="center"/>
    </xf>
    <xf numFmtId="0" fontId="9" fillId="0" borderId="0" xfId="0" applyFont="1" applyAlignment="1">
      <alignment horizontal="center" vertical="center"/>
    </xf>
    <xf numFmtId="0" fontId="6" fillId="0" borderId="19" xfId="0" applyFont="1" applyBorder="1" applyAlignment="1">
      <alignment horizontal="center" vertical="center" wrapText="1"/>
    </xf>
    <xf numFmtId="9" fontId="5" fillId="0" borderId="19" xfId="0" applyNumberFormat="1" applyFont="1" applyBorder="1" applyAlignment="1">
      <alignment horizontal="center" vertical="center" wrapText="1"/>
    </xf>
    <xf numFmtId="9" fontId="5" fillId="0" borderId="19" xfId="1" applyFont="1" applyBorder="1" applyAlignment="1">
      <alignment horizontal="center"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xf>
    <xf numFmtId="9" fontId="4" fillId="0" borderId="25" xfId="1" applyFont="1" applyBorder="1" applyAlignment="1">
      <alignment horizontal="center" vertical="center" wrapText="1"/>
    </xf>
    <xf numFmtId="9" fontId="2" fillId="0" borderId="25" xfId="1" applyFont="1" applyBorder="1" applyAlignment="1">
      <alignment horizontal="center" vertical="center"/>
    </xf>
    <xf numFmtId="9" fontId="4" fillId="0" borderId="20" xfId="1" applyFont="1" applyBorder="1" applyAlignment="1">
      <alignment horizontal="center" vertical="center" wrapText="1"/>
    </xf>
    <xf numFmtId="9" fontId="2" fillId="0" borderId="0" xfId="1" applyFont="1" applyAlignment="1">
      <alignment horizontal="center" vertical="center"/>
    </xf>
    <xf numFmtId="0" fontId="4" fillId="2" borderId="5"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xf>
    <xf numFmtId="0" fontId="4" fillId="2" borderId="8" xfId="1" applyNumberFormat="1" applyFont="1" applyFill="1" applyBorder="1" applyAlignment="1">
      <alignment horizontal="center" vertical="center" wrapText="1"/>
    </xf>
    <xf numFmtId="0" fontId="2" fillId="2" borderId="9" xfId="1" applyNumberFormat="1" applyFont="1" applyFill="1" applyBorder="1" applyAlignment="1">
      <alignment horizontal="center" vertical="center"/>
    </xf>
    <xf numFmtId="2" fontId="2" fillId="0" borderId="19" xfId="1" applyNumberFormat="1" applyFont="1" applyBorder="1" applyAlignment="1">
      <alignment horizontal="center" vertical="center" wrapText="1"/>
    </xf>
    <xf numFmtId="9" fontId="9" fillId="0" borderId="19" xfId="1" applyFont="1" applyBorder="1" applyAlignment="1">
      <alignment horizontal="center" vertical="center" wrapText="1"/>
    </xf>
    <xf numFmtId="9" fontId="9" fillId="0" borderId="19" xfId="1" applyFont="1" applyBorder="1" applyAlignment="1">
      <alignment horizontal="center" vertical="center"/>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10" fillId="0" borderId="19" xfId="2" applyBorder="1" applyAlignment="1">
      <alignment horizontal="center" vertical="center" wrapText="1"/>
    </xf>
    <xf numFmtId="2" fontId="2" fillId="0" borderId="0" xfId="1" applyNumberFormat="1" applyFont="1" applyAlignment="1">
      <alignment horizontal="center" vertical="center"/>
    </xf>
    <xf numFmtId="0" fontId="9" fillId="2" borderId="16" xfId="1" applyNumberFormat="1" applyFont="1" applyFill="1" applyBorder="1" applyAlignment="1">
      <alignment horizontal="center" vertical="center"/>
    </xf>
    <xf numFmtId="9" fontId="9" fillId="0" borderId="20" xfId="1" applyFont="1" applyBorder="1" applyAlignment="1">
      <alignment horizontal="center" vertical="center"/>
    </xf>
    <xf numFmtId="9" fontId="9" fillId="0" borderId="25" xfId="1" applyFont="1" applyBorder="1" applyAlignment="1">
      <alignment horizontal="center" vertical="center"/>
    </xf>
    <xf numFmtId="0" fontId="9" fillId="2" borderId="11" xfId="1" applyNumberFormat="1" applyFont="1" applyFill="1" applyBorder="1" applyAlignment="1">
      <alignment horizontal="center" vertical="center"/>
    </xf>
    <xf numFmtId="2" fontId="9" fillId="0" borderId="19" xfId="1" applyNumberFormat="1" applyFont="1" applyBorder="1" applyAlignment="1">
      <alignment horizontal="center" vertical="center" wrapText="1"/>
    </xf>
    <xf numFmtId="0" fontId="9" fillId="2" borderId="10" xfId="1" applyNumberFormat="1" applyFont="1" applyFill="1" applyBorder="1" applyAlignment="1">
      <alignment horizontal="center" vertical="center"/>
    </xf>
    <xf numFmtId="9" fontId="9" fillId="0" borderId="0" xfId="1" applyFont="1" applyAlignment="1">
      <alignment horizontal="center" vertical="center"/>
    </xf>
    <xf numFmtId="9" fontId="11" fillId="0" borderId="19" xfId="1" applyFont="1" applyBorder="1" applyAlignment="1">
      <alignment horizontal="center" vertical="center" wrapText="1"/>
    </xf>
    <xf numFmtId="44" fontId="0" fillId="0" borderId="0" xfId="3" applyFont="1"/>
    <xf numFmtId="0" fontId="1" fillId="2" borderId="3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textRotation="90"/>
    </xf>
    <xf numFmtId="0" fontId="1" fillId="2" borderId="12" xfId="0" applyFont="1" applyFill="1" applyBorder="1" applyAlignment="1">
      <alignment horizontal="center" vertical="center" textRotation="90"/>
    </xf>
    <xf numFmtId="0" fontId="1" fillId="2" borderId="23" xfId="0" applyFont="1" applyFill="1" applyBorder="1" applyAlignment="1">
      <alignment horizontal="center" vertical="center" textRotation="90"/>
    </xf>
    <xf numFmtId="0" fontId="4" fillId="2" borderId="3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9" fontId="4" fillId="2" borderId="34" xfId="1" applyFont="1" applyFill="1" applyBorder="1" applyAlignment="1">
      <alignment horizontal="center" vertical="center" wrapText="1"/>
    </xf>
    <xf numFmtId="9" fontId="4" fillId="2" borderId="35" xfId="1" applyFont="1" applyFill="1" applyBorder="1" applyAlignment="1">
      <alignment horizontal="center" vertical="center" wrapText="1"/>
    </xf>
    <xf numFmtId="9" fontId="4" fillId="2" borderId="36" xfId="1"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0" xfId="0" applyFont="1" applyFill="1" applyBorder="1" applyAlignment="1">
      <alignment horizontal="center" vertical="center" wrapText="1"/>
    </xf>
    <xf numFmtId="9" fontId="4" fillId="2" borderId="8" xfId="1" applyFont="1" applyFill="1" applyBorder="1" applyAlignment="1">
      <alignment horizontal="center" vertical="center" wrapText="1"/>
    </xf>
    <xf numFmtId="9" fontId="4" fillId="2" borderId="9" xfId="1" applyFont="1" applyFill="1" applyBorder="1" applyAlignment="1">
      <alignment horizontal="center" vertical="center" wrapText="1"/>
    </xf>
    <xf numFmtId="9" fontId="4" fillId="2" borderId="10" xfId="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32" xfId="0" applyFont="1" applyFill="1" applyBorder="1" applyAlignment="1">
      <alignment horizontal="center" vertical="center" textRotation="90"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23" xfId="0" applyFont="1" applyFill="1" applyBorder="1" applyAlignment="1">
      <alignment horizontal="center" vertical="center" textRotation="90" wrapText="1"/>
    </xf>
    <xf numFmtId="0" fontId="4"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4">
    <cellStyle name="Hipervínculo" xfId="2" builtinId="8"/>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lcart-my.sharepoint.com/:f:/g/personal/talentohumano_cartagena_gov_co/Em_RfuxcKa9DlHiUkcJRcaMByt30QgbRZ_9_Jr8XfuQCIw?e=j0M6vO" TargetMode="External"/><Relationship Id="rId13" Type="http://schemas.openxmlformats.org/officeDocument/2006/relationships/hyperlink" Target="https://alcart-my.sharepoint.com/:f:/g/personal/pic_cartagena_gov_co/EsjcjFkg8qpFq5RNIzRJKYoBeTbBgSdT0pX8RGrlSwpqgA?e=w2lBfp" TargetMode="External"/><Relationship Id="rId3" Type="http://schemas.openxmlformats.org/officeDocument/2006/relationships/hyperlink" Target="https://mipg.cartagena.gov.co/index.php?option=com_sppagebuilder&amp;view=page&amp;layout=edit&amp;id=23" TargetMode="External"/><Relationship Id="rId7" Type="http://schemas.openxmlformats.org/officeDocument/2006/relationships/hyperlink" Target="https://alcart-my.sharepoint.com/:f:/g/personal/talentohumano_cartagena_gov_co/Eu5tTbPVBpJKgXkvO37WrJsBQKcWJv5fh-q_KkTDCksHeg?e=q8GiI4" TargetMode="External"/><Relationship Id="rId12" Type="http://schemas.openxmlformats.org/officeDocument/2006/relationships/hyperlink" Target="https://alcart-my.sharepoint.com/:f:/g/personal/talentohumano_cartagena_gov_co/EsfsFoUknsNEnmI3qeZaPRUBOFmP4FGX5b_Hrf0Qs-2_Fg?e=KRgZNr" TargetMode="External"/><Relationship Id="rId2" Type="http://schemas.openxmlformats.org/officeDocument/2006/relationships/hyperlink" Target="https://alcart-my.sharepoint.com/:w:/g/personal/talentohumano_cartagena_gov_co/ETBOuncQpLZPqLR6Xft5-5sB4EPHFN3iYi8vmaz5n-oRSA?e=YddF5K" TargetMode="External"/><Relationship Id="rId1" Type="http://schemas.openxmlformats.org/officeDocument/2006/relationships/hyperlink" Target="https://alcart-my.sharepoint.com/:x:/g/personal/talentohumano_cartagena_gov_co/EQsHW9D5MdNJqeOVKUG5LCsBx3WvrGj9BMld8Engy4D7rg?e=e9Jpjl" TargetMode="External"/><Relationship Id="rId6" Type="http://schemas.openxmlformats.org/officeDocument/2006/relationships/hyperlink" Target="https://alcart.sharepoint.com/sites/TalentoHumano2/GestionConocimiento/Forms/AllItems.aspx" TargetMode="External"/><Relationship Id="rId11" Type="http://schemas.openxmlformats.org/officeDocument/2006/relationships/hyperlink" Target="https://alcart-my.sharepoint.com/:f:/g/personal/talentohumano_cartagena_gov_co/EvY7d9ClQPNHlLj4n4nl7S0BvjSKTNsOSC8c0QHY9HXGLw?e=kFzAQq" TargetMode="External"/><Relationship Id="rId5" Type="http://schemas.openxmlformats.org/officeDocument/2006/relationships/hyperlink" Target="https://alcart.sharepoint.com/sites/TalentoHumano2/GestionConocimiento/Forms/AllItems.aspx" TargetMode="External"/><Relationship Id="rId10" Type="http://schemas.openxmlformats.org/officeDocument/2006/relationships/hyperlink" Target="https://alcart-my.sharepoint.com/:f:/g/personal/talentohumano_cartagena_gov_co/EpMhYygx89lJi3eg9eHQly0B-BW2OqIIMZ0mOQGkTa-uyQ?e=vQgDKd" TargetMode="External"/><Relationship Id="rId4" Type="http://schemas.openxmlformats.org/officeDocument/2006/relationships/hyperlink" Target="https://alcart-my.sharepoint.com/:x:/r/personal/adminshp_cartagena_gov_co/Documents/SGC/GAD/AT/Gesti%C3%B3n%20de%20Bienestar%20Social/Formato%20Inventario%20Conocimiento%20Expl%C3%ADcito%20-%20SOLCADO%20ACTUALIZADO.xlsx?d=wd6da626daead402f997a0ef755c6652e&amp;csf=1&amp;web=1&amp;e=CFspIj" TargetMode="External"/><Relationship Id="rId9" Type="http://schemas.openxmlformats.org/officeDocument/2006/relationships/hyperlink" Target="https://alcart-my.sharepoint.com/:f:/g/personal/talentohumano_cartagena_gov_co/Eo0mjI0WtYBBtQQFf_4Q6Z0BfET94Z8hK1KFBUm-TjAWnw?e=WudLlG"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36E08-4A96-4D60-B0B9-408354934138}">
  <dimension ref="A1:S43"/>
  <sheetViews>
    <sheetView tabSelected="1" zoomScale="90" zoomScaleNormal="90" workbookViewId="0">
      <selection activeCell="J29" sqref="J29"/>
    </sheetView>
  </sheetViews>
  <sheetFormatPr baseColWidth="10" defaultColWidth="11.42578125" defaultRowHeight="14.25" x14ac:dyDescent="0.25"/>
  <cols>
    <col min="1" max="1" width="11.42578125" style="2"/>
    <col min="2" max="2" width="39.85546875" style="2" customWidth="1"/>
    <col min="3" max="3" width="23.85546875" style="2" hidden="1" customWidth="1"/>
    <col min="4" max="4" width="25" style="2" hidden="1" customWidth="1"/>
    <col min="5" max="5" width="30" style="2" hidden="1" customWidth="1"/>
    <col min="6" max="6" width="21.7109375" style="2" hidden="1" customWidth="1"/>
    <col min="7" max="8" width="33.140625" style="16" customWidth="1"/>
    <col min="9" max="9" width="24.140625" style="2" customWidth="1"/>
    <col min="10" max="12" width="11.42578125" style="31" customWidth="1"/>
    <col min="13" max="13" width="11.42578125" style="49" customWidth="1"/>
    <col min="14" max="14" width="40.85546875" style="22" customWidth="1"/>
    <col min="15" max="15" width="68.85546875" style="16" customWidth="1"/>
    <col min="16" max="16" width="22" style="16" bestFit="1" customWidth="1"/>
    <col min="17" max="16384" width="11.42578125" style="2"/>
  </cols>
  <sheetData>
    <row r="1" spans="1:15" ht="29.45" customHeight="1" thickBot="1" x14ac:dyDescent="0.3">
      <c r="A1" s="1" t="s">
        <v>0</v>
      </c>
      <c r="B1" s="80" t="s">
        <v>1</v>
      </c>
      <c r="C1" s="81"/>
      <c r="D1" s="81"/>
      <c r="E1" s="81"/>
      <c r="F1" s="81"/>
      <c r="G1" s="81"/>
      <c r="H1" s="81"/>
      <c r="I1" s="81"/>
      <c r="J1" s="81"/>
      <c r="K1" s="81"/>
      <c r="L1" s="81"/>
      <c r="M1" s="81"/>
      <c r="N1" s="81"/>
      <c r="O1" s="82"/>
    </row>
    <row r="2" spans="1:15" ht="15.75" thickBot="1" x14ac:dyDescent="0.3">
      <c r="A2" s="77" t="s">
        <v>2</v>
      </c>
      <c r="B2" s="75" t="s">
        <v>3</v>
      </c>
      <c r="C2" s="74" t="s">
        <v>4</v>
      </c>
      <c r="D2" s="74" t="s">
        <v>5</v>
      </c>
      <c r="E2" s="74" t="s">
        <v>6</v>
      </c>
      <c r="F2" s="74" t="s">
        <v>7</v>
      </c>
      <c r="G2" s="74" t="s">
        <v>8</v>
      </c>
      <c r="H2" s="74" t="s">
        <v>9</v>
      </c>
      <c r="I2" s="66" t="s">
        <v>10</v>
      </c>
      <c r="J2" s="68" t="s">
        <v>11</v>
      </c>
      <c r="K2" s="69"/>
      <c r="L2" s="69"/>
      <c r="M2" s="70"/>
      <c r="N2" s="85" t="s">
        <v>12</v>
      </c>
      <c r="O2" s="73" t="s">
        <v>13</v>
      </c>
    </row>
    <row r="3" spans="1:15" ht="15.75" thickBot="1" x14ac:dyDescent="0.3">
      <c r="A3" s="78"/>
      <c r="B3" s="76"/>
      <c r="C3" s="59"/>
      <c r="D3" s="59"/>
      <c r="E3" s="60"/>
      <c r="F3" s="60"/>
      <c r="G3" s="60"/>
      <c r="H3" s="60"/>
      <c r="I3" s="84"/>
      <c r="J3" s="34">
        <v>1</v>
      </c>
      <c r="K3" s="35">
        <v>2</v>
      </c>
      <c r="L3" s="35">
        <v>3</v>
      </c>
      <c r="M3" s="43">
        <v>4</v>
      </c>
      <c r="N3" s="65"/>
      <c r="O3" s="58"/>
    </row>
    <row r="4" spans="1:15" ht="15" x14ac:dyDescent="0.25">
      <c r="A4" s="78"/>
      <c r="B4" s="7"/>
      <c r="C4" s="8"/>
      <c r="D4" s="8"/>
      <c r="E4" s="3"/>
      <c r="F4" s="3"/>
      <c r="G4" s="3"/>
      <c r="H4" s="3"/>
      <c r="I4" s="10"/>
      <c r="J4" s="27"/>
      <c r="K4" s="27"/>
      <c r="L4" s="27"/>
      <c r="M4" s="44"/>
      <c r="N4" s="18"/>
      <c r="O4" s="39"/>
    </row>
    <row r="5" spans="1:15" ht="15.75" thickBot="1" x14ac:dyDescent="0.3">
      <c r="A5" s="83"/>
      <c r="B5" s="11"/>
      <c r="C5" s="12"/>
      <c r="D5" s="12"/>
      <c r="E5" s="12"/>
      <c r="F5" s="5"/>
      <c r="G5" s="12"/>
      <c r="H5" s="12"/>
      <c r="I5" s="13"/>
      <c r="J5" s="28"/>
      <c r="K5" s="29"/>
      <c r="L5" s="29"/>
      <c r="M5" s="45"/>
      <c r="N5" s="19"/>
      <c r="O5" s="40"/>
    </row>
    <row r="6" spans="1:15" ht="14.45" customHeight="1" thickBot="1" x14ac:dyDescent="0.3">
      <c r="A6" s="77" t="s">
        <v>14</v>
      </c>
      <c r="B6" s="75" t="s">
        <v>3</v>
      </c>
      <c r="C6" s="74" t="s">
        <v>4</v>
      </c>
      <c r="D6" s="74" t="s">
        <v>5</v>
      </c>
      <c r="E6" s="74" t="s">
        <v>6</v>
      </c>
      <c r="F6" s="74" t="s">
        <v>7</v>
      </c>
      <c r="G6" s="74" t="s">
        <v>8</v>
      </c>
      <c r="H6" s="74" t="s">
        <v>9</v>
      </c>
      <c r="I6" s="66" t="s">
        <v>10</v>
      </c>
      <c r="J6" s="68" t="s">
        <v>11</v>
      </c>
      <c r="K6" s="69"/>
      <c r="L6" s="69"/>
      <c r="M6" s="70"/>
      <c r="N6" s="71" t="s">
        <v>12</v>
      </c>
      <c r="O6" s="73" t="s">
        <v>13</v>
      </c>
    </row>
    <row r="7" spans="1:15" ht="15" customHeight="1" x14ac:dyDescent="0.25">
      <c r="A7" s="78"/>
      <c r="B7" s="76"/>
      <c r="C7" s="59"/>
      <c r="D7" s="59"/>
      <c r="E7" s="59"/>
      <c r="F7" s="59"/>
      <c r="G7" s="59"/>
      <c r="H7" s="59"/>
      <c r="I7" s="67"/>
      <c r="J7" s="32">
        <v>1</v>
      </c>
      <c r="K7" s="33">
        <v>2</v>
      </c>
      <c r="L7" s="33">
        <v>3</v>
      </c>
      <c r="M7" s="46">
        <v>4</v>
      </c>
      <c r="N7" s="72"/>
      <c r="O7" s="57"/>
    </row>
    <row r="8" spans="1:15" ht="99.75" hidden="1" x14ac:dyDescent="0.25">
      <c r="A8" s="79"/>
      <c r="B8" s="15" t="s">
        <v>16</v>
      </c>
      <c r="C8" s="9">
        <v>44621</v>
      </c>
      <c r="D8" s="9">
        <v>44634</v>
      </c>
      <c r="E8" s="15" t="s">
        <v>17</v>
      </c>
      <c r="F8" s="15" t="s">
        <v>36</v>
      </c>
      <c r="G8" s="15" t="s">
        <v>17</v>
      </c>
      <c r="H8" s="15" t="s">
        <v>114</v>
      </c>
      <c r="I8" s="17">
        <v>1</v>
      </c>
      <c r="J8" s="26">
        <v>1</v>
      </c>
      <c r="K8" s="26">
        <v>1</v>
      </c>
      <c r="L8" s="26">
        <v>1</v>
      </c>
      <c r="M8" s="37">
        <v>1</v>
      </c>
      <c r="N8" s="20" t="s">
        <v>66</v>
      </c>
      <c r="O8" s="23" t="s">
        <v>55</v>
      </c>
    </row>
    <row r="9" spans="1:15" ht="99.75" hidden="1" x14ac:dyDescent="0.25">
      <c r="A9" s="79"/>
      <c r="B9" s="15" t="s">
        <v>74</v>
      </c>
      <c r="C9" s="9">
        <v>44605</v>
      </c>
      <c r="D9" s="9">
        <v>44620</v>
      </c>
      <c r="E9" s="15" t="s">
        <v>18</v>
      </c>
      <c r="F9" s="15" t="s">
        <v>36</v>
      </c>
      <c r="G9" s="15" t="s">
        <v>108</v>
      </c>
      <c r="H9" s="15" t="s">
        <v>38</v>
      </c>
      <c r="I9" s="17">
        <v>1</v>
      </c>
      <c r="J9" s="26">
        <v>1</v>
      </c>
      <c r="K9" s="26">
        <v>1</v>
      </c>
      <c r="L9" s="26">
        <v>1</v>
      </c>
      <c r="M9" s="37">
        <v>1</v>
      </c>
      <c r="N9" s="20" t="s">
        <v>66</v>
      </c>
      <c r="O9" s="23" t="s">
        <v>61</v>
      </c>
    </row>
    <row r="10" spans="1:15" ht="185.25" hidden="1" x14ac:dyDescent="0.25">
      <c r="A10" s="79"/>
      <c r="B10" s="15" t="s">
        <v>75</v>
      </c>
      <c r="C10" s="9">
        <v>44621</v>
      </c>
      <c r="D10" s="9">
        <v>44926</v>
      </c>
      <c r="E10" s="15" t="s">
        <v>19</v>
      </c>
      <c r="F10" s="15" t="s">
        <v>36</v>
      </c>
      <c r="G10" s="15" t="s">
        <v>109</v>
      </c>
      <c r="H10" s="15" t="s">
        <v>115</v>
      </c>
      <c r="I10" s="17">
        <v>1</v>
      </c>
      <c r="J10" s="26">
        <v>1</v>
      </c>
      <c r="K10" s="26">
        <v>1</v>
      </c>
      <c r="L10" s="26">
        <v>1</v>
      </c>
      <c r="M10" s="37">
        <v>1</v>
      </c>
      <c r="N10" s="20" t="s">
        <v>70</v>
      </c>
      <c r="O10" s="23" t="s">
        <v>56</v>
      </c>
    </row>
    <row r="11" spans="1:15" ht="156.75" hidden="1" x14ac:dyDescent="0.25">
      <c r="A11" s="79"/>
      <c r="B11" s="15" t="s">
        <v>76</v>
      </c>
      <c r="C11" s="9">
        <v>44696</v>
      </c>
      <c r="D11" s="9">
        <v>44926</v>
      </c>
      <c r="E11" s="15" t="s">
        <v>20</v>
      </c>
      <c r="F11" s="15" t="s">
        <v>37</v>
      </c>
      <c r="G11" s="15" t="s">
        <v>50</v>
      </c>
      <c r="H11" s="15" t="s">
        <v>39</v>
      </c>
      <c r="I11" s="24">
        <v>0.8</v>
      </c>
      <c r="J11" s="26">
        <f>9/12</f>
        <v>0.75</v>
      </c>
      <c r="K11" s="26">
        <f>(9+12)/24</f>
        <v>0.875</v>
      </c>
      <c r="L11" s="26">
        <f>(9+12+12)/(12*3)</f>
        <v>0.91666666666666663</v>
      </c>
      <c r="M11" s="37">
        <f>(9+12+12+9)/(12*4)</f>
        <v>0.875</v>
      </c>
      <c r="N11" s="20" t="s">
        <v>71</v>
      </c>
      <c r="O11" s="17" t="s">
        <v>145</v>
      </c>
    </row>
    <row r="12" spans="1:15" ht="179.45" hidden="1" customHeight="1" x14ac:dyDescent="0.25">
      <c r="A12" s="79"/>
      <c r="B12" s="15" t="s">
        <v>77</v>
      </c>
      <c r="C12" s="9">
        <v>44743</v>
      </c>
      <c r="D12" s="9">
        <v>44926</v>
      </c>
      <c r="E12" s="15" t="s">
        <v>21</v>
      </c>
      <c r="F12" s="15" t="s">
        <v>37</v>
      </c>
      <c r="G12" s="15" t="s">
        <v>121</v>
      </c>
      <c r="H12" s="15" t="s">
        <v>40</v>
      </c>
      <c r="I12" s="24">
        <v>0.8</v>
      </c>
      <c r="J12" s="26">
        <f>4/9</f>
        <v>0.44444444444444442</v>
      </c>
      <c r="K12" s="26">
        <f>4/9</f>
        <v>0.44444444444444442</v>
      </c>
      <c r="L12" s="26">
        <f>4/9</f>
        <v>0.44444444444444442</v>
      </c>
      <c r="M12" s="37">
        <f>(4+7)/(9+7)</f>
        <v>0.6875</v>
      </c>
      <c r="N12" s="20" t="s">
        <v>72</v>
      </c>
      <c r="O12" s="17" t="s">
        <v>57</v>
      </c>
    </row>
    <row r="13" spans="1:15" ht="199.5" hidden="1" x14ac:dyDescent="0.25">
      <c r="A13" s="79"/>
      <c r="B13" s="15" t="s">
        <v>78</v>
      </c>
      <c r="C13" s="9">
        <v>44743</v>
      </c>
      <c r="D13" s="9">
        <v>44803</v>
      </c>
      <c r="E13" s="15" t="s">
        <v>22</v>
      </c>
      <c r="F13" s="15" t="s">
        <v>37</v>
      </c>
      <c r="G13" s="15" t="s">
        <v>22</v>
      </c>
      <c r="H13" s="15" t="s">
        <v>110</v>
      </c>
      <c r="I13" s="17">
        <v>20</v>
      </c>
      <c r="J13" s="26">
        <f>12/20</f>
        <v>0.6</v>
      </c>
      <c r="K13" s="26">
        <f>12/20</f>
        <v>0.6</v>
      </c>
      <c r="L13" s="26">
        <f>12/20</f>
        <v>0.6</v>
      </c>
      <c r="M13" s="37">
        <f>12/20</f>
        <v>0.6</v>
      </c>
      <c r="N13" s="20" t="s">
        <v>65</v>
      </c>
      <c r="O13" s="23" t="s">
        <v>62</v>
      </c>
    </row>
    <row r="14" spans="1:15" ht="114" hidden="1" x14ac:dyDescent="0.25">
      <c r="A14" s="79"/>
      <c r="B14" s="15" t="s">
        <v>79</v>
      </c>
      <c r="C14" s="9">
        <v>44743</v>
      </c>
      <c r="D14" s="9">
        <v>44926</v>
      </c>
      <c r="E14" s="15" t="s">
        <v>23</v>
      </c>
      <c r="F14" s="15" t="s">
        <v>37</v>
      </c>
      <c r="G14" s="15" t="s">
        <v>41</v>
      </c>
      <c r="H14" s="15" t="s">
        <v>111</v>
      </c>
      <c r="I14" s="17">
        <v>20</v>
      </c>
      <c r="J14" s="36"/>
      <c r="K14" s="36"/>
      <c r="L14" s="36">
        <v>219</v>
      </c>
      <c r="M14" s="47">
        <v>219</v>
      </c>
      <c r="N14" s="20" t="s">
        <v>65</v>
      </c>
      <c r="O14" s="17" t="s">
        <v>58</v>
      </c>
    </row>
    <row r="15" spans="1:15" ht="171" hidden="1" x14ac:dyDescent="0.25">
      <c r="A15" s="79"/>
      <c r="B15" s="15" t="s">
        <v>80</v>
      </c>
      <c r="C15" s="9">
        <v>44743</v>
      </c>
      <c r="D15" s="9">
        <v>44926</v>
      </c>
      <c r="E15" s="15" t="s">
        <v>24</v>
      </c>
      <c r="F15" s="15" t="s">
        <v>37</v>
      </c>
      <c r="G15" s="15" t="s">
        <v>120</v>
      </c>
      <c r="H15" s="15" t="s">
        <v>42</v>
      </c>
      <c r="I15" s="17">
        <v>1</v>
      </c>
      <c r="J15" s="26"/>
      <c r="K15" s="26"/>
      <c r="L15" s="26">
        <v>1</v>
      </c>
      <c r="M15" s="37">
        <v>1</v>
      </c>
      <c r="N15" s="20" t="s">
        <v>65</v>
      </c>
      <c r="O15" s="23" t="s">
        <v>63</v>
      </c>
    </row>
    <row r="16" spans="1:15" ht="128.25" hidden="1" x14ac:dyDescent="0.25">
      <c r="A16" s="79"/>
      <c r="B16" s="15" t="s">
        <v>81</v>
      </c>
      <c r="C16" s="9">
        <v>44743</v>
      </c>
      <c r="D16" s="9">
        <v>44926</v>
      </c>
      <c r="E16" s="15" t="s">
        <v>25</v>
      </c>
      <c r="F16" s="15" t="s">
        <v>37</v>
      </c>
      <c r="G16" s="15" t="s">
        <v>119</v>
      </c>
      <c r="H16" s="15" t="s">
        <v>118</v>
      </c>
      <c r="I16" s="25">
        <v>0.5</v>
      </c>
      <c r="J16" s="26"/>
      <c r="K16" s="26"/>
      <c r="L16" s="26">
        <v>0</v>
      </c>
      <c r="M16" s="37">
        <f>8/12</f>
        <v>0.66666666666666663</v>
      </c>
      <c r="N16" s="20" t="s">
        <v>73</v>
      </c>
      <c r="O16" s="17" t="s">
        <v>146</v>
      </c>
    </row>
    <row r="17" spans="1:19" ht="57" hidden="1" x14ac:dyDescent="0.25">
      <c r="A17" s="79"/>
      <c r="B17" s="15" t="s">
        <v>82</v>
      </c>
      <c r="C17" s="9">
        <v>44683</v>
      </c>
      <c r="D17" s="9">
        <v>44694</v>
      </c>
      <c r="E17" s="15" t="s">
        <v>26</v>
      </c>
      <c r="F17" s="15" t="s">
        <v>37</v>
      </c>
      <c r="G17" s="15" t="s">
        <v>26</v>
      </c>
      <c r="H17" s="15" t="s">
        <v>43</v>
      </c>
      <c r="I17" s="17">
        <v>1</v>
      </c>
      <c r="J17" s="26"/>
      <c r="K17" s="26">
        <v>1</v>
      </c>
      <c r="L17" s="26">
        <v>1</v>
      </c>
      <c r="M17" s="37">
        <v>1</v>
      </c>
      <c r="N17" s="20" t="s">
        <v>67</v>
      </c>
      <c r="O17" s="23" t="s">
        <v>64</v>
      </c>
    </row>
    <row r="18" spans="1:19" ht="114" hidden="1" x14ac:dyDescent="0.25">
      <c r="A18" s="79"/>
      <c r="B18" s="15" t="s">
        <v>83</v>
      </c>
      <c r="C18" s="9">
        <v>44764</v>
      </c>
      <c r="D18" s="9">
        <v>44925</v>
      </c>
      <c r="E18" s="15" t="s">
        <v>27</v>
      </c>
      <c r="F18" s="15" t="s">
        <v>37</v>
      </c>
      <c r="G18" s="15" t="s">
        <v>113</v>
      </c>
      <c r="H18" s="15" t="s">
        <v>112</v>
      </c>
      <c r="I18" s="17">
        <v>1</v>
      </c>
      <c r="J18" s="26"/>
      <c r="K18" s="26"/>
      <c r="L18" s="26">
        <v>0</v>
      </c>
      <c r="M18" s="37">
        <v>0</v>
      </c>
      <c r="N18" s="20" t="s">
        <v>65</v>
      </c>
      <c r="O18" s="17"/>
    </row>
    <row r="19" spans="1:19" ht="114" hidden="1" x14ac:dyDescent="0.25">
      <c r="A19" s="79"/>
      <c r="B19" s="15" t="s">
        <v>84</v>
      </c>
      <c r="C19" s="9">
        <v>44770</v>
      </c>
      <c r="D19" s="9">
        <v>44925</v>
      </c>
      <c r="E19" s="15" t="s">
        <v>28</v>
      </c>
      <c r="F19" s="15" t="s">
        <v>37</v>
      </c>
      <c r="G19" s="15" t="s">
        <v>117</v>
      </c>
      <c r="H19" s="15" t="s">
        <v>44</v>
      </c>
      <c r="I19" s="17">
        <v>1</v>
      </c>
      <c r="J19" s="26"/>
      <c r="K19" s="26"/>
      <c r="L19" s="26">
        <v>0</v>
      </c>
      <c r="M19" s="37">
        <v>0</v>
      </c>
      <c r="N19" s="20" t="s">
        <v>65</v>
      </c>
      <c r="O19" s="17"/>
    </row>
    <row r="20" spans="1:19" ht="213.75" hidden="1" x14ac:dyDescent="0.25">
      <c r="A20" s="79"/>
      <c r="B20" s="15" t="s">
        <v>85</v>
      </c>
      <c r="C20" s="9">
        <v>44767</v>
      </c>
      <c r="D20" s="9">
        <v>44803</v>
      </c>
      <c r="E20" s="15" t="s">
        <v>29</v>
      </c>
      <c r="F20" s="15" t="s">
        <v>36</v>
      </c>
      <c r="G20" s="15" t="s">
        <v>51</v>
      </c>
      <c r="H20" s="15" t="s">
        <v>116</v>
      </c>
      <c r="I20" s="17">
        <v>1</v>
      </c>
      <c r="J20" s="26"/>
      <c r="K20" s="26"/>
      <c r="L20" s="26">
        <v>1</v>
      </c>
      <c r="M20" s="37">
        <v>1</v>
      </c>
      <c r="N20" s="20" t="s">
        <v>73</v>
      </c>
      <c r="O20" s="17" t="s">
        <v>59</v>
      </c>
    </row>
    <row r="21" spans="1:19" ht="128.25" hidden="1" x14ac:dyDescent="0.25">
      <c r="A21" s="79"/>
      <c r="B21" s="15" t="s">
        <v>86</v>
      </c>
      <c r="C21" s="9">
        <v>44774</v>
      </c>
      <c r="D21" s="9">
        <v>44803</v>
      </c>
      <c r="E21" s="15" t="s">
        <v>30</v>
      </c>
      <c r="F21" s="15" t="s">
        <v>37</v>
      </c>
      <c r="G21" s="15" t="s">
        <v>52</v>
      </c>
      <c r="H21" s="15" t="s">
        <v>45</v>
      </c>
      <c r="I21" s="25">
        <v>1</v>
      </c>
      <c r="J21" s="26"/>
      <c r="K21" s="26"/>
      <c r="L21" s="26">
        <v>1</v>
      </c>
      <c r="M21" s="37">
        <v>1</v>
      </c>
      <c r="N21" s="20" t="s">
        <v>68</v>
      </c>
      <c r="O21" s="17" t="s">
        <v>60</v>
      </c>
    </row>
    <row r="22" spans="1:19" ht="114" hidden="1" x14ac:dyDescent="0.25">
      <c r="A22" s="79"/>
      <c r="B22" s="15" t="s">
        <v>87</v>
      </c>
      <c r="C22" s="9">
        <v>44819</v>
      </c>
      <c r="D22" s="9">
        <v>44853</v>
      </c>
      <c r="E22" s="15" t="s">
        <v>31</v>
      </c>
      <c r="F22" s="15" t="s">
        <v>37</v>
      </c>
      <c r="G22" s="15" t="s">
        <v>122</v>
      </c>
      <c r="H22" s="15" t="s">
        <v>46</v>
      </c>
      <c r="I22" s="25">
        <v>0.5</v>
      </c>
      <c r="J22" s="26"/>
      <c r="K22" s="26"/>
      <c r="L22" s="26">
        <v>0</v>
      </c>
      <c r="M22" s="37">
        <f>(1/12)</f>
        <v>8.3333333333333329E-2</v>
      </c>
      <c r="N22" s="20" t="s">
        <v>65</v>
      </c>
      <c r="O22" s="17" t="s">
        <v>147</v>
      </c>
    </row>
    <row r="23" spans="1:19" ht="57" hidden="1" x14ac:dyDescent="0.25">
      <c r="A23" s="79"/>
      <c r="B23" s="15" t="s">
        <v>88</v>
      </c>
      <c r="C23" s="9">
        <v>44819</v>
      </c>
      <c r="D23" s="9">
        <v>44864</v>
      </c>
      <c r="E23" s="15" t="s">
        <v>32</v>
      </c>
      <c r="F23" s="15" t="s">
        <v>37</v>
      </c>
      <c r="G23" s="15" t="s">
        <v>53</v>
      </c>
      <c r="H23" s="15" t="s">
        <v>47</v>
      </c>
      <c r="I23" s="25">
        <v>0.5</v>
      </c>
      <c r="J23" s="26"/>
      <c r="K23" s="26"/>
      <c r="L23" s="26">
        <v>0</v>
      </c>
      <c r="M23" s="37">
        <v>0</v>
      </c>
      <c r="N23" s="20" t="s">
        <v>69</v>
      </c>
      <c r="O23" s="17"/>
    </row>
    <row r="24" spans="1:19" ht="114" hidden="1" x14ac:dyDescent="0.25">
      <c r="A24" s="79"/>
      <c r="B24" s="15" t="s">
        <v>89</v>
      </c>
      <c r="C24" s="9">
        <v>44819</v>
      </c>
      <c r="D24" s="9">
        <v>44864</v>
      </c>
      <c r="E24" s="15" t="s">
        <v>33</v>
      </c>
      <c r="F24" s="15" t="s">
        <v>37</v>
      </c>
      <c r="G24" s="15" t="s">
        <v>54</v>
      </c>
      <c r="H24" s="15" t="s">
        <v>33</v>
      </c>
      <c r="I24" s="25">
        <v>1</v>
      </c>
      <c r="J24" s="26"/>
      <c r="K24" s="26"/>
      <c r="L24" s="26">
        <v>0</v>
      </c>
      <c r="M24" s="37">
        <v>0</v>
      </c>
      <c r="N24" s="20" t="s">
        <v>65</v>
      </c>
      <c r="O24" s="17"/>
    </row>
    <row r="25" spans="1:19" ht="57" hidden="1" x14ac:dyDescent="0.25">
      <c r="A25" s="79"/>
      <c r="B25" s="15" t="s">
        <v>90</v>
      </c>
      <c r="C25" s="9">
        <v>44683</v>
      </c>
      <c r="D25" s="9">
        <v>44694</v>
      </c>
      <c r="E25" s="15" t="s">
        <v>26</v>
      </c>
      <c r="F25" s="15" t="s">
        <v>37</v>
      </c>
      <c r="G25" s="15" t="s">
        <v>123</v>
      </c>
      <c r="H25" s="15" t="s">
        <v>48</v>
      </c>
      <c r="I25" s="17">
        <v>1</v>
      </c>
      <c r="J25" s="26"/>
      <c r="K25" s="26">
        <v>1</v>
      </c>
      <c r="L25" s="26">
        <v>1</v>
      </c>
      <c r="M25" s="37">
        <v>1</v>
      </c>
      <c r="N25" s="20" t="s">
        <v>67</v>
      </c>
      <c r="O25" s="23" t="s">
        <v>64</v>
      </c>
    </row>
    <row r="26" spans="1:19" ht="114" hidden="1" x14ac:dyDescent="0.25">
      <c r="A26" s="79"/>
      <c r="B26" s="15" t="s">
        <v>91</v>
      </c>
      <c r="C26" s="9">
        <v>44774</v>
      </c>
      <c r="D26" s="9">
        <v>44925</v>
      </c>
      <c r="E26" s="15" t="s">
        <v>28</v>
      </c>
      <c r="F26" s="15" t="s">
        <v>37</v>
      </c>
      <c r="G26" s="15" t="s">
        <v>117</v>
      </c>
      <c r="H26" s="15" t="s">
        <v>44</v>
      </c>
      <c r="I26" s="17">
        <v>5</v>
      </c>
      <c r="J26" s="26"/>
      <c r="K26" s="26"/>
      <c r="L26" s="26">
        <v>0</v>
      </c>
      <c r="M26" s="37">
        <v>0</v>
      </c>
      <c r="N26" s="20" t="s">
        <v>65</v>
      </c>
      <c r="O26" s="17"/>
    </row>
    <row r="27" spans="1:19" ht="99.75" hidden="1" x14ac:dyDescent="0.25">
      <c r="A27" s="79"/>
      <c r="B27" s="15" t="s">
        <v>92</v>
      </c>
      <c r="C27" s="9">
        <v>44774</v>
      </c>
      <c r="D27" s="9">
        <v>44803</v>
      </c>
      <c r="E27" s="15" t="s">
        <v>34</v>
      </c>
      <c r="F27" s="15" t="s">
        <v>36</v>
      </c>
      <c r="G27" s="15" t="s">
        <v>124</v>
      </c>
      <c r="H27" s="15" t="s">
        <v>34</v>
      </c>
      <c r="I27" s="17">
        <v>1</v>
      </c>
      <c r="J27" s="26"/>
      <c r="K27" s="26"/>
      <c r="L27" s="26">
        <v>0</v>
      </c>
      <c r="M27" s="37">
        <v>0</v>
      </c>
      <c r="N27" s="20" t="s">
        <v>66</v>
      </c>
      <c r="O27" s="17"/>
    </row>
    <row r="28" spans="1:19" ht="114" hidden="1" x14ac:dyDescent="0.25">
      <c r="A28" s="79"/>
      <c r="B28" s="15" t="s">
        <v>93</v>
      </c>
      <c r="C28" s="9">
        <v>44842</v>
      </c>
      <c r="D28" s="9">
        <v>44925</v>
      </c>
      <c r="E28" s="15" t="s">
        <v>35</v>
      </c>
      <c r="F28" s="15" t="s">
        <v>37</v>
      </c>
      <c r="G28" s="15" t="s">
        <v>125</v>
      </c>
      <c r="H28" s="15" t="s">
        <v>49</v>
      </c>
      <c r="I28" s="25">
        <v>0.3</v>
      </c>
      <c r="J28" s="26"/>
      <c r="K28" s="26"/>
      <c r="L28" s="26">
        <v>0</v>
      </c>
      <c r="M28" s="37">
        <v>0</v>
      </c>
      <c r="N28" s="20" t="s">
        <v>65</v>
      </c>
      <c r="O28" s="17"/>
    </row>
    <row r="29" spans="1:19" ht="71.25" x14ac:dyDescent="0.25">
      <c r="A29" s="79"/>
      <c r="B29" s="15" t="s">
        <v>128</v>
      </c>
      <c r="C29" s="14">
        <v>44682</v>
      </c>
      <c r="D29" s="14">
        <v>44925</v>
      </c>
      <c r="E29" s="15" t="s">
        <v>94</v>
      </c>
      <c r="F29" s="15" t="s">
        <v>95</v>
      </c>
      <c r="G29" s="15" t="s">
        <v>96</v>
      </c>
      <c r="H29" s="17" t="s">
        <v>97</v>
      </c>
      <c r="I29" s="24">
        <v>0.5</v>
      </c>
      <c r="J29" s="25" t="s">
        <v>126</v>
      </c>
      <c r="K29" s="37">
        <v>0.13</v>
      </c>
      <c r="L29" s="26">
        <f>170/1075</f>
        <v>0.15813953488372093</v>
      </c>
      <c r="M29" s="37">
        <f>(558+30)/832</f>
        <v>0.70673076923076927</v>
      </c>
      <c r="N29" s="15" t="s">
        <v>127</v>
      </c>
      <c r="O29" s="41" t="s">
        <v>134</v>
      </c>
      <c r="P29" s="16" t="s">
        <v>157</v>
      </c>
      <c r="Q29" s="2">
        <f>558+30</f>
        <v>588</v>
      </c>
      <c r="S29" s="16" t="s">
        <v>150</v>
      </c>
    </row>
    <row r="30" spans="1:19" ht="57" x14ac:dyDescent="0.25">
      <c r="A30" s="79"/>
      <c r="B30" s="15" t="s">
        <v>129</v>
      </c>
      <c r="C30" s="14">
        <v>44682</v>
      </c>
      <c r="D30" s="14">
        <v>44925</v>
      </c>
      <c r="E30" s="15" t="s">
        <v>94</v>
      </c>
      <c r="F30" s="15" t="s">
        <v>95</v>
      </c>
      <c r="G30" s="15" t="s">
        <v>98</v>
      </c>
      <c r="H30" s="17" t="s">
        <v>99</v>
      </c>
      <c r="I30" s="24">
        <v>0.5</v>
      </c>
      <c r="J30" s="25" t="s">
        <v>126</v>
      </c>
      <c r="K30" s="38">
        <v>0.18</v>
      </c>
      <c r="L30" s="26">
        <f>216/1075</f>
        <v>0.20093023255813955</v>
      </c>
      <c r="M30" s="50">
        <f>(308+344)/832</f>
        <v>0.78365384615384615</v>
      </c>
      <c r="N30" s="15" t="s">
        <v>135</v>
      </c>
      <c r="O30" s="41" t="s">
        <v>144</v>
      </c>
      <c r="Q30" s="2">
        <f>308+344</f>
        <v>652</v>
      </c>
    </row>
    <row r="31" spans="1:19" ht="57" x14ac:dyDescent="0.25">
      <c r="A31" s="79"/>
      <c r="B31" s="15" t="s">
        <v>130</v>
      </c>
      <c r="C31" s="14">
        <v>44682</v>
      </c>
      <c r="D31" s="14">
        <v>44925</v>
      </c>
      <c r="E31" s="15" t="s">
        <v>94</v>
      </c>
      <c r="F31" s="15" t="s">
        <v>95</v>
      </c>
      <c r="G31" s="15" t="s">
        <v>100</v>
      </c>
      <c r="H31" s="17" t="s">
        <v>101</v>
      </c>
      <c r="I31" s="24">
        <v>0.5</v>
      </c>
      <c r="J31" s="25" t="s">
        <v>126</v>
      </c>
      <c r="K31" s="38">
        <v>0.17</v>
      </c>
      <c r="L31" s="37">
        <f>200/1075</f>
        <v>0.18604651162790697</v>
      </c>
      <c r="M31" s="50">
        <f>(311+344)/832</f>
        <v>0.78725961538461542</v>
      </c>
      <c r="N31" s="15" t="s">
        <v>136</v>
      </c>
      <c r="O31" s="41" t="s">
        <v>140</v>
      </c>
      <c r="P31" s="16" t="s">
        <v>156</v>
      </c>
      <c r="Q31" s="2">
        <f>311+344</f>
        <v>655</v>
      </c>
    </row>
    <row r="32" spans="1:19" ht="57" x14ac:dyDescent="0.25">
      <c r="A32" s="79"/>
      <c r="B32" s="15" t="s">
        <v>131</v>
      </c>
      <c r="C32" s="14">
        <v>44682</v>
      </c>
      <c r="D32" s="14">
        <v>44925</v>
      </c>
      <c r="E32" s="15" t="s">
        <v>94</v>
      </c>
      <c r="F32" s="15" t="s">
        <v>95</v>
      </c>
      <c r="G32" s="15" t="s">
        <v>102</v>
      </c>
      <c r="H32" s="17" t="s">
        <v>103</v>
      </c>
      <c r="I32" s="24">
        <v>0.5</v>
      </c>
      <c r="J32" s="25" t="s">
        <v>126</v>
      </c>
      <c r="K32" s="38">
        <v>0.14000000000000001</v>
      </c>
      <c r="L32" s="38">
        <v>0.14000000000000001</v>
      </c>
      <c r="M32" s="37">
        <f>(235+180)/832</f>
        <v>0.49879807692307693</v>
      </c>
      <c r="N32" s="15" t="s">
        <v>137</v>
      </c>
      <c r="O32" s="41" t="s">
        <v>141</v>
      </c>
      <c r="Q32" s="2">
        <f>235+180</f>
        <v>415</v>
      </c>
    </row>
    <row r="33" spans="1:17" ht="57" x14ac:dyDescent="0.25">
      <c r="A33" s="79"/>
      <c r="B33" s="15" t="s">
        <v>132</v>
      </c>
      <c r="C33" s="14">
        <v>44682</v>
      </c>
      <c r="D33" s="14">
        <v>44682</v>
      </c>
      <c r="E33" s="15" t="s">
        <v>94</v>
      </c>
      <c r="F33" s="15" t="s">
        <v>95</v>
      </c>
      <c r="G33" s="15" t="s">
        <v>104</v>
      </c>
      <c r="H33" s="17" t="s">
        <v>105</v>
      </c>
      <c r="I33" s="24">
        <v>0.5</v>
      </c>
      <c r="J33" s="25" t="s">
        <v>126</v>
      </c>
      <c r="K33" s="38">
        <v>0.17</v>
      </c>
      <c r="L33" s="37">
        <f>(182+18)/1075</f>
        <v>0.18604651162790697</v>
      </c>
      <c r="M33" s="37">
        <f>(344+40+160)/832</f>
        <v>0.65384615384615385</v>
      </c>
      <c r="N33" s="15" t="s">
        <v>138</v>
      </c>
      <c r="O33" s="41" t="s">
        <v>142</v>
      </c>
      <c r="Q33" s="2">
        <f>344+40+160</f>
        <v>544</v>
      </c>
    </row>
    <row r="34" spans="1:17" ht="57.75" thickBot="1" x14ac:dyDescent="0.3">
      <c r="A34" s="79"/>
      <c r="B34" s="15" t="s">
        <v>133</v>
      </c>
      <c r="C34" s="14">
        <v>44682</v>
      </c>
      <c r="D34" s="14">
        <v>44925</v>
      </c>
      <c r="E34" s="15" t="s">
        <v>94</v>
      </c>
      <c r="F34" s="15" t="s">
        <v>95</v>
      </c>
      <c r="G34" s="15" t="s">
        <v>106</v>
      </c>
      <c r="H34" s="17" t="s">
        <v>107</v>
      </c>
      <c r="I34" s="24">
        <v>1</v>
      </c>
      <c r="J34" s="25" t="s">
        <v>126</v>
      </c>
      <c r="K34" s="37">
        <v>0.05</v>
      </c>
      <c r="L34" s="37">
        <f>35/64</f>
        <v>0.546875</v>
      </c>
      <c r="M34" s="37">
        <f>(44)/64</f>
        <v>0.6875</v>
      </c>
      <c r="N34" s="15" t="s">
        <v>139</v>
      </c>
      <c r="O34" s="41" t="s">
        <v>143</v>
      </c>
      <c r="Q34" s="2">
        <v>44</v>
      </c>
    </row>
    <row r="35" spans="1:17" ht="15.75" thickBot="1" x14ac:dyDescent="0.3">
      <c r="A35" s="54" t="s">
        <v>15</v>
      </c>
      <c r="B35" s="52" t="s">
        <v>3</v>
      </c>
      <c r="C35" s="59" t="s">
        <v>4</v>
      </c>
      <c r="D35" s="59" t="s">
        <v>5</v>
      </c>
      <c r="E35" s="59" t="s">
        <v>6</v>
      </c>
      <c r="F35" s="59" t="s">
        <v>7</v>
      </c>
      <c r="G35" s="59" t="s">
        <v>8</v>
      </c>
      <c r="H35" s="59" t="s">
        <v>9</v>
      </c>
      <c r="I35" s="57" t="s">
        <v>10</v>
      </c>
      <c r="J35" s="61" t="s">
        <v>11</v>
      </c>
      <c r="K35" s="62"/>
      <c r="L35" s="62"/>
      <c r="M35" s="63"/>
      <c r="N35" s="64" t="s">
        <v>12</v>
      </c>
      <c r="O35" s="57" t="s">
        <v>13</v>
      </c>
    </row>
    <row r="36" spans="1:17" ht="15.75" thickBot="1" x14ac:dyDescent="0.3">
      <c r="A36" s="55"/>
      <c r="B36" s="53"/>
      <c r="C36" s="60"/>
      <c r="D36" s="60"/>
      <c r="E36" s="60"/>
      <c r="F36" s="60"/>
      <c r="G36" s="60"/>
      <c r="H36" s="60"/>
      <c r="I36" s="58"/>
      <c r="J36" s="34">
        <v>1</v>
      </c>
      <c r="K36" s="35">
        <v>2</v>
      </c>
      <c r="L36" s="35">
        <v>3</v>
      </c>
      <c r="M36" s="48">
        <v>4</v>
      </c>
      <c r="N36" s="65"/>
      <c r="O36" s="58"/>
    </row>
    <row r="37" spans="1:17" ht="15" x14ac:dyDescent="0.25">
      <c r="A37" s="55"/>
      <c r="B37" s="6"/>
      <c r="C37" s="3"/>
      <c r="D37" s="3"/>
      <c r="E37" s="3"/>
      <c r="F37" s="4"/>
      <c r="G37" s="3"/>
      <c r="H37" s="3"/>
      <c r="I37" s="10"/>
      <c r="J37" s="30"/>
      <c r="K37" s="27"/>
      <c r="L37" s="27"/>
      <c r="M37" s="44"/>
      <c r="N37" s="21"/>
      <c r="O37" s="39"/>
    </row>
    <row r="38" spans="1:17" ht="15.75" thickBot="1" x14ac:dyDescent="0.3">
      <c r="A38" s="56"/>
      <c r="B38" s="11"/>
      <c r="C38" s="12"/>
      <c r="D38" s="12"/>
      <c r="E38" s="12"/>
      <c r="F38" s="5"/>
      <c r="G38" s="12"/>
      <c r="H38" s="12"/>
      <c r="I38" s="13"/>
      <c r="J38" s="28"/>
      <c r="K38" s="29"/>
      <c r="L38" s="29"/>
      <c r="M38" s="45"/>
      <c r="N38" s="19"/>
      <c r="O38" s="40"/>
    </row>
    <row r="42" spans="1:17" x14ac:dyDescent="0.25">
      <c r="I42" s="31"/>
    </row>
    <row r="43" spans="1:17" x14ac:dyDescent="0.25">
      <c r="I43" s="31"/>
      <c r="J43" s="42">
        <f>1040*80%</f>
        <v>832</v>
      </c>
    </row>
  </sheetData>
  <mergeCells count="37">
    <mergeCell ref="B1:O1"/>
    <mergeCell ref="A2:A5"/>
    <mergeCell ref="B2:B3"/>
    <mergeCell ref="C2:C3"/>
    <mergeCell ref="D2:D3"/>
    <mergeCell ref="E2:E3"/>
    <mergeCell ref="F2:F3"/>
    <mergeCell ref="G2:G3"/>
    <mergeCell ref="I2:I3"/>
    <mergeCell ref="J2:M2"/>
    <mergeCell ref="N2:N3"/>
    <mergeCell ref="O2:O3"/>
    <mergeCell ref="H2:H3"/>
    <mergeCell ref="B6:B7"/>
    <mergeCell ref="C6:C7"/>
    <mergeCell ref="D6:D7"/>
    <mergeCell ref="E6:E7"/>
    <mergeCell ref="A6:A34"/>
    <mergeCell ref="I6:I7"/>
    <mergeCell ref="J6:M6"/>
    <mergeCell ref="N6:N7"/>
    <mergeCell ref="O6:O7"/>
    <mergeCell ref="F6:F7"/>
    <mergeCell ref="G6:G7"/>
    <mergeCell ref="H6:H7"/>
    <mergeCell ref="B35:B36"/>
    <mergeCell ref="A35:A38"/>
    <mergeCell ref="O35:O36"/>
    <mergeCell ref="F35:F36"/>
    <mergeCell ref="G35:G36"/>
    <mergeCell ref="I35:I36"/>
    <mergeCell ref="J35:M35"/>
    <mergeCell ref="N35:N36"/>
    <mergeCell ref="H35:H36"/>
    <mergeCell ref="E35:E36"/>
    <mergeCell ref="D35:D36"/>
    <mergeCell ref="C35:C36"/>
  </mergeCells>
  <hyperlinks>
    <hyperlink ref="O8" r:id="rId1" xr:uid="{3B952BC0-3AE0-4EFC-ABB3-42920D138BAB}"/>
    <hyperlink ref="O9" r:id="rId2" xr:uid="{A5447ABF-D27B-4BAD-B789-D3287CDFA5A7}"/>
    <hyperlink ref="O13" r:id="rId3" xr:uid="{7817F68C-AB4D-4744-82AB-DA94CC175CEB}"/>
    <hyperlink ref="O15" r:id="rId4" xr:uid="{76BC7308-0C0D-444F-A332-EE14680E2DE9}"/>
    <hyperlink ref="O17" r:id="rId5" xr:uid="{4115E03A-91BA-4818-BC81-23B79AA51D71}"/>
    <hyperlink ref="O25" r:id="rId6" xr:uid="{F8871F46-495B-40AE-942A-9857E3A45474}"/>
    <hyperlink ref="O29" r:id="rId7" xr:uid="{2063FE20-FB47-4091-A4CB-B857532CC6C3}"/>
    <hyperlink ref="O31" r:id="rId8" xr:uid="{E0561827-977A-476B-B108-E9E1261053CB}"/>
    <hyperlink ref="O32" r:id="rId9" xr:uid="{DA31DE42-2043-412E-88F8-E377EA46207B}"/>
    <hyperlink ref="O33" r:id="rId10" xr:uid="{C032F1B1-C913-47AC-9C3A-E0E9ED2F0CE8}"/>
    <hyperlink ref="O34" r:id="rId11" xr:uid="{7B92BA78-C150-4490-85D2-55E8FD3515B0}"/>
    <hyperlink ref="O30" r:id="rId12" xr:uid="{0CE5921C-A640-4343-BC4E-7580941959DF}"/>
    <hyperlink ref="O22" r:id="rId13" display="https://alcart-my.sharepoint.com/:f:/g/personal/pic_cartagena_gov_co/EsjcjFkg8qpFq5RNIzRJKYoBeTbBgSdT0pX8RGrlSwpqgA?e=w2lBfp" xr:uid="{D378C124-0CEE-47D0-83A1-470F3818950C}"/>
  </hyperlinks>
  <pageMargins left="0.7" right="0.7" top="0.75" bottom="0.75" header="0.3" footer="0.3"/>
  <pageSetup paperSize="9" orientation="portrait" horizontalDpi="300" verticalDpi="3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2468-0209-4E2B-8D0F-52DA29D5F10F}">
  <dimension ref="A2:C11"/>
  <sheetViews>
    <sheetView workbookViewId="0">
      <selection activeCell="D17" sqref="D17"/>
    </sheetView>
  </sheetViews>
  <sheetFormatPr baseColWidth="10" defaultRowHeight="15" x14ac:dyDescent="0.25"/>
  <cols>
    <col min="1" max="1" width="30" bestFit="1" customWidth="1"/>
    <col min="3" max="3" width="15.28515625" bestFit="1" customWidth="1"/>
  </cols>
  <sheetData>
    <row r="2" spans="1:3" x14ac:dyDescent="0.25">
      <c r="A2" t="s">
        <v>148</v>
      </c>
      <c r="B2">
        <v>30</v>
      </c>
    </row>
    <row r="3" spans="1:3" x14ac:dyDescent="0.25">
      <c r="A3" t="s">
        <v>149</v>
      </c>
      <c r="B3">
        <v>588</v>
      </c>
    </row>
    <row r="4" spans="1:3" x14ac:dyDescent="0.25">
      <c r="A4" t="s">
        <v>155</v>
      </c>
    </row>
    <row r="5" spans="1:3" x14ac:dyDescent="0.25">
      <c r="A5" t="s">
        <v>156</v>
      </c>
      <c r="B5">
        <v>655</v>
      </c>
    </row>
    <row r="6" spans="1:3" x14ac:dyDescent="0.25">
      <c r="A6" t="s">
        <v>151</v>
      </c>
      <c r="B6">
        <v>44</v>
      </c>
    </row>
    <row r="7" spans="1:3" x14ac:dyDescent="0.25">
      <c r="A7" t="s">
        <v>152</v>
      </c>
      <c r="B7">
        <v>544</v>
      </c>
    </row>
    <row r="8" spans="1:3" x14ac:dyDescent="0.25">
      <c r="A8" t="s">
        <v>153</v>
      </c>
      <c r="B8">
        <v>60</v>
      </c>
    </row>
    <row r="9" spans="1:3" x14ac:dyDescent="0.25">
      <c r="A9" t="s">
        <v>154</v>
      </c>
    </row>
    <row r="11" spans="1:3" x14ac:dyDescent="0.25">
      <c r="C11"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 del Conocimiento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Blanco Melendez</dc:creator>
  <cp:lastModifiedBy>Informatica</cp:lastModifiedBy>
  <dcterms:created xsi:type="dcterms:W3CDTF">2022-10-06T19:41:17Z</dcterms:created>
  <dcterms:modified xsi:type="dcterms:W3CDTF">2023-06-27T22:21:17Z</dcterms:modified>
</cp:coreProperties>
</file>