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2"/>
  <workbookPr filterPrivacy="1" codeName="ThisWorkbook" defaultThemeVersion="124226"/>
  <xr:revisionPtr revIDLastSave="10" documentId="13_ncr:1_{80B5CF8B-C9F9-4665-82AE-53F9C0F1BA24}" xr6:coauthVersionLast="47" xr6:coauthVersionMax="47" xr10:uidLastSave="{6CD78E54-E8DE-4F05-824A-2017F96FBA38}"/>
  <bookViews>
    <workbookView xWindow="-120" yWindow="-120" windowWidth="29040" windowHeight="15840" tabRatio="848" firstSheet="2" activeTab="1" xr2:uid="{00000000-000D-0000-FFFF-FFFF00000000}"/>
  </bookViews>
  <sheets>
    <sheet name="Indice" sheetId="28" r:id="rId1"/>
    <sheet name="CONTEXTO" sheetId="30" r:id="rId2"/>
    <sheet name="48 GADCA" sheetId="29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CONTEXTO!$A$4:$I$78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'[1]3 PROBABIL E IMPACTO INHERENTE'!$X$11:$X$16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[2]NUEVAS_TABLAS!#REF!</definedName>
    <definedName name="RAN_C_TIPAME">[2]NUEVAS_TABLAS!#REF!</definedName>
    <definedName name="RAN_N_IMPAME">[2]NUEVAS_TABLAS!$B$2:$B$10</definedName>
    <definedName name="Tipo">'[1]11 FORMULAS'!$A$4:$A$11</definedName>
    <definedName name="Tipos">[3]TABLA!$G$2:$G$4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9" l="1"/>
  <c r="I27" i="29"/>
  <c r="O27" i="29"/>
  <c r="O22" i="29"/>
  <c r="AA13" i="29"/>
  <c r="AC13" i="29"/>
  <c r="AD13" i="29"/>
  <c r="AF13" i="29"/>
  <c r="AF12" i="29"/>
  <c r="AD12" i="29" l="1"/>
  <c r="AF28" i="29" l="1"/>
  <c r="AF29" i="29"/>
  <c r="AF30" i="29"/>
  <c r="AF31" i="29"/>
  <c r="AC28" i="29"/>
  <c r="AJ28" i="29" s="1"/>
  <c r="AC29" i="29"/>
  <c r="AJ29" i="29" s="1"/>
  <c r="AC30" i="29"/>
  <c r="AJ30" i="29" s="1"/>
  <c r="AC31" i="29"/>
  <c r="AJ31" i="29" s="1"/>
  <c r="AF24" i="29"/>
  <c r="AF25" i="29"/>
  <c r="AF26" i="29"/>
  <c r="AC24" i="29"/>
  <c r="AJ24" i="29" s="1"/>
  <c r="AC25" i="29"/>
  <c r="AC26" i="29"/>
  <c r="AJ26" i="29" s="1"/>
  <c r="AF18" i="29"/>
  <c r="AF19" i="29"/>
  <c r="AJ19" i="29" s="1"/>
  <c r="AF20" i="29"/>
  <c r="AF21" i="29"/>
  <c r="AC18" i="29"/>
  <c r="AC19" i="29"/>
  <c r="AC20" i="29"/>
  <c r="AJ20" i="29" s="1"/>
  <c r="AC21" i="29"/>
  <c r="AJ21" i="29" s="1"/>
  <c r="AF14" i="29"/>
  <c r="AF15" i="29"/>
  <c r="AF16" i="29"/>
  <c r="AC14" i="29"/>
  <c r="AC15" i="29"/>
  <c r="AC16" i="29"/>
  <c r="S27" i="29"/>
  <c r="R27" i="29" s="1"/>
  <c r="S22" i="29"/>
  <c r="R22" i="29" s="1"/>
  <c r="S17" i="29"/>
  <c r="S12" i="29"/>
  <c r="N12" i="29"/>
  <c r="AJ18" i="29" l="1"/>
  <c r="AJ16" i="29"/>
  <c r="AJ25" i="29"/>
  <c r="AJ15" i="29"/>
  <c r="AJ14" i="29"/>
  <c r="AF27" i="29"/>
  <c r="AF23" i="29"/>
  <c r="AF22" i="29"/>
  <c r="AF17" i="29"/>
  <c r="AC27" i="29"/>
  <c r="AC23" i="29"/>
  <c r="AC22" i="29"/>
  <c r="AC17" i="29"/>
  <c r="AC12" i="29"/>
  <c r="BE12" i="29"/>
  <c r="AJ17" i="29" l="1"/>
  <c r="AJ27" i="29"/>
  <c r="AJ13" i="29"/>
  <c r="AJ22" i="29"/>
  <c r="AJ12" i="29"/>
  <c r="AJ23" i="29"/>
  <c r="AD30" i="29"/>
  <c r="AA30" i="29"/>
  <c r="AD29" i="29"/>
  <c r="AA29" i="29"/>
  <c r="AD28" i="29"/>
  <c r="AD27" i="29"/>
  <c r="AA27" i="29"/>
  <c r="U27" i="29"/>
  <c r="T27" i="29" s="1"/>
  <c r="N27" i="29"/>
  <c r="K27" i="29"/>
  <c r="L27" i="29" s="1"/>
  <c r="E27" i="29"/>
  <c r="AD25" i="29"/>
  <c r="AA25" i="29"/>
  <c r="AD24" i="29"/>
  <c r="AA24" i="29"/>
  <c r="AD23" i="29"/>
  <c r="AA23" i="29"/>
  <c r="AD22" i="29"/>
  <c r="AM22" i="29" s="1"/>
  <c r="AA22" i="29"/>
  <c r="U22" i="29"/>
  <c r="T22" i="29" s="1"/>
  <c r="N22" i="29"/>
  <c r="K22" i="29"/>
  <c r="I22" i="29"/>
  <c r="E22" i="29"/>
  <c r="AD20" i="29"/>
  <c r="AA20" i="29"/>
  <c r="AD19" i="29"/>
  <c r="AA19" i="29"/>
  <c r="AD18" i="29"/>
  <c r="AD17" i="29"/>
  <c r="AA17" i="29"/>
  <c r="R17" i="29"/>
  <c r="N17" i="29"/>
  <c r="K17" i="29"/>
  <c r="L17" i="29" s="1"/>
  <c r="I17" i="29"/>
  <c r="E17" i="29"/>
  <c r="AD15" i="29"/>
  <c r="AA15" i="29"/>
  <c r="AD14" i="29"/>
  <c r="AA14" i="29"/>
  <c r="AA12" i="29"/>
  <c r="O12" i="29"/>
  <c r="K12" i="29"/>
  <c r="L12" i="29" s="1"/>
  <c r="I12" i="29"/>
  <c r="E12" i="29"/>
  <c r="V27" i="29" l="1"/>
  <c r="AK12" i="29"/>
  <c r="AL12" i="29" s="1"/>
  <c r="AK13" i="29" s="1"/>
  <c r="AL13" i="29" s="1"/>
  <c r="AL14" i="29" s="1"/>
  <c r="AL15" i="29" s="1"/>
  <c r="AL16" i="29" s="1"/>
  <c r="V22" i="29"/>
  <c r="AK17" i="29"/>
  <c r="AL17" i="29" s="1"/>
  <c r="AL18" i="29" s="1"/>
  <c r="AL19" i="29" s="1"/>
  <c r="AL20" i="29" s="1"/>
  <c r="AL21" i="29" s="1"/>
  <c r="AN17" i="29" s="1"/>
  <c r="AO17" i="29" s="1"/>
  <c r="AK27" i="29"/>
  <c r="AL27" i="29" s="1"/>
  <c r="AL28" i="29" s="1"/>
  <c r="AL29" i="29" s="1"/>
  <c r="AL30" i="29" s="1"/>
  <c r="AL31" i="29" s="1"/>
  <c r="AN27" i="29" s="1"/>
  <c r="AO27" i="29" s="1"/>
  <c r="U12" i="29"/>
  <c r="T12" i="29" s="1"/>
  <c r="V12" i="29" s="1"/>
  <c r="R12" i="29"/>
  <c r="AM23" i="29"/>
  <c r="AM24" i="29" s="1"/>
  <c r="AM25" i="29" s="1"/>
  <c r="AM26" i="29" s="1"/>
  <c r="AP22" i="29" s="1"/>
  <c r="AQ22" i="29" s="1"/>
  <c r="AM27" i="29"/>
  <c r="AM28" i="29" s="1"/>
  <c r="AM29" i="29" s="1"/>
  <c r="AM30" i="29" s="1"/>
  <c r="AM31" i="29" s="1"/>
  <c r="AP27" i="29" s="1"/>
  <c r="AQ27" i="29" s="1"/>
  <c r="L22" i="29"/>
  <c r="U17" i="29"/>
  <c r="T17" i="29" s="1"/>
  <c r="V17" i="29" s="1"/>
  <c r="AK22" i="29" l="1"/>
  <c r="AL22" i="29" s="1"/>
  <c r="AM12" i="29"/>
  <c r="AM13" i="29" s="1"/>
  <c r="AM14" i="29" s="1"/>
  <c r="AM15" i="29" s="1"/>
  <c r="AM16" i="29" s="1"/>
  <c r="AN12" i="29"/>
  <c r="AO12" i="29" s="1"/>
  <c r="AR27" i="29"/>
  <c r="AM17" i="29"/>
  <c r="AM18" i="29" s="1"/>
  <c r="AM19" i="29" s="1"/>
  <c r="AM20" i="29" s="1"/>
  <c r="AM21" i="29" s="1"/>
  <c r="AP17" i="29" s="1"/>
  <c r="AQ17" i="29" s="1"/>
  <c r="AR17" i="29" s="1"/>
  <c r="AP12" i="29" l="1"/>
  <c r="AQ12" i="29" s="1"/>
  <c r="AR12" i="29" s="1"/>
  <c r="AK23" i="29"/>
  <c r="AL23" i="29" s="1"/>
  <c r="AL24" i="29" s="1"/>
  <c r="AL25" i="29" s="1"/>
  <c r="AL26" i="29" s="1"/>
  <c r="AN22" i="29" s="1"/>
  <c r="AO22" i="29" s="1"/>
  <c r="AR22" i="29" s="1"/>
</calcChain>
</file>

<file path=xl/sharedStrings.xml><?xml version="1.0" encoding="utf-8"?>
<sst xmlns="http://schemas.openxmlformats.org/spreadsheetml/2006/main" count="639" uniqueCount="361">
  <si>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</si>
  <si>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</si>
  <si>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</si>
  <si>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</si>
  <si>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</si>
  <si>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</si>
  <si>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</si>
  <si>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</si>
  <si>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</si>
  <si>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</si>
  <si>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</si>
  <si>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</si>
  <si>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</si>
  <si>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</si>
  <si>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</si>
  <si>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</si>
  <si>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</si>
  <si>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</si>
  <si>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</si>
  <si>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</si>
  <si>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</si>
  <si>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</si>
  <si>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</si>
  <si>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</si>
  <si>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</si>
  <si>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</si>
  <si>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</si>
  <si>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</si>
  <si>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</si>
  <si>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</si>
  <si>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</si>
  <si>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</si>
  <si>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</si>
  <si>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</si>
  <si>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</si>
  <si>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</si>
  <si>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</si>
  <si>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</si>
  <si>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</si>
  <si>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</si>
  <si>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</si>
  <si>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</si>
  <si>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</si>
  <si>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</si>
  <si>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</si>
  <si>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</si>
  <si>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</si>
  <si>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</si>
  <si>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</si>
  <si>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</si>
  <si>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</si>
  <si>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</si>
  <si>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</si>
  <si>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</si>
  <si>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</si>
  <si>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</si>
  <si>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</si>
  <si>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</si>
  <si>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</si>
  <si>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</si>
  <si>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</si>
  <si>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</si>
  <si>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</si>
  <si>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</si>
  <si>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</si>
  <si>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</si>
  <si>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</si>
  <si>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</si>
  <si>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</si>
  <si>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</si>
  <si>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</si>
  <si>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</si>
  <si>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</si>
  <si>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</si>
  <si>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</si>
  <si>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</si>
  <si>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</si>
  <si>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</si>
  <si>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</si>
  <si>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</si>
  <si>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</si>
  <si>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</si>
  <si>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</si>
  <si>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</si>
  <si>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</si>
  <si>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</si>
  <si>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</si>
  <si>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</si>
  <si>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</si>
  <si>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</si>
  <si>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</si>
  <si>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</si>
  <si>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</si>
  <si>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</si>
  <si>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</si>
  <si>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</si>
  <si>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</si>
  <si>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</si>
  <si>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</si>
  <si>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</si>
  <si>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</si>
  <si>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</si>
  <si>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</si>
  <si>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</si>
  <si>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</si>
  <si>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</si>
  <si>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</si>
  <si>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</si>
  <si>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</si>
  <si>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</si>
  <si>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</si>
  <si>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</si>
  <si>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</si>
  <si>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</si>
  <si>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</si>
  <si>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</si>
  <si>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</si>
  <si>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</si>
  <si>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</si>
  <si>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</si>
  <si>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</si>
  <si>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</si>
  <si>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</si>
  <si>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</si>
  <si>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</si>
  <si>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</si>
  <si>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</si>
  <si>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</si>
  <si>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</si>
  <si>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</si>
  <si>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</si>
  <si>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</si>
  <si>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</si>
  <si>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</si>
  <si>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</si>
  <si>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</si>
  <si>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</si>
  <si>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</si>
  <si>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</si>
  <si>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</si>
  <si>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</si>
  <si>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</si>
  <si>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</si>
  <si>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</si>
  <si>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</si>
  <si>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</si>
  <si>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</si>
  <si>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</si>
  <si>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</si>
  <si>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</si>
  <si>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</si>
  <si>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</si>
  <si>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</si>
  <si>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</si>
  <si>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</si>
  <si>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</si>
  <si>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</si>
  <si>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</si>
  <si>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</si>
  <si>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</si>
  <si>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</si>
  <si>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</si>
  <si>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</si>
  <si>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</si>
  <si>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</si>
  <si>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</si>
  <si>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</si>
  <si>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</si>
  <si>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</si>
  <si>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</si>
  <si>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</si>
  <si>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</si>
  <si>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</si>
  <si>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</si>
  <si>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</si>
  <si>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</si>
  <si>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</si>
  <si>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</si>
  <si>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</si>
  <si>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DIRECCIONAMIENTO ESTRATEGICO</t>
  </si>
  <si>
    <t>GHADI</t>
  </si>
  <si>
    <t>ADMINISTRACION DEL SISTEMA DE GESTION DE CALIDAD</t>
  </si>
  <si>
    <t>GHAAS</t>
  </si>
  <si>
    <t>PRESUPUESTO</t>
  </si>
  <si>
    <t>GHAPR</t>
  </si>
  <si>
    <t>GESTION TRIBUTARIA</t>
  </si>
  <si>
    <t>GHAGT</t>
  </si>
  <si>
    <t>TESORERIA</t>
  </si>
  <si>
    <t>GHATE</t>
  </si>
  <si>
    <t>CONTABILIDAD</t>
  </si>
  <si>
    <t>GHACO</t>
  </si>
  <si>
    <t>GESTION ADMINISTRATIVA</t>
  </si>
  <si>
    <t>GHAGA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</si>
  <si>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</si>
  <si>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</si>
  <si>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</si>
  <si>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</si>
  <si>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</si>
  <si>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</si>
  <si>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</si>
  <si>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</si>
  <si>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</si>
  <si>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</si>
  <si>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</si>
  <si>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</si>
  <si>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</si>
  <si>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</si>
  <si>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</si>
  <si>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</si>
  <si>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</si>
  <si>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</si>
  <si>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</si>
  <si>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r>
      <rPr>
        <b/>
        <sz val="10"/>
        <color theme="1"/>
        <rFont val="Arial"/>
        <family val="2"/>
      </rPr>
      <t>Fortaleza</t>
    </r>
    <r>
      <rPr>
        <sz val="10"/>
        <color theme="1"/>
        <rFont val="Arial"/>
        <family val="2"/>
      </rPr>
      <t xml:space="preserve">
1. Equipo Humano con conocimiento sobre la implementación del Modelo Integrado de Planeación y Gestión.
2. Articulación del Modelo de Operación por Proceso con el Mipg.
</t>
    </r>
  </si>
  <si>
    <r>
      <rPr>
        <b/>
        <sz val="10"/>
        <color theme="1"/>
        <rFont val="Arial"/>
        <family val="2"/>
      </rPr>
      <t>Debilidad</t>
    </r>
    <r>
      <rPr>
        <sz val="10"/>
        <color theme="1"/>
        <rFont val="Arial"/>
        <family val="2"/>
      </rPr>
      <t xml:space="preserve">
1. No se cuenta con una plataforma técnologica adecuada para el control documental de los procesos.
2. No se cuenta con personal de Planta para la acciones del Proceso de Calidad.</t>
    </r>
  </si>
  <si>
    <r>
      <rPr>
        <b/>
        <sz val="10"/>
        <color theme="1"/>
        <rFont val="Arial"/>
        <family val="2"/>
      </rPr>
      <t>Oportunidad</t>
    </r>
    <r>
      <rPr>
        <sz val="10"/>
        <color theme="1"/>
        <rFont val="Arial"/>
        <family val="2"/>
      </rPr>
      <t xml:space="preserve">
1.Infraestructura tecnologica del Distrito. 
2.Analisis y estudio de cargas del Proceso de Calidad.
</t>
    </r>
  </si>
  <si>
    <r>
      <rPr>
        <b/>
        <sz val="10"/>
        <color theme="1"/>
        <rFont val="Arial"/>
        <family val="2"/>
      </rPr>
      <t>Amenazas</t>
    </r>
    <r>
      <rPr>
        <sz val="10"/>
        <color theme="1"/>
        <rFont val="Arial"/>
        <family val="2"/>
      </rPr>
      <t xml:space="preserve"> 
1. Cambios constantes de Catalizadores.
2. Desconocimiento por parte de los lideres de proceso y catalizadores de calidad sobre el MIPG y MOP.</t>
    </r>
  </si>
  <si>
    <t>1.Desarrollar tecnologicamente una plataforma tecnologica con el acompañamiento de la Oficina de Informatica que permita registrar y monitorear en tiempo real el estado del Modelo de Operación por Procesos.
2.Fortalecer el Proceso de Calidad por medio de cargos de planta que garaticen la continuidad y operación de los procesos.</t>
  </si>
  <si>
    <t>1.Promover el fortalecimiento del Modelo de Operación proprocesos en la entidad a traves de los catalizadores en planta de personal.
2.Realizar periodicamente jornadas para la apropiación del Modelo de operación por procesos proceso a lideres y catalizadores.</t>
  </si>
  <si>
    <t>1.Articular el equipo humano capacitado con el apoyo de la Oficina de Informatica y desarrollar herramientas tecnologicas que permitan monitorear la Información del Modelo. 
2.Promover el fortalecimiento del proceso de calidad mediante de la creación de la oficina, a nivel de la estructura administrativa.</t>
  </si>
  <si>
    <t>1.Propender que los catalizadores mantengan sus procesos actualizados y publicados, evitando la fuga de conocimiento.
2.Realizar campañas de socialización  y sensibilización sobre MIPG con los líderes y catalizadores de los procesos buscando el empoderamiento de estos, en la operación de sus procesos.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</si>
  <si>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</si>
  <si>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</si>
  <si>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</si>
  <si>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</si>
  <si>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</si>
  <si>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</si>
  <si>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</si>
  <si>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</si>
  <si>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</si>
  <si>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>Alcaldia de Cartagena</t>
  </si>
  <si>
    <t>PROCESO:</t>
  </si>
  <si>
    <t>Apoyo</t>
  </si>
  <si>
    <t>Elaboración o Actualización:</t>
  </si>
  <si>
    <t>2022-09-30 / 2023-04-21</t>
  </si>
  <si>
    <t>OBJETIVO DEL PROCESO:</t>
  </si>
  <si>
    <t xml:space="preserve">Garantizar la implementación de un modelo de operación por proceso que permita obtener productos y servicios de calidad, articulados con el desarrollo y la mejora continua, generando satisfacción de nuestros colaboradores y la ciudadanía </t>
  </si>
  <si>
    <t>Vigencia del:</t>
  </si>
  <si>
    <t>2022-2023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</si>
  <si>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</si>
  <si>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</si>
  <si>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</si>
  <si>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</si>
  <si>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</si>
  <si>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</si>
  <si>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</si>
  <si>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</si>
  <si>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</si>
  <si>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</si>
  <si>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</si>
  <si>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</si>
  <si>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</si>
  <si>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</si>
  <si>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</si>
  <si>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</si>
  <si>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</si>
  <si>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</si>
  <si>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</si>
  <si>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</si>
  <si>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</si>
  <si>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</si>
  <si>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</si>
  <si>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</si>
  <si>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</si>
  <si>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</si>
  <si>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</si>
  <si>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</si>
  <si>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</si>
  <si>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</si>
  <si>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</si>
  <si>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</si>
  <si>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</si>
  <si>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</si>
  <si>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</si>
  <si>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</si>
  <si>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</si>
  <si>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</si>
  <si>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</si>
  <si>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</si>
  <si>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</si>
  <si>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</si>
  <si>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</si>
  <si>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</si>
  <si>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</si>
  <si>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</si>
  <si>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</si>
  <si>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</si>
  <si>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</si>
  <si>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</si>
  <si>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</si>
  <si>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</si>
  <si>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</si>
  <si>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</si>
  <si>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</si>
  <si>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</si>
  <si>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</si>
  <si>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</si>
  <si>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</si>
  <si>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</si>
  <si>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</si>
  <si>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</si>
  <si>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</si>
  <si>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</si>
  <si>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</si>
  <si>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</si>
  <si>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</si>
  <si>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</si>
  <si>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</si>
  <si>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</si>
  <si>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</si>
  <si>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</si>
  <si>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</si>
  <si>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</si>
  <si>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perdidad economica</t>
  </si>
  <si>
    <t>por ausencia de información documentada del modelo de operación por procesos</t>
  </si>
  <si>
    <t>debido a la omisión de los servidores públicos al momento de aplicar los lineamientos establecidos para el levantamiento de sus procesos</t>
  </si>
  <si>
    <t>D Fallas teconologicas</t>
  </si>
  <si>
    <t>Procesos</t>
  </si>
  <si>
    <t>menor a 10 SMLMV</t>
  </si>
  <si>
    <t>El riesgo afecta la imagen de la entidad a nivel nacional, con efecto publicitario sostenido a nivel país</t>
  </si>
  <si>
    <t>Asesor externo - Area de Calidad</t>
  </si>
  <si>
    <t>Realizar el seguimiento por parte del Area de Calidad al cumplimiento de los criterios diferenciales de las politicas de gestión y desempeño por parte de los lideres de las políticas establecidos en los decretos 1409 de 2018 y 1225 de 2021.</t>
  </si>
  <si>
    <t>Seguimiento trimestral</t>
  </si>
  <si>
    <t>Preventivo</t>
  </si>
  <si>
    <t>Manual</t>
  </si>
  <si>
    <t>Sin Documentar</t>
  </si>
  <si>
    <t>Continua</t>
  </si>
  <si>
    <t>Con Registro</t>
  </si>
  <si>
    <t>Evitar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</si>
  <si>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</si>
  <si>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</si>
  <si>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Realizar el seguimiento por parte del Area de Calidad al cumplimiento de los planes de mejoramiento producto de los resultados de la evaluación del FURAG diseñados y ejecutados por los líderes de las  politicas de gestión y desempeño establecidos en los decretos 1409 de 2018 y 1225 de 2021.</t>
  </si>
  <si>
    <t>Documentado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</si>
  <si>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</si>
  <si>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</t>
  </si>
  <si>
    <t>R2</t>
  </si>
  <si>
    <t>Posibilidad de perdida reputacional</t>
  </si>
  <si>
    <t>por fallas tecnologicas en el aplicativo SOLCADO</t>
  </si>
  <si>
    <t>debido a errores en la programacion interna del aplicativo, impidiendo el registro, control y trazabilidad de la documentacion del modelo de operación por procesos en la alcaldia</t>
  </si>
  <si>
    <t>Tecnologias</t>
  </si>
  <si>
    <t>N/A</t>
  </si>
  <si>
    <t>Elaborar un procedimiento que describa la ruta para la programación de los flujos de trabajo para el registro, control y trazabilidad de la información en el aplicativo SOLCADO.</t>
  </si>
  <si>
    <t>Automático</t>
  </si>
  <si>
    <t>Aceptar</t>
  </si>
  <si>
    <t>Afecta la imagen de algún área de la org</t>
  </si>
  <si>
    <t>;Afecta la imagen de la entidad int de conocimiento gral nivel interno de J.D y accionistas y o de proveedores</t>
  </si>
  <si>
    <t>;Afecta la imagen de la entidad con algunos usuarios de relevancia frente al logro de los objs</t>
  </si>
  <si>
    <t>;Afecta la imagen de la entidad con efecto pub sostenido a nivel de sector admon, nivel dptal o mpal</t>
  </si>
  <si>
    <t>;Afecta la imagen de la entidad a nivel Nal con efecto pub sostenido a nivel país</t>
  </si>
  <si>
    <t>R3</t>
  </si>
  <si>
    <t>por falencias al momento de realizar el analisis del indicador, que no permita conocer con exactitud su estado actual</t>
  </si>
  <si>
    <t xml:space="preserve">debido a la inadecuada realización del reporte o analisis del mismo, impidiendo la generación de alertas y toma de decisiones por parte de los lideres de los procesos </t>
  </si>
  <si>
    <t>A Ejecucion y administracion de procesos</t>
  </si>
  <si>
    <t>Socializar e interiorizar con todos los gestores y equipo de calidad, la guia para la construcción y analisis de indicadores de gestión de la Función publica.</t>
  </si>
  <si>
    <t>Semestral</t>
  </si>
  <si>
    <t>Publicar cronograma de mesas tecnicas con los gestores  y el equipo de calidad  para revisión, seguimiento y ajustes a los indicadores de gestión</t>
  </si>
  <si>
    <t xml:space="preserve">Trimestral </t>
  </si>
  <si>
    <t>R4</t>
  </si>
  <si>
    <t>por el bajo cumplimiento en los criterios diferenciales de las politicas de gestion y desempeño por el mal diligenciamiento del formulario por parte de los lideres de Politicas</t>
  </si>
  <si>
    <t>debido a la poca información disponible como soporte al diligenciamiento del formulario y/o baja ejecución de actividades que apunten a incrementar el nivel de desempeño institucional</t>
  </si>
  <si>
    <t>Realizar acompañamiento metodologico y seguimiento  tecnico al cargue del formulario Furag, por parte de cada uno de los lideres de Politica de Gestión y desempeño.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</si>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</sst>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0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</cellStyleXfs>
  <cellXfs count="125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0" fontId="23" fillId="0" borderId="1" xfId="2" applyFont="1" applyBorder="1" applyAlignment="1">
      <alignment horizontal="justify" vertical="top" wrapText="1"/>
    </xf>
    <xf numFmtId="0" fontId="9" fillId="0" borderId="0" xfId="2" applyFont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1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0" fontId="23" fillId="7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2" borderId="1" xfId="2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3" fontId="23" fillId="7" borderId="1" xfId="2" applyNumberFormat="1" applyFont="1" applyFill="1" applyBorder="1" applyAlignment="1" applyProtection="1">
      <alignment horizontal="center" vertical="center" wrapText="1"/>
      <protection locked="0"/>
    </xf>
    <xf numFmtId="9" fontId="28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/>
    </xf>
    <xf numFmtId="9" fontId="27" fillId="0" borderId="1" xfId="0" applyNumberFormat="1" applyFont="1" applyBorder="1" applyAlignment="1">
      <alignment horizontal="center" vertical="center"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</cellXfs>
  <cellStyles count="14">
    <cellStyle name="Estilo 2" xfId="12" xr:uid="{00000000-0005-0000-0000-000000000000}"/>
    <cellStyle name="Hipervínculo" xfId="1" builtinId="8"/>
    <cellStyle name="Normal" xfId="0" builtinId="0"/>
    <cellStyle name="Normal - Style1 2" xfId="13" xr:uid="{00000000-0005-0000-0000-000003000000}"/>
    <cellStyle name="Normal 10" xfId="9" xr:uid="{00000000-0005-0000-0000-000004000000}"/>
    <cellStyle name="Normal 11" xfId="7" xr:uid="{00000000-0005-0000-0000-000005000000}"/>
    <cellStyle name="Normal 12" xfId="4" xr:uid="{00000000-0005-0000-0000-000006000000}"/>
    <cellStyle name="Normal 13" xfId="6" xr:uid="{00000000-0005-0000-0000-000007000000}"/>
    <cellStyle name="Normal 14" xfId="5" xr:uid="{00000000-0005-0000-0000-000008000000}"/>
    <cellStyle name="Normal 2" xfId="2" xr:uid="{00000000-0005-0000-0000-000009000000}"/>
    <cellStyle name="Normal 4" xfId="3" xr:uid="{00000000-0005-0000-0000-00000A000000}"/>
    <cellStyle name="Normal 6" xfId="11" xr:uid="{00000000-0005-0000-0000-00000B000000}"/>
    <cellStyle name="Normal 8" xfId="10" xr:uid="{00000000-0005-0000-0000-00000C000000}"/>
    <cellStyle name="Normal 9" xfId="8" xr:uid="{00000000-0005-0000-0000-00000D000000}"/>
  </cellStyles>
  <dxfs count="19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66FF33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-809625</xdr:rowOff>
    </xdr:from>
    <xdr:to>
      <xdr:col>1</xdr:col>
      <xdr:colOff>590550</xdr:colOff>
      <xdr:row>0</xdr:row>
      <xdr:rowOff>-228600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-809625"/>
          <a:ext cx="904875" cy="58102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504825</xdr:rowOff>
    </xdr:from>
    <xdr:to>
      <xdr:col>22</xdr:col>
      <xdr:colOff>95250</xdr:colOff>
      <xdr:row>16</xdr:row>
      <xdr:rowOff>440939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17</xdr:row>
      <xdr:rowOff>504825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19</xdr:row>
      <xdr:rowOff>504825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504825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19</xdr:row>
      <xdr:rowOff>504825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15</xdr:row>
      <xdr:rowOff>504825</xdr:rowOff>
    </xdr:from>
    <xdr:to>
      <xdr:col>22</xdr:col>
      <xdr:colOff>95250</xdr:colOff>
      <xdr:row>16</xdr:row>
      <xdr:rowOff>5942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22</xdr:row>
      <xdr:rowOff>504825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24</xdr:row>
      <xdr:rowOff>0</xdr:rowOff>
    </xdr:from>
    <xdr:to>
      <xdr:col>22</xdr:col>
      <xdr:colOff>95250</xdr:colOff>
      <xdr:row>24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95250</xdr:colOff>
      <xdr:row>24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95250</xdr:colOff>
      <xdr:row>24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95250</xdr:colOff>
      <xdr:row>24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24</xdr:row>
      <xdr:rowOff>504825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24</xdr:row>
      <xdr:rowOff>504825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24</xdr:row>
      <xdr:rowOff>15875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24</xdr:row>
      <xdr:rowOff>504825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25</xdr:row>
      <xdr:rowOff>301625</xdr:rowOff>
    </xdr:from>
    <xdr:to>
      <xdr:col>44</xdr:col>
      <xdr:colOff>97630</xdr:colOff>
      <xdr:row>25</xdr:row>
      <xdr:rowOff>414156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24</xdr:row>
      <xdr:rowOff>504825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24</xdr:row>
      <xdr:rowOff>504825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27</xdr:row>
      <xdr:rowOff>504825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29</xdr:row>
      <xdr:rowOff>504825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29</xdr:row>
      <xdr:rowOff>504825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29</xdr:row>
      <xdr:rowOff>15875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29</xdr:row>
      <xdr:rowOff>504825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30</xdr:row>
      <xdr:rowOff>301625</xdr:rowOff>
    </xdr:from>
    <xdr:to>
      <xdr:col>22</xdr:col>
      <xdr:colOff>97630</xdr:colOff>
      <xdr:row>30</xdr:row>
      <xdr:rowOff>414156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30</xdr:row>
      <xdr:rowOff>301625</xdr:rowOff>
    </xdr:from>
    <xdr:to>
      <xdr:col>44</xdr:col>
      <xdr:colOff>97630</xdr:colOff>
      <xdr:row>30</xdr:row>
      <xdr:rowOff>414156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30</xdr:row>
      <xdr:rowOff>301625</xdr:rowOff>
    </xdr:from>
    <xdr:to>
      <xdr:col>44</xdr:col>
      <xdr:colOff>97630</xdr:colOff>
      <xdr:row>30</xdr:row>
      <xdr:rowOff>414156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30</xdr:row>
      <xdr:rowOff>301625</xdr:rowOff>
    </xdr:from>
    <xdr:to>
      <xdr:col>22</xdr:col>
      <xdr:colOff>97630</xdr:colOff>
      <xdr:row>30</xdr:row>
      <xdr:rowOff>414156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30</xdr:row>
      <xdr:rowOff>301625</xdr:rowOff>
    </xdr:from>
    <xdr:to>
      <xdr:col>22</xdr:col>
      <xdr:colOff>97630</xdr:colOff>
      <xdr:row>30</xdr:row>
      <xdr:rowOff>414156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30</xdr:row>
      <xdr:rowOff>301625</xdr:rowOff>
    </xdr:from>
    <xdr:to>
      <xdr:col>44</xdr:col>
      <xdr:colOff>97630</xdr:colOff>
      <xdr:row>30</xdr:row>
      <xdr:rowOff>414156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309166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309166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309166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309166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309166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309166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309166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309166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97630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97630</xdr:colOff>
      <xdr:row>20</xdr:row>
      <xdr:rowOff>414156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25</xdr:row>
      <xdr:rowOff>301625</xdr:rowOff>
    </xdr:from>
    <xdr:to>
      <xdr:col>22</xdr:col>
      <xdr:colOff>97630</xdr:colOff>
      <xdr:row>25</xdr:row>
      <xdr:rowOff>414156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15" name="Text Box 1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16" name="Text Box 18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17</xdr:row>
      <xdr:rowOff>15875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18</xdr:row>
      <xdr:rowOff>15875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20</xdr:row>
      <xdr:rowOff>15875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0</xdr:rowOff>
    </xdr:from>
    <xdr:ext cx="95250" cy="171450"/>
    <xdr:sp macro="" textlink="">
      <xdr:nvSpPr>
        <xdr:cNvPr id="273" name="Text Box 17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31363444" y="73104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17</xdr:row>
      <xdr:rowOff>15875</xdr:rowOff>
    </xdr:from>
    <xdr:ext cx="95250" cy="171450"/>
    <xdr:sp macro="" textlink="">
      <xdr:nvSpPr>
        <xdr:cNvPr id="274" name="Text Box 18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31365031" y="732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18</xdr:row>
      <xdr:rowOff>15875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20</xdr:row>
      <xdr:rowOff>15875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23</xdr:row>
      <xdr:rowOff>15875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23</xdr:row>
      <xdr:rowOff>15875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24</xdr:row>
      <xdr:rowOff>15875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24</xdr:row>
      <xdr:rowOff>15875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25</xdr:row>
      <xdr:rowOff>15875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25</xdr:row>
      <xdr:rowOff>15875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23</xdr:row>
      <xdr:rowOff>15875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504825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504825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23</xdr:row>
      <xdr:rowOff>15875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27</xdr:row>
      <xdr:rowOff>15875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27</xdr:row>
      <xdr:rowOff>15875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28</xdr:row>
      <xdr:rowOff>15875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28</xdr:row>
      <xdr:rowOff>15875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29</xdr:row>
      <xdr:rowOff>15875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29</xdr:row>
      <xdr:rowOff>15875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30</xdr:row>
      <xdr:rowOff>15875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30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30</xdr:row>
      <xdr:rowOff>15875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213632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504825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22</xdr:row>
      <xdr:rowOff>504825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23</xdr:row>
      <xdr:rowOff>504825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24</xdr:row>
      <xdr:rowOff>504825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504825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504825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22</xdr:row>
      <xdr:rowOff>504825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504825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504825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23</xdr:row>
      <xdr:rowOff>504825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504825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24</xdr:row>
      <xdr:rowOff>504825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25</xdr:row>
      <xdr:rowOff>504825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26</xdr:row>
      <xdr:rowOff>504825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27</xdr:row>
      <xdr:rowOff>504825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28</xdr:row>
      <xdr:rowOff>504825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29</xdr:row>
      <xdr:rowOff>504825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25</xdr:row>
      <xdr:rowOff>504825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25</xdr:row>
      <xdr:rowOff>504825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25</xdr:row>
      <xdr:rowOff>504825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25</xdr:row>
      <xdr:rowOff>504825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26</xdr:row>
      <xdr:rowOff>504825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26</xdr:row>
      <xdr:rowOff>504825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26</xdr:row>
      <xdr:rowOff>504825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26</xdr:row>
      <xdr:rowOff>504825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27</xdr:row>
      <xdr:rowOff>504825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28</xdr:row>
      <xdr:rowOff>504825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504825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504825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504825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29</xdr:row>
      <xdr:rowOff>504825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amirez/Downloads/gestion%20de%20ries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3%20Racionalizaci&#243;n%20de%20Tr&#225;mites%20(V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amirez\Downloads\gestion%20de%20ries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 FORMULAS"/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</sheetNames>
    <sheetDataSet>
      <sheetData sheetId="0">
        <row r="4">
          <cell r="A4" t="str">
            <v>A_Ejecución_y_Administración_de_procesos</v>
          </cell>
          <cell r="O4" t="str">
            <v>Preventivo</v>
          </cell>
        </row>
        <row r="5">
          <cell r="A5" t="str">
            <v>B_Fraude_Externo</v>
          </cell>
          <cell r="O5" t="str">
            <v>Detectivo</v>
          </cell>
          <cell r="P5" t="str">
            <v>Probabilidad</v>
          </cell>
        </row>
        <row r="6">
          <cell r="A6" t="str">
            <v>C_Fraude_Interno</v>
          </cell>
          <cell r="O6" t="str">
            <v>Correctivo</v>
          </cell>
          <cell r="P6" t="str">
            <v>Impacto</v>
          </cell>
        </row>
        <row r="7">
          <cell r="A7" t="str">
            <v>D_Fallas_Tecnológicas</v>
          </cell>
        </row>
        <row r="8">
          <cell r="A8" t="str">
            <v>E_Relaciones_Laborales</v>
          </cell>
        </row>
        <row r="9">
          <cell r="A9" t="str">
            <v>F_Usuarios_Productos_y_Prácticas_Organizacionales</v>
          </cell>
        </row>
        <row r="10">
          <cell r="A10" t="str">
            <v>G_Daños_Activos_Físicos</v>
          </cell>
        </row>
      </sheetData>
      <sheetData sheetId="1"/>
      <sheetData sheetId="2"/>
      <sheetData sheetId="3">
        <row r="11">
          <cell r="X11" t="str">
            <v>Menor a 10 SMLMV</v>
          </cell>
        </row>
        <row r="12">
          <cell r="X12" t="str">
            <v>Entre 10 y 50 SMLMV</v>
          </cell>
        </row>
        <row r="13">
          <cell r="X13" t="str">
            <v>Entre 50 y 100 SMLMV</v>
          </cell>
        </row>
        <row r="14">
          <cell r="X14" t="str">
            <v>Entre 100 y 500 SMLMV</v>
          </cell>
        </row>
        <row r="15">
          <cell r="X15" t="str">
            <v>Mayor a 500 SMLMV</v>
          </cell>
        </row>
        <row r="16">
          <cell r="X16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  <sheetName val="Formula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 FORMU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H91"/>
  <sheetViews>
    <sheetView showGridLines="0" workbookViewId="0">
      <selection activeCell="J12" sqref="J12"/>
    </sheetView>
  </sheetViews>
  <sheetFormatPr defaultColWidth="11.42578125" defaultRowHeight="15"/>
  <cols>
    <col min="3" max="3" width="24.42578125" customWidth="1"/>
    <col min="4" max="4" width="6.140625" customWidth="1"/>
    <col min="5" max="5" width="21" customWidth="1"/>
    <col min="6" max="6" width="6.140625" customWidth="1"/>
    <col min="7" max="7" width="28" customWidth="1"/>
    <col min="8" max="8" width="6.5703125" customWidth="1"/>
  </cols>
  <sheetData>
    <row r="3" spans="2:8" ht="24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>
      <c r="B4" s="1" t="s">
        <v>7</v>
      </c>
      <c r="C4" s="57" t="s">
        <v>8</v>
      </c>
      <c r="D4" s="54">
        <v>1</v>
      </c>
      <c r="E4" s="51" t="s">
        <v>9</v>
      </c>
      <c r="F4" s="54" t="s">
        <v>10</v>
      </c>
      <c r="G4" s="29" t="s">
        <v>11</v>
      </c>
      <c r="H4" s="28">
        <v>1</v>
      </c>
    </row>
    <row r="5" spans="2:8" ht="19.5" customHeight="1">
      <c r="B5" s="1" t="s">
        <v>7</v>
      </c>
      <c r="C5" s="58"/>
      <c r="D5" s="55"/>
      <c r="E5" s="52"/>
      <c r="F5" s="55"/>
      <c r="G5" s="29" t="s">
        <v>12</v>
      </c>
      <c r="H5" s="28">
        <v>2</v>
      </c>
    </row>
    <row r="6" spans="2:8" ht="19.5" customHeight="1">
      <c r="B6" s="1" t="s">
        <v>7</v>
      </c>
      <c r="C6" s="58"/>
      <c r="D6" s="55"/>
      <c r="E6" s="52"/>
      <c r="F6" s="55"/>
      <c r="G6" s="29" t="s">
        <v>13</v>
      </c>
      <c r="H6" s="28">
        <v>3</v>
      </c>
    </row>
    <row r="7" spans="2:8" ht="19.5" customHeight="1">
      <c r="B7" s="1" t="s">
        <v>7</v>
      </c>
      <c r="C7" s="58"/>
      <c r="D7" s="56"/>
      <c r="E7" s="53"/>
      <c r="F7" s="56"/>
      <c r="G7" s="29" t="s">
        <v>14</v>
      </c>
      <c r="H7" s="28">
        <v>4</v>
      </c>
    </row>
    <row r="8" spans="2:8" ht="19.5" customHeight="1">
      <c r="B8" s="1" t="s">
        <v>7</v>
      </c>
      <c r="C8" s="58"/>
      <c r="D8" s="3">
        <v>2</v>
      </c>
      <c r="E8" s="5" t="s">
        <v>15</v>
      </c>
      <c r="F8" s="3" t="s">
        <v>16</v>
      </c>
      <c r="G8" s="29" t="s">
        <v>14</v>
      </c>
      <c r="H8" s="28">
        <v>1</v>
      </c>
    </row>
    <row r="9" spans="2:8" ht="19.5" customHeight="1">
      <c r="B9" s="1" t="s">
        <v>7</v>
      </c>
      <c r="C9" s="58"/>
      <c r="D9" s="54">
        <v>3</v>
      </c>
      <c r="E9" s="51" t="s">
        <v>17</v>
      </c>
      <c r="F9" s="54" t="s">
        <v>18</v>
      </c>
      <c r="G9" s="29" t="s">
        <v>19</v>
      </c>
      <c r="H9" s="28">
        <v>1</v>
      </c>
    </row>
    <row r="10" spans="2:8" ht="19.5" customHeight="1">
      <c r="B10" s="1" t="s">
        <v>7</v>
      </c>
      <c r="C10" s="58"/>
      <c r="D10" s="55"/>
      <c r="E10" s="52"/>
      <c r="F10" s="55"/>
      <c r="G10" s="29" t="s">
        <v>20</v>
      </c>
      <c r="H10" s="28">
        <v>2</v>
      </c>
    </row>
    <row r="11" spans="2:8" ht="19.5" customHeight="1">
      <c r="B11" s="1" t="s">
        <v>7</v>
      </c>
      <c r="C11" s="58"/>
      <c r="D11" s="55"/>
      <c r="E11" s="52"/>
      <c r="F11" s="55"/>
      <c r="G11" s="29" t="s">
        <v>21</v>
      </c>
      <c r="H11" s="28">
        <v>3</v>
      </c>
    </row>
    <row r="12" spans="2:8" ht="19.5" customHeight="1">
      <c r="B12" s="1" t="s">
        <v>7</v>
      </c>
      <c r="C12" s="58"/>
      <c r="D12" s="56"/>
      <c r="E12" s="53"/>
      <c r="F12" s="56"/>
      <c r="G12" s="29" t="s">
        <v>22</v>
      </c>
      <c r="H12" s="28">
        <v>4</v>
      </c>
    </row>
    <row r="13" spans="2:8" ht="34.5" customHeight="1">
      <c r="B13" s="1" t="s">
        <v>7</v>
      </c>
      <c r="C13" s="58"/>
      <c r="D13" s="54">
        <v>4</v>
      </c>
      <c r="E13" s="51" t="s">
        <v>23</v>
      </c>
      <c r="F13" s="54" t="s">
        <v>24</v>
      </c>
      <c r="G13" s="29" t="s">
        <v>25</v>
      </c>
      <c r="H13" s="28">
        <v>1</v>
      </c>
    </row>
    <row r="14" spans="2:8" ht="22.5">
      <c r="B14" s="1" t="s">
        <v>7</v>
      </c>
      <c r="C14" s="58"/>
      <c r="D14" s="55"/>
      <c r="E14" s="52"/>
      <c r="F14" s="55"/>
      <c r="G14" s="29" t="s">
        <v>26</v>
      </c>
      <c r="H14" s="28">
        <v>2</v>
      </c>
    </row>
    <row r="15" spans="2:8">
      <c r="B15" s="1" t="s">
        <v>7</v>
      </c>
      <c r="C15" s="58"/>
      <c r="D15" s="55"/>
      <c r="E15" s="52"/>
      <c r="F15" s="55"/>
      <c r="G15" s="29" t="s">
        <v>27</v>
      </c>
      <c r="H15" s="28">
        <v>3</v>
      </c>
    </row>
    <row r="16" spans="2:8">
      <c r="B16" s="1" t="s">
        <v>7</v>
      </c>
      <c r="C16" s="58"/>
      <c r="D16" s="56"/>
      <c r="E16" s="53"/>
      <c r="F16" s="56"/>
      <c r="G16" s="29" t="s">
        <v>28</v>
      </c>
      <c r="H16" s="28">
        <v>4</v>
      </c>
    </row>
    <row r="17" spans="2:8" ht="34.5" customHeight="1">
      <c r="B17" s="1" t="s">
        <v>7</v>
      </c>
      <c r="C17" s="58"/>
      <c r="D17" s="54">
        <v>5</v>
      </c>
      <c r="E17" s="51" t="s">
        <v>29</v>
      </c>
      <c r="F17" s="54" t="s">
        <v>30</v>
      </c>
      <c r="G17" s="29" t="s">
        <v>31</v>
      </c>
      <c r="H17" s="28">
        <v>1</v>
      </c>
    </row>
    <row r="18" spans="2:8">
      <c r="B18" s="1" t="s">
        <v>7</v>
      </c>
      <c r="C18" s="58"/>
      <c r="D18" s="55"/>
      <c r="E18" s="52"/>
      <c r="F18" s="55"/>
      <c r="G18" s="29" t="s">
        <v>32</v>
      </c>
      <c r="H18" s="28">
        <v>2</v>
      </c>
    </row>
    <row r="19" spans="2:8">
      <c r="B19" s="1" t="s">
        <v>7</v>
      </c>
      <c r="C19" s="58"/>
      <c r="D19" s="55"/>
      <c r="E19" s="52"/>
      <c r="F19" s="55"/>
      <c r="G19" s="29" t="s">
        <v>33</v>
      </c>
      <c r="H19" s="28">
        <v>3</v>
      </c>
    </row>
    <row r="20" spans="2:8">
      <c r="B20" s="1" t="s">
        <v>7</v>
      </c>
      <c r="C20" s="58"/>
      <c r="D20" s="56"/>
      <c r="E20" s="53"/>
      <c r="F20" s="56"/>
      <c r="G20" s="29" t="s">
        <v>34</v>
      </c>
      <c r="H20" s="28">
        <v>4</v>
      </c>
    </row>
    <row r="21" spans="2:8" ht="34.5" customHeight="1">
      <c r="B21" s="1" t="s">
        <v>7</v>
      </c>
      <c r="C21" s="58"/>
      <c r="D21" s="54">
        <v>6</v>
      </c>
      <c r="E21" s="51" t="s">
        <v>35</v>
      </c>
      <c r="F21" s="54" t="s">
        <v>36</v>
      </c>
      <c r="G21" s="29" t="s">
        <v>37</v>
      </c>
      <c r="H21" s="28">
        <v>1</v>
      </c>
    </row>
    <row r="22" spans="2:8" ht="33.75">
      <c r="B22" s="1" t="s">
        <v>7</v>
      </c>
      <c r="C22" s="58"/>
      <c r="D22" s="55"/>
      <c r="E22" s="52"/>
      <c r="F22" s="55"/>
      <c r="G22" s="29" t="s">
        <v>38</v>
      </c>
      <c r="H22" s="28">
        <v>2</v>
      </c>
    </row>
    <row r="23" spans="2:8" ht="22.5">
      <c r="B23" s="1" t="s">
        <v>7</v>
      </c>
      <c r="C23" s="59"/>
      <c r="D23" s="56"/>
      <c r="E23" s="53"/>
      <c r="F23" s="56"/>
      <c r="G23" s="29" t="s">
        <v>39</v>
      </c>
      <c r="H23" s="28">
        <v>3</v>
      </c>
    </row>
    <row r="24" spans="2:8" ht="30" customHeight="1">
      <c r="B24" s="1" t="s">
        <v>7</v>
      </c>
      <c r="C24" s="30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>
      <c r="B25" s="1" t="s">
        <v>7</v>
      </c>
      <c r="C25" s="30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>
      <c r="B26" s="1" t="s">
        <v>7</v>
      </c>
      <c r="C26" s="30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>
      <c r="B27" s="1" t="s">
        <v>7</v>
      </c>
      <c r="C27" s="30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>
      <c r="B28" s="1" t="s">
        <v>7</v>
      </c>
      <c r="C28" s="30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>
      <c r="B29" s="1" t="s">
        <v>7</v>
      </c>
      <c r="C29" s="30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>
      <c r="B30" s="1" t="s">
        <v>55</v>
      </c>
      <c r="C30" s="30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>
      <c r="B31" s="1" t="s">
        <v>55</v>
      </c>
      <c r="C31" s="30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>
      <c r="B32" s="1" t="s">
        <v>55</v>
      </c>
      <c r="C32" s="30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>
      <c r="B33" s="1" t="s">
        <v>55</v>
      </c>
      <c r="C33" s="30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>
      <c r="B34" s="1" t="s">
        <v>55</v>
      </c>
      <c r="C34" s="30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>
      <c r="B35" s="1" t="s">
        <v>55</v>
      </c>
      <c r="C35" s="30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>
      <c r="B36" s="1" t="s">
        <v>55</v>
      </c>
      <c r="C36" s="30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>
      <c r="B37" s="1" t="s">
        <v>55</v>
      </c>
      <c r="C37" s="30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>
      <c r="B38" s="1" t="s">
        <v>55</v>
      </c>
      <c r="C38" s="30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>
      <c r="B39" s="1" t="s">
        <v>55</v>
      </c>
      <c r="C39" s="30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>
      <c r="B40" s="1" t="s">
        <v>55</v>
      </c>
      <c r="C40" s="30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>
      <c r="B41" s="1" t="s">
        <v>55</v>
      </c>
      <c r="C41" s="30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>
      <c r="B42" s="1" t="s">
        <v>55</v>
      </c>
      <c r="C42" s="30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>
      <c r="B43" s="1" t="s">
        <v>55</v>
      </c>
      <c r="C43" s="30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>
      <c r="B44" s="1" t="s">
        <v>55</v>
      </c>
      <c r="C44" s="30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>
      <c r="B45" s="1" t="s">
        <v>55</v>
      </c>
      <c r="C45" s="30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>
      <c r="B46" s="1" t="s">
        <v>55</v>
      </c>
      <c r="C46" s="30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>
      <c r="B47" s="1" t="s">
        <v>55</v>
      </c>
      <c r="C47" s="30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>
      <c r="B48" s="1" t="s">
        <v>55</v>
      </c>
      <c r="C48" s="30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>
      <c r="B49" s="1" t="s">
        <v>55</v>
      </c>
      <c r="C49" s="30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>
      <c r="B50" s="1" t="s">
        <v>55</v>
      </c>
      <c r="C50" s="30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>
      <c r="B51" s="1" t="s">
        <v>55</v>
      </c>
      <c r="C51" s="30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>
      <c r="B52" s="1" t="s">
        <v>55</v>
      </c>
      <c r="C52" s="30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>
      <c r="B53" s="1" t="s">
        <v>55</v>
      </c>
      <c r="C53" s="30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>
      <c r="B54" s="1" t="s">
        <v>55</v>
      </c>
      <c r="C54" s="30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>
      <c r="B55" s="1" t="s">
        <v>55</v>
      </c>
      <c r="C55" s="30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>
      <c r="B56" s="1" t="s">
        <v>55</v>
      </c>
      <c r="C56" s="30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>
      <c r="B57" s="1" t="s">
        <v>55</v>
      </c>
      <c r="C57" s="30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>
      <c r="B58" s="1" t="s">
        <v>55</v>
      </c>
      <c r="C58" s="30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>
      <c r="B59" s="1" t="s">
        <v>55</v>
      </c>
      <c r="C59" s="30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>
      <c r="B60" s="1" t="s">
        <v>55</v>
      </c>
      <c r="C60" s="30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>
      <c r="B61" s="1" t="s">
        <v>55</v>
      </c>
      <c r="C61" s="30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>
      <c r="B62" s="1" t="s">
        <v>127</v>
      </c>
      <c r="C62" s="30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>
      <c r="B63" s="1" t="s">
        <v>127</v>
      </c>
      <c r="C63" s="30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>
      <c r="B64" s="1" t="s">
        <v>127</v>
      </c>
      <c r="C64" s="30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>
      <c r="B65" s="1" t="s">
        <v>127</v>
      </c>
      <c r="C65" s="30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>
      <c r="B66" s="1" t="s">
        <v>127</v>
      </c>
      <c r="C66" s="30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>
      <c r="B67" s="1" t="s">
        <v>127</v>
      </c>
      <c r="C67" s="30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>
      <c r="B68" s="1" t="s">
        <v>127</v>
      </c>
      <c r="C68" s="30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>
      <c r="B69" s="1" t="s">
        <v>127</v>
      </c>
      <c r="C69" s="30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>
      <c r="B70" s="1" t="s">
        <v>127</v>
      </c>
      <c r="C70" s="30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>
      <c r="B71" s="1" t="s">
        <v>127</v>
      </c>
      <c r="C71" s="30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>
      <c r="B72" s="1" t="s">
        <v>127</v>
      </c>
      <c r="C72" s="30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>
      <c r="B73" s="1" t="s">
        <v>127</v>
      </c>
      <c r="C73" s="30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>
      <c r="B74" s="1" t="s">
        <v>127</v>
      </c>
      <c r="C74" s="30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>
      <c r="B75" s="1" t="s">
        <v>127</v>
      </c>
      <c r="C75" s="30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>
      <c r="B76" s="1" t="s">
        <v>127</v>
      </c>
      <c r="C76" s="30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>
      <c r="B77" s="1" t="s">
        <v>127</v>
      </c>
      <c r="C77" s="30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>
      <c r="B78" s="1" t="s">
        <v>127</v>
      </c>
      <c r="C78" s="30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>
      <c r="B79" s="1" t="s">
        <v>127</v>
      </c>
      <c r="C79" s="30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>
      <c r="B80" s="1" t="s">
        <v>127</v>
      </c>
      <c r="C80" s="30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>
      <c r="B81" s="1" t="s">
        <v>127</v>
      </c>
      <c r="C81" s="30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>
      <c r="B82" s="1" t="s">
        <v>127</v>
      </c>
      <c r="C82" s="30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>
      <c r="B83" s="1" t="s">
        <v>127</v>
      </c>
      <c r="C83" s="30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>
      <c r="B84" s="1" t="s">
        <v>127</v>
      </c>
      <c r="C84" s="30" t="s">
        <v>176</v>
      </c>
      <c r="D84" s="3">
        <v>67</v>
      </c>
      <c r="E84" s="5" t="s">
        <v>177</v>
      </c>
      <c r="F84" s="1" t="s">
        <v>178</v>
      </c>
      <c r="G84" s="4"/>
      <c r="H84" s="1"/>
    </row>
    <row r="85" spans="2:8" ht="23.25">
      <c r="B85" s="1" t="s">
        <v>127</v>
      </c>
      <c r="C85" s="30" t="s">
        <v>176</v>
      </c>
      <c r="D85" s="3">
        <v>68</v>
      </c>
      <c r="E85" s="5" t="s">
        <v>179</v>
      </c>
      <c r="F85" s="1" t="s">
        <v>180</v>
      </c>
      <c r="G85" s="4"/>
      <c r="H85" s="1"/>
    </row>
    <row r="86" spans="2:8" ht="23.25">
      <c r="B86" s="1" t="s">
        <v>127</v>
      </c>
      <c r="C86" s="30" t="s">
        <v>176</v>
      </c>
      <c r="D86" s="3">
        <v>69</v>
      </c>
      <c r="E86" s="5" t="s">
        <v>181</v>
      </c>
      <c r="F86" s="1" t="s">
        <v>182</v>
      </c>
      <c r="G86" s="4"/>
      <c r="H86" s="1"/>
    </row>
    <row r="87" spans="2:8">
      <c r="B87" s="1" t="s">
        <v>127</v>
      </c>
      <c r="C87" s="30" t="s">
        <v>176</v>
      </c>
      <c r="D87" s="3">
        <v>70</v>
      </c>
      <c r="E87" s="5" t="s">
        <v>183</v>
      </c>
      <c r="F87" s="1" t="s">
        <v>184</v>
      </c>
      <c r="G87" s="4"/>
      <c r="H87" s="1"/>
    </row>
    <row r="88" spans="2:8">
      <c r="B88" s="1" t="s">
        <v>127</v>
      </c>
      <c r="C88" s="30" t="s">
        <v>176</v>
      </c>
      <c r="D88" s="3">
        <v>71</v>
      </c>
      <c r="E88" s="5" t="s">
        <v>185</v>
      </c>
      <c r="F88" s="1" t="s">
        <v>186</v>
      </c>
      <c r="G88" s="4"/>
      <c r="H88" s="1"/>
    </row>
    <row r="89" spans="2:8">
      <c r="B89" s="1" t="s">
        <v>127</v>
      </c>
      <c r="C89" s="30" t="s">
        <v>176</v>
      </c>
      <c r="D89" s="3">
        <v>72</v>
      </c>
      <c r="E89" s="5" t="s">
        <v>187</v>
      </c>
      <c r="F89" s="1" t="s">
        <v>188</v>
      </c>
      <c r="G89" s="4"/>
      <c r="H89" s="1"/>
    </row>
    <row r="90" spans="2:8">
      <c r="B90" s="1" t="s">
        <v>127</v>
      </c>
      <c r="C90" s="30" t="s">
        <v>176</v>
      </c>
      <c r="D90" s="3">
        <v>73</v>
      </c>
      <c r="E90" s="5" t="s">
        <v>189</v>
      </c>
      <c r="F90" s="1" t="s">
        <v>190</v>
      </c>
      <c r="G90" s="4"/>
      <c r="H90" s="1"/>
    </row>
    <row r="91" spans="2:8">
      <c r="B91" s="1" t="s">
        <v>127</v>
      </c>
      <c r="C91" s="30" t="s">
        <v>176</v>
      </c>
      <c r="D91" s="3">
        <v>74</v>
      </c>
      <c r="E91" s="5" t="s">
        <v>191</v>
      </c>
      <c r="F91" s="1" t="s">
        <v>192</v>
      </c>
      <c r="G91" s="4"/>
      <c r="H91" s="1"/>
    </row>
  </sheetData>
  <sortState xmlns:xlrd2="http://schemas.microsoft.com/office/spreadsheetml/2017/richdata2" ref="E4:F30">
    <sortCondition ref="E3"/>
  </sortState>
  <mergeCells count="16">
    <mergeCell ref="E21:E23"/>
    <mergeCell ref="D21:D23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8"/>
  <sheetViews>
    <sheetView tabSelected="1" zoomScale="110" zoomScaleNormal="110" workbookViewId="0">
      <pane ySplit="4" topLeftCell="A52" activePane="bottomLeft" state="frozen"/>
      <selection pane="bottomLeft" activeCell="B52" sqref="B52:I52"/>
    </sheetView>
  </sheetViews>
  <sheetFormatPr defaultColWidth="11.42578125" defaultRowHeight="15"/>
  <cols>
    <col min="1" max="1" width="24.85546875" customWidth="1"/>
    <col min="2" max="9" width="19.28515625" customWidth="1"/>
  </cols>
  <sheetData>
    <row r="2" spans="1:9" ht="15" customHeight="1">
      <c r="B2" s="63" t="s">
        <v>193</v>
      </c>
      <c r="C2" s="64"/>
      <c r="D2" s="64"/>
      <c r="E2" s="65"/>
      <c r="F2" s="60" t="s">
        <v>194</v>
      </c>
      <c r="G2" s="61"/>
      <c r="H2" s="61"/>
      <c r="I2" s="62"/>
    </row>
    <row r="3" spans="1:9" ht="50.25" customHeight="1">
      <c r="A3" s="31"/>
      <c r="B3" s="35" t="s">
        <v>195</v>
      </c>
      <c r="C3" s="35" t="s">
        <v>196</v>
      </c>
      <c r="D3" s="35" t="s">
        <v>197</v>
      </c>
      <c r="E3" s="35" t="s">
        <v>198</v>
      </c>
      <c r="F3" s="36" t="s">
        <v>199</v>
      </c>
      <c r="G3" s="36" t="s">
        <v>200</v>
      </c>
      <c r="H3" s="36" t="s">
        <v>201</v>
      </c>
      <c r="I3" s="37" t="s">
        <v>202</v>
      </c>
    </row>
    <row r="4" spans="1:9">
      <c r="A4" s="34" t="s">
        <v>203</v>
      </c>
      <c r="B4" s="34" t="s">
        <v>204</v>
      </c>
      <c r="C4" s="34" t="s">
        <v>205</v>
      </c>
      <c r="D4" s="34" t="s">
        <v>206</v>
      </c>
      <c r="E4" s="34" t="s">
        <v>207</v>
      </c>
      <c r="F4" s="34" t="s">
        <v>208</v>
      </c>
      <c r="G4" s="34" t="s">
        <v>209</v>
      </c>
      <c r="H4" s="34" t="s">
        <v>210</v>
      </c>
      <c r="I4" s="34" t="s">
        <v>211</v>
      </c>
    </row>
    <row r="5" spans="1:9">
      <c r="A5" s="32" t="s">
        <v>9</v>
      </c>
      <c r="B5" s="33"/>
      <c r="C5" s="33"/>
      <c r="D5" s="33"/>
      <c r="E5" s="33"/>
      <c r="F5" s="33"/>
      <c r="G5" s="33"/>
      <c r="H5" s="33"/>
      <c r="I5" s="33"/>
    </row>
    <row r="6" spans="1:9">
      <c r="A6" s="5" t="s">
        <v>15</v>
      </c>
      <c r="B6" s="33"/>
      <c r="C6" s="33"/>
      <c r="D6" s="33"/>
      <c r="E6" s="33"/>
      <c r="F6" s="33"/>
      <c r="G6" s="33"/>
      <c r="H6" s="33"/>
      <c r="I6" s="33"/>
    </row>
    <row r="7" spans="1:9">
      <c r="A7" s="32" t="s">
        <v>17</v>
      </c>
      <c r="B7" s="33"/>
      <c r="C7" s="33"/>
      <c r="D7" s="33"/>
      <c r="E7" s="33"/>
      <c r="F7" s="33"/>
      <c r="G7" s="33"/>
      <c r="H7" s="33"/>
      <c r="I7" s="33"/>
    </row>
    <row r="8" spans="1:9" ht="22.5">
      <c r="A8" s="32" t="s">
        <v>23</v>
      </c>
      <c r="B8" s="33"/>
      <c r="C8" s="33"/>
      <c r="D8" s="33"/>
      <c r="E8" s="33"/>
      <c r="F8" s="33"/>
      <c r="G8" s="33"/>
      <c r="H8" s="33"/>
      <c r="I8" s="33"/>
    </row>
    <row r="9" spans="1:9" ht="22.5">
      <c r="A9" s="32" t="s">
        <v>29</v>
      </c>
      <c r="B9" s="33"/>
      <c r="C9" s="33"/>
      <c r="D9" s="33"/>
      <c r="E9" s="33"/>
      <c r="F9" s="33"/>
      <c r="G9" s="33"/>
      <c r="H9" s="33"/>
      <c r="I9" s="33"/>
    </row>
    <row r="10" spans="1:9" ht="22.5">
      <c r="A10" s="32" t="s">
        <v>35</v>
      </c>
      <c r="B10" s="33"/>
      <c r="C10" s="33"/>
      <c r="D10" s="33"/>
      <c r="E10" s="33"/>
      <c r="F10" s="33"/>
      <c r="G10" s="33"/>
      <c r="H10" s="33"/>
      <c r="I10" s="33"/>
    </row>
    <row r="11" spans="1:9" ht="23.25">
      <c r="A11" s="5" t="s">
        <v>41</v>
      </c>
      <c r="B11" s="33"/>
      <c r="C11" s="33"/>
      <c r="D11" s="33"/>
      <c r="E11" s="33"/>
      <c r="F11" s="33"/>
      <c r="G11" s="33"/>
      <c r="H11" s="33"/>
      <c r="I11" s="33"/>
    </row>
    <row r="12" spans="1:9">
      <c r="A12" s="5" t="s">
        <v>44</v>
      </c>
      <c r="B12" s="33"/>
      <c r="C12" s="33"/>
      <c r="D12" s="33"/>
      <c r="E12" s="33"/>
      <c r="F12" s="33"/>
      <c r="G12" s="33"/>
      <c r="H12" s="33"/>
      <c r="I12" s="33"/>
    </row>
    <row r="13" spans="1:9">
      <c r="A13" s="5" t="s">
        <v>46</v>
      </c>
      <c r="B13" s="33"/>
      <c r="C13" s="33"/>
      <c r="D13" s="33"/>
      <c r="E13" s="33"/>
      <c r="F13" s="33"/>
      <c r="G13" s="33"/>
      <c r="H13" s="33"/>
      <c r="I13" s="33"/>
    </row>
    <row r="14" spans="1:9" ht="15" customHeight="1">
      <c r="A14" s="5" t="s">
        <v>48</v>
      </c>
      <c r="B14" s="33"/>
      <c r="C14" s="33"/>
      <c r="D14" s="33"/>
      <c r="E14" s="33"/>
      <c r="F14" s="33"/>
      <c r="G14" s="33"/>
      <c r="H14" s="33"/>
      <c r="I14" s="33"/>
    </row>
    <row r="15" spans="1:9">
      <c r="A15" s="5" t="s">
        <v>51</v>
      </c>
      <c r="B15" s="33"/>
      <c r="C15" s="33"/>
      <c r="D15" s="33"/>
      <c r="E15" s="33"/>
      <c r="F15" s="33"/>
      <c r="G15" s="33"/>
      <c r="H15" s="33"/>
      <c r="I15" s="33"/>
    </row>
    <row r="16" spans="1:9">
      <c r="A16" s="5" t="s">
        <v>53</v>
      </c>
      <c r="B16" s="33"/>
      <c r="C16" s="33"/>
      <c r="D16" s="33"/>
      <c r="E16" s="33"/>
      <c r="F16" s="33"/>
      <c r="G16" s="33"/>
      <c r="H16" s="33"/>
      <c r="I16" s="33"/>
    </row>
    <row r="17" spans="1:9">
      <c r="A17" s="5" t="s">
        <v>57</v>
      </c>
      <c r="B17" s="33"/>
      <c r="C17" s="33"/>
      <c r="D17" s="33"/>
      <c r="E17" s="33"/>
      <c r="F17" s="33"/>
      <c r="G17" s="33"/>
      <c r="H17" s="33"/>
      <c r="I17" s="33"/>
    </row>
    <row r="18" spans="1:9" ht="15" customHeight="1">
      <c r="A18" s="5" t="s">
        <v>59</v>
      </c>
      <c r="B18" s="33"/>
      <c r="C18" s="33"/>
      <c r="D18" s="33"/>
      <c r="E18" s="33"/>
      <c r="F18" s="33"/>
      <c r="G18" s="33"/>
      <c r="H18" s="33"/>
      <c r="I18" s="33"/>
    </row>
    <row r="19" spans="1:9">
      <c r="A19" s="5" t="s">
        <v>61</v>
      </c>
      <c r="B19" s="33"/>
      <c r="C19" s="33"/>
      <c r="D19" s="33"/>
      <c r="E19" s="33"/>
      <c r="F19" s="33"/>
      <c r="G19" s="33"/>
      <c r="H19" s="33"/>
      <c r="I19" s="33"/>
    </row>
    <row r="20" spans="1:9" ht="23.25">
      <c r="A20" s="5" t="s">
        <v>63</v>
      </c>
      <c r="B20" s="33"/>
      <c r="C20" s="33"/>
      <c r="D20" s="33"/>
      <c r="E20" s="33"/>
      <c r="F20" s="33"/>
      <c r="G20" s="33"/>
      <c r="H20" s="33"/>
      <c r="I20" s="33"/>
    </row>
    <row r="21" spans="1:9">
      <c r="A21" s="5" t="s">
        <v>65</v>
      </c>
      <c r="B21" s="33"/>
      <c r="C21" s="33"/>
      <c r="D21" s="33"/>
      <c r="E21" s="33"/>
      <c r="F21" s="33"/>
      <c r="G21" s="33"/>
      <c r="H21" s="33"/>
      <c r="I21" s="33"/>
    </row>
    <row r="22" spans="1:9" ht="15" customHeight="1">
      <c r="A22" s="5" t="s">
        <v>67</v>
      </c>
      <c r="B22" s="33"/>
      <c r="C22" s="33"/>
      <c r="D22" s="33"/>
      <c r="E22" s="33"/>
      <c r="F22" s="33"/>
      <c r="G22" s="33"/>
      <c r="H22" s="33"/>
      <c r="I22" s="33"/>
    </row>
    <row r="23" spans="1:9" ht="23.25">
      <c r="A23" s="5" t="s">
        <v>70</v>
      </c>
      <c r="B23" s="33"/>
      <c r="C23" s="33"/>
      <c r="D23" s="33"/>
      <c r="E23" s="33"/>
      <c r="F23" s="33"/>
      <c r="G23" s="33"/>
      <c r="H23" s="33"/>
      <c r="I23" s="33"/>
    </row>
    <row r="24" spans="1:9">
      <c r="A24" s="5" t="s">
        <v>72</v>
      </c>
      <c r="B24" s="33"/>
      <c r="C24" s="33"/>
      <c r="D24" s="33"/>
      <c r="E24" s="33"/>
      <c r="F24" s="33"/>
      <c r="G24" s="33"/>
      <c r="H24" s="33"/>
      <c r="I24" s="33"/>
    </row>
    <row r="25" spans="1:9">
      <c r="A25" s="5" t="s">
        <v>74</v>
      </c>
      <c r="B25" s="33"/>
      <c r="C25" s="33"/>
      <c r="D25" s="33"/>
      <c r="E25" s="33"/>
      <c r="F25" s="33"/>
      <c r="G25" s="33"/>
      <c r="H25" s="33"/>
      <c r="I25" s="33"/>
    </row>
    <row r="26" spans="1:9" ht="23.25">
      <c r="A26" s="5" t="s">
        <v>77</v>
      </c>
      <c r="B26" s="33"/>
      <c r="C26" s="33"/>
      <c r="D26" s="33"/>
      <c r="E26" s="33"/>
      <c r="F26" s="33"/>
      <c r="G26" s="33"/>
      <c r="H26" s="33"/>
      <c r="I26" s="33"/>
    </row>
    <row r="27" spans="1:9" ht="23.25">
      <c r="A27" s="5" t="s">
        <v>79</v>
      </c>
      <c r="B27" s="33"/>
      <c r="C27" s="33"/>
      <c r="D27" s="33"/>
      <c r="E27" s="33"/>
      <c r="F27" s="33"/>
      <c r="G27" s="33"/>
      <c r="H27" s="33"/>
      <c r="I27" s="33"/>
    </row>
    <row r="28" spans="1:9" ht="23.25">
      <c r="A28" s="5" t="s">
        <v>81</v>
      </c>
      <c r="B28" s="33"/>
      <c r="C28" s="33"/>
      <c r="D28" s="33"/>
      <c r="E28" s="33"/>
      <c r="F28" s="33"/>
      <c r="G28" s="33"/>
      <c r="H28" s="33"/>
      <c r="I28" s="33"/>
    </row>
    <row r="29" spans="1:9" ht="34.5">
      <c r="A29" s="5" t="s">
        <v>83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5" t="s">
        <v>85</v>
      </c>
      <c r="B30" s="33"/>
      <c r="C30" s="33"/>
      <c r="D30" s="33"/>
      <c r="E30" s="33"/>
      <c r="F30" s="33"/>
      <c r="G30" s="33"/>
      <c r="H30" s="33"/>
      <c r="I30" s="33"/>
    </row>
    <row r="31" spans="1:9" ht="34.5">
      <c r="A31" s="5" t="s">
        <v>88</v>
      </c>
      <c r="B31" s="33"/>
      <c r="C31" s="33"/>
      <c r="D31" s="33"/>
      <c r="E31" s="33"/>
      <c r="F31" s="33"/>
      <c r="G31" s="33"/>
      <c r="H31" s="33"/>
      <c r="I31" s="33"/>
    </row>
    <row r="32" spans="1:9" ht="34.5">
      <c r="A32" s="5" t="s">
        <v>91</v>
      </c>
      <c r="B32" s="33"/>
      <c r="C32" s="33"/>
      <c r="D32" s="33"/>
      <c r="E32" s="33"/>
      <c r="F32" s="33"/>
      <c r="G32" s="33"/>
      <c r="H32" s="33"/>
      <c r="I32" s="33"/>
    </row>
    <row r="33" spans="1:9" ht="57">
      <c r="A33" s="5" t="s">
        <v>93</v>
      </c>
      <c r="B33" s="33"/>
      <c r="C33" s="33"/>
      <c r="D33" s="33"/>
      <c r="E33" s="33"/>
      <c r="F33" s="33"/>
      <c r="G33" s="33"/>
      <c r="H33" s="33"/>
      <c r="I33" s="33"/>
    </row>
    <row r="34" spans="1:9" ht="23.25">
      <c r="A34" s="5" t="s">
        <v>95</v>
      </c>
      <c r="B34" s="33"/>
      <c r="C34" s="33"/>
      <c r="D34" s="33"/>
      <c r="E34" s="33"/>
      <c r="F34" s="33"/>
      <c r="G34" s="33"/>
      <c r="H34" s="33"/>
      <c r="I34" s="33"/>
    </row>
    <row r="35" spans="1:9">
      <c r="A35" s="5" t="s">
        <v>97</v>
      </c>
      <c r="B35" s="33"/>
      <c r="C35" s="33"/>
      <c r="D35" s="33"/>
      <c r="E35" s="33"/>
      <c r="F35" s="33"/>
      <c r="G35" s="33"/>
      <c r="H35" s="33"/>
      <c r="I35" s="33"/>
    </row>
    <row r="36" spans="1:9" ht="23.25">
      <c r="A36" s="5" t="s">
        <v>100</v>
      </c>
      <c r="B36" s="33"/>
      <c r="C36" s="33"/>
      <c r="D36" s="33"/>
      <c r="E36" s="33"/>
      <c r="F36" s="33"/>
      <c r="G36" s="33"/>
      <c r="H36" s="33"/>
      <c r="I36" s="33"/>
    </row>
    <row r="37" spans="1:9" ht="23.25">
      <c r="A37" s="5" t="s">
        <v>103</v>
      </c>
      <c r="B37" s="33"/>
      <c r="C37" s="33"/>
      <c r="D37" s="33"/>
      <c r="E37" s="33"/>
      <c r="F37" s="33"/>
      <c r="G37" s="33"/>
      <c r="H37" s="33"/>
      <c r="I37" s="33"/>
    </row>
    <row r="38" spans="1:9" ht="23.25">
      <c r="A38" s="5" t="s">
        <v>105</v>
      </c>
      <c r="B38" s="33"/>
      <c r="C38" s="33"/>
      <c r="D38" s="33"/>
      <c r="E38" s="33"/>
      <c r="F38" s="33"/>
      <c r="G38" s="33"/>
      <c r="H38" s="33"/>
      <c r="I38" s="33"/>
    </row>
    <row r="39" spans="1:9">
      <c r="A39" s="5" t="s">
        <v>107</v>
      </c>
      <c r="B39" s="33"/>
      <c r="C39" s="33"/>
      <c r="D39" s="33"/>
      <c r="E39" s="33"/>
      <c r="F39" s="33"/>
      <c r="G39" s="33"/>
      <c r="H39" s="33"/>
      <c r="I39" s="33"/>
    </row>
    <row r="40" spans="1:9">
      <c r="A40" s="5" t="s">
        <v>109</v>
      </c>
      <c r="B40" s="33"/>
      <c r="C40" s="33"/>
      <c r="D40" s="33"/>
      <c r="E40" s="33"/>
      <c r="F40" s="33"/>
      <c r="G40" s="33"/>
      <c r="H40" s="33"/>
      <c r="I40" s="33"/>
    </row>
    <row r="41" spans="1:9" ht="23.25">
      <c r="A41" s="5" t="s">
        <v>111</v>
      </c>
      <c r="B41" s="33"/>
      <c r="C41" s="33"/>
      <c r="D41" s="33"/>
      <c r="E41" s="33"/>
      <c r="F41" s="33"/>
      <c r="G41" s="33"/>
      <c r="H41" s="33"/>
      <c r="I41" s="33"/>
    </row>
    <row r="42" spans="1:9" ht="23.25">
      <c r="A42" s="5" t="s">
        <v>113</v>
      </c>
      <c r="B42" s="33"/>
      <c r="C42" s="33"/>
      <c r="D42" s="33"/>
      <c r="E42" s="33"/>
      <c r="F42" s="33"/>
      <c r="G42" s="33"/>
      <c r="H42" s="33"/>
      <c r="I42" s="33"/>
    </row>
    <row r="43" spans="1:9">
      <c r="A43" s="5" t="s">
        <v>115</v>
      </c>
      <c r="B43" s="33"/>
      <c r="C43" s="33"/>
      <c r="D43" s="33"/>
      <c r="E43" s="33"/>
      <c r="F43" s="33"/>
      <c r="G43" s="33"/>
      <c r="H43" s="33"/>
      <c r="I43" s="33"/>
    </row>
    <row r="44" spans="1:9">
      <c r="A44" s="5" t="s">
        <v>117</v>
      </c>
      <c r="B44" s="33"/>
      <c r="C44" s="33"/>
      <c r="D44" s="33"/>
      <c r="E44" s="33"/>
      <c r="F44" s="33"/>
      <c r="G44" s="33"/>
      <c r="H44" s="33"/>
      <c r="I44" s="33"/>
    </row>
    <row r="45" spans="1:9" ht="23.25">
      <c r="A45" s="5" t="s">
        <v>119</v>
      </c>
      <c r="B45" s="33"/>
      <c r="C45" s="33"/>
      <c r="D45" s="33"/>
      <c r="E45" s="33"/>
      <c r="F45" s="33"/>
      <c r="G45" s="33"/>
      <c r="H45" s="33"/>
      <c r="I45" s="33"/>
    </row>
    <row r="46" spans="1:9">
      <c r="A46" s="5" t="s">
        <v>121</v>
      </c>
      <c r="B46" s="33"/>
      <c r="C46" s="33"/>
      <c r="D46" s="33"/>
      <c r="E46" s="33"/>
      <c r="F46" s="33"/>
      <c r="G46" s="33"/>
      <c r="H46" s="33"/>
      <c r="I46" s="33"/>
    </row>
    <row r="47" spans="1:9" ht="34.5">
      <c r="A47" s="5" t="s">
        <v>123</v>
      </c>
      <c r="B47" s="33"/>
      <c r="C47" s="33"/>
      <c r="D47" s="33"/>
      <c r="E47" s="33"/>
      <c r="F47" s="33"/>
      <c r="G47" s="33"/>
      <c r="H47" s="33"/>
      <c r="I47" s="33"/>
    </row>
    <row r="48" spans="1:9">
      <c r="A48" s="5" t="s">
        <v>125</v>
      </c>
      <c r="B48" s="33"/>
      <c r="C48" s="33"/>
      <c r="D48" s="33"/>
      <c r="E48" s="33"/>
      <c r="F48" s="33"/>
      <c r="G48" s="33"/>
      <c r="H48" s="33"/>
      <c r="I48" s="33"/>
    </row>
    <row r="49" spans="1:9">
      <c r="A49" s="5" t="s">
        <v>129</v>
      </c>
      <c r="B49" s="33"/>
      <c r="C49" s="33"/>
      <c r="D49" s="33"/>
      <c r="E49" s="33"/>
      <c r="F49" s="33"/>
      <c r="G49" s="33"/>
      <c r="H49" s="33"/>
      <c r="I49" s="33"/>
    </row>
    <row r="50" spans="1:9" ht="23.25">
      <c r="A50" s="5" t="s">
        <v>131</v>
      </c>
      <c r="B50" s="33"/>
      <c r="C50" s="33"/>
      <c r="D50" s="33"/>
      <c r="E50" s="33"/>
      <c r="F50" s="33"/>
      <c r="G50" s="33"/>
      <c r="H50" s="33"/>
      <c r="I50" s="33"/>
    </row>
    <row r="51" spans="1:9">
      <c r="A51" s="5" t="s">
        <v>133</v>
      </c>
      <c r="B51" s="33"/>
      <c r="C51" s="33"/>
      <c r="D51" s="33"/>
      <c r="E51" s="33"/>
      <c r="F51" s="33"/>
      <c r="G51" s="33"/>
      <c r="H51" s="33"/>
      <c r="I51" s="33"/>
    </row>
    <row r="52" spans="1:9" ht="255">
      <c r="A52" s="50" t="s">
        <v>135</v>
      </c>
      <c r="B52" s="48" t="s">
        <v>212</v>
      </c>
      <c r="C52" s="49" t="s">
        <v>213</v>
      </c>
      <c r="D52" s="49" t="s">
        <v>214</v>
      </c>
      <c r="E52" s="49" t="s">
        <v>215</v>
      </c>
      <c r="F52" s="49" t="s">
        <v>216</v>
      </c>
      <c r="G52" s="49" t="s">
        <v>217</v>
      </c>
      <c r="H52" s="48" t="s">
        <v>218</v>
      </c>
      <c r="I52" s="49" t="s">
        <v>219</v>
      </c>
    </row>
    <row r="53" spans="1:9">
      <c r="A53" s="5" t="s">
        <v>137</v>
      </c>
      <c r="B53" s="33"/>
      <c r="C53" s="33"/>
      <c r="D53" s="33"/>
      <c r="E53" s="33"/>
      <c r="F53" s="33"/>
      <c r="G53" s="33"/>
      <c r="H53" s="33"/>
      <c r="I53" s="33"/>
    </row>
    <row r="54" spans="1:9" ht="23.25">
      <c r="A54" s="5" t="s">
        <v>139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5" t="s">
        <v>141</v>
      </c>
      <c r="B55" s="33"/>
      <c r="C55" s="33"/>
      <c r="D55" s="33"/>
      <c r="E55" s="33"/>
      <c r="F55" s="33"/>
      <c r="G55" s="33"/>
      <c r="H55" s="33"/>
      <c r="I55" s="33"/>
    </row>
    <row r="56" spans="1:9">
      <c r="A56" s="5" t="s">
        <v>143</v>
      </c>
      <c r="B56" s="33"/>
      <c r="C56" s="33"/>
      <c r="D56" s="33"/>
      <c r="E56" s="33"/>
      <c r="F56" s="33"/>
      <c r="G56" s="33"/>
      <c r="H56" s="33"/>
      <c r="I56" s="33"/>
    </row>
    <row r="57" spans="1:9">
      <c r="A57" s="5" t="s">
        <v>145</v>
      </c>
      <c r="B57" s="33"/>
      <c r="C57" s="33"/>
      <c r="D57" s="33"/>
      <c r="E57" s="33"/>
      <c r="F57" s="33"/>
      <c r="G57" s="33"/>
      <c r="H57" s="33"/>
      <c r="I57" s="33"/>
    </row>
    <row r="58" spans="1:9" ht="23.25">
      <c r="A58" s="5" t="s">
        <v>148</v>
      </c>
      <c r="B58" s="33"/>
      <c r="C58" s="33"/>
      <c r="D58" s="33"/>
      <c r="E58" s="33"/>
      <c r="F58" s="33"/>
      <c r="G58" s="33"/>
      <c r="H58" s="33"/>
      <c r="I58" s="33"/>
    </row>
    <row r="59" spans="1:9" ht="23.25">
      <c r="A59" s="5" t="s">
        <v>150</v>
      </c>
      <c r="B59" s="33"/>
      <c r="C59" s="33"/>
      <c r="D59" s="33"/>
      <c r="E59" s="33"/>
      <c r="F59" s="33"/>
      <c r="G59" s="33"/>
      <c r="H59" s="33"/>
      <c r="I59" s="33"/>
    </row>
    <row r="60" spans="1:9" ht="23.25">
      <c r="A60" s="5" t="s">
        <v>152</v>
      </c>
      <c r="B60" s="33"/>
      <c r="C60" s="33"/>
      <c r="D60" s="33"/>
      <c r="E60" s="33"/>
      <c r="F60" s="33"/>
      <c r="G60" s="33"/>
      <c r="H60" s="33"/>
      <c r="I60" s="33"/>
    </row>
    <row r="61" spans="1:9">
      <c r="A61" s="5" t="s">
        <v>154</v>
      </c>
      <c r="B61" s="33"/>
      <c r="C61" s="33"/>
      <c r="D61" s="33"/>
      <c r="E61" s="33"/>
      <c r="F61" s="33"/>
      <c r="G61" s="33"/>
      <c r="H61" s="33"/>
      <c r="I61" s="33"/>
    </row>
    <row r="62" spans="1:9">
      <c r="A62" s="5" t="s">
        <v>157</v>
      </c>
      <c r="B62" s="33"/>
      <c r="C62" s="33"/>
      <c r="D62" s="33"/>
      <c r="E62" s="33"/>
      <c r="F62" s="33"/>
      <c r="G62" s="33"/>
      <c r="H62" s="33"/>
      <c r="I62" s="33"/>
    </row>
    <row r="63" spans="1:9">
      <c r="A63" s="5" t="s">
        <v>159</v>
      </c>
      <c r="B63" s="33"/>
      <c r="C63" s="33"/>
      <c r="D63" s="33"/>
      <c r="E63" s="33"/>
      <c r="F63" s="33"/>
      <c r="G63" s="33"/>
      <c r="H63" s="33"/>
      <c r="I63" s="33"/>
    </row>
    <row r="64" spans="1:9">
      <c r="A64" s="5" t="s">
        <v>161</v>
      </c>
      <c r="B64" s="33"/>
      <c r="C64" s="33"/>
      <c r="D64" s="33"/>
      <c r="E64" s="33"/>
      <c r="F64" s="33"/>
      <c r="G64" s="33"/>
      <c r="H64" s="33"/>
      <c r="I64" s="33"/>
    </row>
    <row r="65" spans="1:9" ht="23.25">
      <c r="A65" s="5" t="s">
        <v>163</v>
      </c>
      <c r="B65" s="33"/>
      <c r="C65" s="33"/>
      <c r="D65" s="33"/>
      <c r="E65" s="33"/>
      <c r="F65" s="33"/>
      <c r="G65" s="33"/>
      <c r="H65" s="33"/>
      <c r="I65" s="33"/>
    </row>
    <row r="66" spans="1:9" ht="23.25">
      <c r="A66" s="5" t="s">
        <v>165</v>
      </c>
      <c r="B66" s="33"/>
      <c r="C66" s="33"/>
      <c r="D66" s="33"/>
      <c r="E66" s="33"/>
      <c r="F66" s="33"/>
      <c r="G66" s="33"/>
      <c r="H66" s="33"/>
      <c r="I66" s="33"/>
    </row>
    <row r="67" spans="1:9">
      <c r="A67" s="5" t="s">
        <v>167</v>
      </c>
      <c r="B67" s="33"/>
      <c r="C67" s="33"/>
      <c r="D67" s="33"/>
      <c r="E67" s="33"/>
      <c r="F67" s="33"/>
      <c r="G67" s="33"/>
      <c r="H67" s="33"/>
      <c r="I67" s="33"/>
    </row>
    <row r="68" spans="1:9">
      <c r="A68" s="5" t="s">
        <v>170</v>
      </c>
      <c r="B68" s="33"/>
      <c r="C68" s="33"/>
      <c r="D68" s="33"/>
      <c r="E68" s="33"/>
      <c r="F68" s="33"/>
      <c r="G68" s="33"/>
      <c r="H68" s="33"/>
      <c r="I68" s="33"/>
    </row>
    <row r="69" spans="1:9">
      <c r="A69" s="5" t="s">
        <v>172</v>
      </c>
      <c r="B69" s="33"/>
      <c r="C69" s="33"/>
      <c r="D69" s="33"/>
      <c r="E69" s="33"/>
      <c r="F69" s="33"/>
      <c r="G69" s="33"/>
      <c r="H69" s="33"/>
      <c r="I69" s="33"/>
    </row>
    <row r="70" spans="1:9">
      <c r="A70" s="5" t="s">
        <v>174</v>
      </c>
      <c r="B70" s="33"/>
      <c r="C70" s="33"/>
      <c r="D70" s="33"/>
      <c r="E70" s="33"/>
      <c r="F70" s="33"/>
      <c r="G70" s="33"/>
      <c r="H70" s="33"/>
      <c r="I70" s="33"/>
    </row>
    <row r="71" spans="1:9">
      <c r="A71" s="5" t="s">
        <v>177</v>
      </c>
      <c r="B71" s="33"/>
      <c r="C71" s="33"/>
      <c r="D71" s="33"/>
      <c r="E71" s="33"/>
      <c r="F71" s="33"/>
      <c r="G71" s="33"/>
      <c r="H71" s="33"/>
      <c r="I71" s="33"/>
    </row>
    <row r="72" spans="1:9">
      <c r="A72" s="5" t="s">
        <v>179</v>
      </c>
      <c r="B72" s="33"/>
      <c r="C72" s="33"/>
      <c r="D72" s="33"/>
      <c r="E72" s="33"/>
      <c r="F72" s="33"/>
      <c r="G72" s="33"/>
      <c r="H72" s="33"/>
      <c r="I72" s="33"/>
    </row>
    <row r="73" spans="1:9" ht="23.25">
      <c r="A73" s="5" t="s">
        <v>181</v>
      </c>
      <c r="B73" s="33"/>
      <c r="C73" s="33"/>
      <c r="D73" s="33"/>
      <c r="E73" s="33"/>
      <c r="F73" s="33"/>
      <c r="G73" s="33"/>
      <c r="H73" s="33"/>
      <c r="I73" s="33"/>
    </row>
    <row r="74" spans="1:9">
      <c r="A74" s="5" t="s">
        <v>183</v>
      </c>
      <c r="B74" s="33"/>
      <c r="C74" s="33"/>
      <c r="D74" s="33"/>
      <c r="E74" s="33"/>
      <c r="F74" s="33"/>
      <c r="G74" s="33"/>
      <c r="H74" s="33"/>
      <c r="I74" s="33"/>
    </row>
    <row r="75" spans="1:9">
      <c r="A75" s="5" t="s">
        <v>185</v>
      </c>
      <c r="B75" s="33"/>
      <c r="C75" s="33"/>
      <c r="D75" s="33"/>
      <c r="E75" s="33"/>
      <c r="F75" s="33"/>
      <c r="G75" s="33"/>
      <c r="H75" s="33"/>
      <c r="I75" s="33"/>
    </row>
    <row r="76" spans="1:9">
      <c r="A76" s="5" t="s">
        <v>187</v>
      </c>
      <c r="B76" s="33"/>
      <c r="C76" s="33"/>
      <c r="D76" s="33"/>
      <c r="E76" s="33"/>
      <c r="F76" s="33"/>
      <c r="G76" s="33"/>
      <c r="H76" s="33"/>
      <c r="I76" s="33"/>
    </row>
    <row r="77" spans="1:9">
      <c r="A77" s="5" t="s">
        <v>189</v>
      </c>
      <c r="B77" s="33"/>
      <c r="C77" s="33"/>
      <c r="D77" s="33"/>
      <c r="E77" s="33"/>
      <c r="F77" s="33"/>
      <c r="G77" s="33"/>
      <c r="H77" s="33"/>
      <c r="I77" s="33"/>
    </row>
    <row r="78" spans="1:9">
      <c r="A78" s="5" t="s">
        <v>191</v>
      </c>
      <c r="B78" s="33"/>
      <c r="C78" s="33"/>
      <c r="D78" s="33"/>
      <c r="E78" s="33"/>
      <c r="F78" s="33"/>
      <c r="G78" s="33"/>
      <c r="H78" s="33"/>
      <c r="I78" s="33"/>
    </row>
  </sheetData>
  <autoFilter ref="A4:I78" xr:uid="{00000000-0009-0000-0000-000001000000}"/>
  <mergeCells count="2">
    <mergeCell ref="F2:I2"/>
    <mergeCell ref="B2:E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1"/>
  <sheetViews>
    <sheetView topLeftCell="H11" zoomScaleNormal="100" workbookViewId="0">
      <selection activeCell="O17" sqref="O17:O21"/>
    </sheetView>
  </sheetViews>
  <sheetFormatPr defaultColWidth="11.42578125" defaultRowHeight="1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2.28515625" customWidth="1"/>
    <col min="26" max="26" width="21.85546875" customWidth="1"/>
    <col min="27" max="27" width="37.285156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0.28515625" hidden="1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>
      <c r="A1" s="76"/>
      <c r="B1" s="77"/>
      <c r="C1" s="78" t="s">
        <v>220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9" t="s">
        <v>221</v>
      </c>
      <c r="BC1" s="79"/>
    </row>
    <row r="2" spans="1:61" s="7" customFormat="1" ht="16.5" customHeight="1">
      <c r="A2" s="76"/>
      <c r="B2" s="77"/>
      <c r="C2" s="78" t="s">
        <v>222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9" t="s">
        <v>223</v>
      </c>
      <c r="BC2" s="79"/>
    </row>
    <row r="3" spans="1:61" s="7" customFormat="1" ht="16.5" customHeight="1">
      <c r="A3" s="76"/>
      <c r="B3" s="77"/>
      <c r="C3" s="78" t="s">
        <v>224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9" t="s">
        <v>225</v>
      </c>
      <c r="BC3" s="79"/>
    </row>
    <row r="4" spans="1:61" s="7" customFormat="1" ht="16.5" customHeight="1">
      <c r="A4" s="76"/>
      <c r="B4" s="77"/>
      <c r="C4" s="78" t="s">
        <v>226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9" t="s">
        <v>227</v>
      </c>
      <c r="BC4" s="79"/>
    </row>
    <row r="5" spans="1:61" s="8" customFormat="1" ht="39.75" customHeight="1">
      <c r="A5" s="68" t="s">
        <v>228</v>
      </c>
      <c r="B5" s="68"/>
      <c r="C5" s="82" t="s">
        <v>229</v>
      </c>
      <c r="D5" s="83"/>
      <c r="E5" s="45" t="s">
        <v>230</v>
      </c>
      <c r="F5" s="46" t="s">
        <v>135</v>
      </c>
      <c r="G5" s="45" t="s">
        <v>0</v>
      </c>
      <c r="H5" s="47" t="s">
        <v>231</v>
      </c>
      <c r="I5" s="120" t="s">
        <v>232</v>
      </c>
      <c r="J5" s="121"/>
      <c r="K5" s="121"/>
      <c r="L5" s="121"/>
      <c r="M5" s="121"/>
      <c r="N5" s="121"/>
      <c r="O5" s="122"/>
      <c r="P5" s="117" t="s">
        <v>233</v>
      </c>
      <c r="Q5" s="118"/>
      <c r="R5" s="118"/>
      <c r="S5" s="118"/>
      <c r="T5" s="119"/>
      <c r="AS5" s="69"/>
      <c r="BB5" s="70"/>
      <c r="BC5" s="70"/>
    </row>
    <row r="6" spans="1:61" s="8" customFormat="1" ht="33.75" customHeight="1">
      <c r="A6" s="71" t="s">
        <v>234</v>
      </c>
      <c r="B6" s="72"/>
      <c r="C6" s="73" t="s">
        <v>235</v>
      </c>
      <c r="D6" s="74"/>
      <c r="E6" s="74"/>
      <c r="F6" s="74"/>
      <c r="G6" s="74"/>
      <c r="H6" s="75"/>
      <c r="I6" s="120" t="s">
        <v>236</v>
      </c>
      <c r="J6" s="121"/>
      <c r="K6" s="121"/>
      <c r="L6" s="121"/>
      <c r="M6" s="121"/>
      <c r="N6" s="121"/>
      <c r="O6" s="122"/>
      <c r="P6" s="123" t="s">
        <v>237</v>
      </c>
      <c r="Q6" s="124"/>
      <c r="R6" s="124"/>
      <c r="S6" s="124"/>
      <c r="T6" s="124"/>
      <c r="W6" s="9" t="s">
        <v>238</v>
      </c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10"/>
      <c r="AK6" s="10"/>
      <c r="AL6" s="10"/>
      <c r="AM6" s="10"/>
      <c r="AN6" s="11"/>
      <c r="AO6" s="12"/>
      <c r="AP6" s="12"/>
      <c r="AQ6" s="12"/>
      <c r="AS6" s="69"/>
      <c r="BB6" s="81"/>
      <c r="BC6" s="81"/>
    </row>
    <row r="7" spans="1:61" s="8" customFormat="1" ht="33.75" customHeight="1">
      <c r="A7" s="84" t="s">
        <v>239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7" t="s">
        <v>240</v>
      </c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9"/>
      <c r="AT7" s="68" t="s">
        <v>241</v>
      </c>
      <c r="AU7" s="68"/>
      <c r="AV7" s="68"/>
      <c r="AW7" s="68"/>
      <c r="AX7" s="68"/>
      <c r="AY7" s="68"/>
      <c r="AZ7" s="68"/>
      <c r="BA7" s="68"/>
      <c r="BB7" s="68"/>
      <c r="BC7" s="68"/>
    </row>
    <row r="8" spans="1:61" s="8" customFormat="1" ht="33" customHeight="1">
      <c r="A8" s="68" t="s">
        <v>242</v>
      </c>
      <c r="B8" s="68"/>
      <c r="C8" s="68"/>
      <c r="D8" s="68"/>
      <c r="E8" s="68"/>
      <c r="F8" s="68"/>
      <c r="G8" s="68"/>
      <c r="H8" s="68"/>
      <c r="I8" s="68"/>
      <c r="J8" s="68" t="s">
        <v>243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90" t="s">
        <v>244</v>
      </c>
      <c r="X8" s="90"/>
      <c r="Y8" s="90"/>
      <c r="Z8" s="90"/>
      <c r="AA8" s="90"/>
      <c r="AB8" s="91" t="s">
        <v>245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68"/>
      <c r="AU8" s="68"/>
      <c r="AV8" s="68"/>
      <c r="AW8" s="68"/>
      <c r="AX8" s="68"/>
      <c r="AY8" s="68"/>
      <c r="AZ8" s="68"/>
      <c r="BA8" s="68"/>
      <c r="BB8" s="68"/>
      <c r="BC8" s="68"/>
    </row>
    <row r="9" spans="1:61" s="13" customFormat="1" ht="33" customHeight="1">
      <c r="A9" s="68"/>
      <c r="B9" s="68"/>
      <c r="C9" s="68"/>
      <c r="D9" s="68"/>
      <c r="E9" s="68"/>
      <c r="F9" s="68"/>
      <c r="G9" s="68"/>
      <c r="H9" s="68"/>
      <c r="I9" s="68"/>
      <c r="J9" s="92" t="s">
        <v>246</v>
      </c>
      <c r="K9" s="92" t="s">
        <v>247</v>
      </c>
      <c r="L9" s="92" t="s">
        <v>248</v>
      </c>
      <c r="M9" s="92" t="s">
        <v>249</v>
      </c>
      <c r="N9" s="92" t="s">
        <v>250</v>
      </c>
      <c r="O9" s="92" t="s">
        <v>251</v>
      </c>
      <c r="P9" s="92" t="s">
        <v>252</v>
      </c>
      <c r="Q9" s="92" t="s">
        <v>253</v>
      </c>
      <c r="R9" s="92" t="s">
        <v>254</v>
      </c>
      <c r="S9" s="92" t="s">
        <v>255</v>
      </c>
      <c r="T9" s="92" t="s">
        <v>256</v>
      </c>
      <c r="U9" s="92" t="s">
        <v>257</v>
      </c>
      <c r="V9" s="92" t="s">
        <v>258</v>
      </c>
      <c r="W9" s="90"/>
      <c r="X9" s="90"/>
      <c r="Y9" s="90"/>
      <c r="Z9" s="90"/>
      <c r="AA9" s="90"/>
      <c r="AB9" s="93" t="s">
        <v>259</v>
      </c>
      <c r="AC9" s="93"/>
      <c r="AD9" s="93"/>
      <c r="AE9" s="93"/>
      <c r="AF9" s="93"/>
      <c r="AG9" s="93"/>
      <c r="AH9" s="93"/>
      <c r="AI9" s="93"/>
      <c r="AJ9" s="94" t="s">
        <v>260</v>
      </c>
      <c r="AK9" s="44"/>
      <c r="AL9" s="94" t="s">
        <v>261</v>
      </c>
      <c r="AM9" s="94" t="s">
        <v>262</v>
      </c>
      <c r="AN9" s="95" t="s">
        <v>263</v>
      </c>
      <c r="AO9" s="95" t="s">
        <v>264</v>
      </c>
      <c r="AP9" s="94" t="s">
        <v>265</v>
      </c>
      <c r="AQ9" s="95" t="s">
        <v>266</v>
      </c>
      <c r="AR9" s="95" t="s">
        <v>267</v>
      </c>
      <c r="AS9" s="95" t="s">
        <v>268</v>
      </c>
      <c r="AT9" s="68"/>
      <c r="AU9" s="68"/>
      <c r="AV9" s="68"/>
      <c r="AW9" s="68"/>
      <c r="AX9" s="68"/>
      <c r="AY9" s="68"/>
      <c r="AZ9" s="68"/>
      <c r="BA9" s="68"/>
      <c r="BB9" s="68"/>
      <c r="BC9" s="68"/>
      <c r="BI9" s="13" t="s">
        <v>269</v>
      </c>
    </row>
    <row r="10" spans="1:61" s="13" customFormat="1" ht="49.5" customHeight="1">
      <c r="A10" s="93" t="s">
        <v>270</v>
      </c>
      <c r="B10" s="93" t="s">
        <v>271</v>
      </c>
      <c r="C10" s="93" t="s">
        <v>272</v>
      </c>
      <c r="D10" s="93" t="s">
        <v>273</v>
      </c>
      <c r="E10" s="93" t="s">
        <v>274</v>
      </c>
      <c r="F10" s="93" t="s">
        <v>275</v>
      </c>
      <c r="G10" s="93"/>
      <c r="H10" s="93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0"/>
      <c r="X10" s="90"/>
      <c r="Y10" s="90"/>
      <c r="Z10" s="90"/>
      <c r="AA10" s="90"/>
      <c r="AB10" s="94" t="s">
        <v>276</v>
      </c>
      <c r="AC10" s="94"/>
      <c r="AD10" s="94"/>
      <c r="AE10" s="94"/>
      <c r="AF10" s="94"/>
      <c r="AG10" s="94" t="s">
        <v>277</v>
      </c>
      <c r="AH10" s="94"/>
      <c r="AI10" s="94"/>
      <c r="AJ10" s="94"/>
      <c r="AK10" s="44"/>
      <c r="AL10" s="94"/>
      <c r="AM10" s="94"/>
      <c r="AN10" s="95"/>
      <c r="AO10" s="95"/>
      <c r="AP10" s="94"/>
      <c r="AQ10" s="95"/>
      <c r="AR10" s="95"/>
      <c r="AS10" s="95"/>
      <c r="AT10" s="99" t="s">
        <v>278</v>
      </c>
      <c r="AU10" s="99" t="s">
        <v>279</v>
      </c>
      <c r="AV10" s="99" t="s">
        <v>280</v>
      </c>
      <c r="AW10" s="99" t="s">
        <v>281</v>
      </c>
      <c r="AX10" s="101" t="s">
        <v>282</v>
      </c>
      <c r="AY10" s="101"/>
      <c r="AZ10" s="101"/>
      <c r="BA10" s="93" t="s">
        <v>283</v>
      </c>
      <c r="BB10" s="93" t="s">
        <v>284</v>
      </c>
      <c r="BC10" s="93" t="s">
        <v>285</v>
      </c>
      <c r="BI10" s="13" t="s">
        <v>286</v>
      </c>
    </row>
    <row r="11" spans="1:61" s="13" customFormat="1" ht="57.75" customHeight="1">
      <c r="A11" s="93"/>
      <c r="B11" s="93"/>
      <c r="C11" s="93"/>
      <c r="D11" s="93"/>
      <c r="E11" s="93"/>
      <c r="F11" s="14" t="s">
        <v>287</v>
      </c>
      <c r="G11" s="14" t="s">
        <v>288</v>
      </c>
      <c r="H11" s="14" t="s">
        <v>289</v>
      </c>
      <c r="I11" s="14" t="s">
        <v>290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" t="s">
        <v>291</v>
      </c>
      <c r="X11" s="15" t="s">
        <v>292</v>
      </c>
      <c r="Y11" s="15" t="s">
        <v>293</v>
      </c>
      <c r="Z11" s="15" t="s">
        <v>294</v>
      </c>
      <c r="AA11" s="16" t="s">
        <v>295</v>
      </c>
      <c r="AB11" s="17" t="s">
        <v>296</v>
      </c>
      <c r="AC11" s="15" t="s">
        <v>297</v>
      </c>
      <c r="AD11" s="15" t="s">
        <v>298</v>
      </c>
      <c r="AE11" s="17" t="s">
        <v>299</v>
      </c>
      <c r="AF11" s="15" t="s">
        <v>300</v>
      </c>
      <c r="AG11" s="15" t="s">
        <v>301</v>
      </c>
      <c r="AH11" s="15" t="s">
        <v>302</v>
      </c>
      <c r="AI11" s="15" t="s">
        <v>303</v>
      </c>
      <c r="AJ11" s="44" t="s">
        <v>304</v>
      </c>
      <c r="AK11" s="44"/>
      <c r="AL11" s="44" t="s">
        <v>305</v>
      </c>
      <c r="AM11" s="44" t="s">
        <v>306</v>
      </c>
      <c r="AN11" s="95"/>
      <c r="AO11" s="95"/>
      <c r="AP11" s="94"/>
      <c r="AQ11" s="95"/>
      <c r="AR11" s="95"/>
      <c r="AS11" s="95"/>
      <c r="AT11" s="100"/>
      <c r="AU11" s="100"/>
      <c r="AV11" s="100"/>
      <c r="AW11" s="100"/>
      <c r="AX11" s="16" t="s">
        <v>307</v>
      </c>
      <c r="AY11" s="16" t="s">
        <v>308</v>
      </c>
      <c r="AZ11" s="16" t="s">
        <v>309</v>
      </c>
      <c r="BA11" s="93"/>
      <c r="BB11" s="93"/>
      <c r="BC11" s="93"/>
      <c r="BF11" s="38"/>
      <c r="BI11" s="13" t="s">
        <v>310</v>
      </c>
    </row>
    <row r="12" spans="1:61" s="24" customFormat="1" ht="84.75" customHeight="1">
      <c r="A12" s="96" t="s">
        <v>311</v>
      </c>
      <c r="B12" s="96" t="s">
        <v>312</v>
      </c>
      <c r="C12" s="96" t="s">
        <v>313</v>
      </c>
      <c r="D12" s="96" t="s">
        <v>314</v>
      </c>
      <c r="E12" s="97" t="str">
        <f>+CONCATENATE(B12," ",C12," ",D12)</f>
        <v>Posibilidad de perdidad economica por ausencia de información documentada del modelo de operación por procesos debido a la omisión de los servidores públicos al momento de aplicar los lineamientos establecidos para el levantamiento de sus procesos</v>
      </c>
      <c r="F12" s="96" t="s">
        <v>315</v>
      </c>
      <c r="G12" s="98"/>
      <c r="H12" s="98" t="s">
        <v>316</v>
      </c>
      <c r="I12" s="111" t="str">
        <f>+G12&amp;H12</f>
        <v>Procesos</v>
      </c>
      <c r="J12" s="112">
        <v>1</v>
      </c>
      <c r="K12" s="110" t="str">
        <f>IF(J12&lt;=0,"",IF(J12&lt;=2,"Muy Baja",IF(J12&lt;=24,"Baja",IF(J12&lt;=500,"Media",IF(J12&lt;=5000,"Alta","Muy Alta")))))</f>
        <v>Muy Baja</v>
      </c>
      <c r="L12" s="113">
        <f>IF(K12="","",IF(K12="Muy Baja",0.2,IF(K12="Baja",0.4,IF(K12="Media",0.6,IF(K12="Alta",0.8,IF(K12="Muy Alta",1,))))))</f>
        <v>0.2</v>
      </c>
      <c r="M12" s="116" t="s">
        <v>317</v>
      </c>
      <c r="N12" s="113">
        <f>IF(M12="","",IF(M12="menor a 10 SMLMV",0.2,IF(M12="ENTRE 10 Y 50 SMLMV",0.4,IF(M12="entre 50 y 100 SMLMV",0.6,IF(M12="entre 100 y 500 SMLMV",0.8,IF(M12="Mayor a 500 SMLMV",1,))))))</f>
        <v>0.2</v>
      </c>
      <c r="O12" s="110" t="str">
        <f>IF(N12&lt;=0,"",IF(N12&lt;=20%,"Leve",IF(N12&lt;=40%,"Menor",IF(N12&lt;=60%,"Moderado",IF(N12&lt;=80%,"Mayor","Catastrofico")))))</f>
        <v>Leve</v>
      </c>
      <c r="P12" s="105" t="s">
        <v>318</v>
      </c>
      <c r="Q12" s="39" t="s">
        <v>269</v>
      </c>
      <c r="R12" s="110" t="str">
        <f>IF(S12&lt;=0,"",IF(S12&lt;=20%,"Leve",IF(S12&lt;=40%,"Menor",IF(S12&lt;=60%,"Moderado",IF(S12&lt;=80%,"Mayor","Catastrofico")))))</f>
        <v>Catastrofico</v>
      </c>
      <c r="S12" s="113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1</v>
      </c>
      <c r="T12" s="110" t="str">
        <f>IF(U12&lt;=0,"",IF(U12&lt;=20%,"Leve",IF(U12&lt;=40%,"Menor",IF(U12&lt;=60%,"Moderado",IF(U12&lt;=80%,"Mayor","Catastrofico")))))</f>
        <v>Catastrofico</v>
      </c>
      <c r="U12" s="115">
        <f>+S12</f>
        <v>1</v>
      </c>
      <c r="V12" s="108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Extremo</v>
      </c>
      <c r="W12" s="18">
        <v>1</v>
      </c>
      <c r="X12" s="19" t="s">
        <v>319</v>
      </c>
      <c r="Y12" s="19" t="s">
        <v>320</v>
      </c>
      <c r="Z12" s="19" t="s">
        <v>321</v>
      </c>
      <c r="AA12" s="20" t="str">
        <f t="shared" ref="AA12:AA15" si="0">+CONCATENATE(X12," ",Y12," ",Z12)</f>
        <v>Asesor externo - Area de Calidad Realizar el seguimiento por parte del Area de Calidad al cumplimiento de los criterios diferenciales de las politicas de gestión y desempeño por parte de los lideres de las políticas establecidos en los decretos 1409 de 2018 y 1225 de 2021. Seguimiento trimestral</v>
      </c>
      <c r="AB12" s="21" t="s">
        <v>322</v>
      </c>
      <c r="AC12" s="43">
        <f>IF(AB12="","",IF(AB12="Preventivo",0.25,IF(AB12="Detectivo",0.15,IF(AB12="Correctivo",0.1,))))</f>
        <v>0.25</v>
      </c>
      <c r="AD12" s="22" t="str">
        <f>+IF(OR(AB12='[1]11 FORMULAS'!$O$4,AB12='[1]11 FORMULAS'!$O$5),'[1]11 FORMULAS'!$P$5,IF(AB12='[1]11 FORMULAS'!$O$6,'[1]11 FORMULAS'!$P$6,""))</f>
        <v>Probabilidad</v>
      </c>
      <c r="AE12" s="21" t="s">
        <v>323</v>
      </c>
      <c r="AF12" s="43">
        <f>IF(AE12="","",IF(AE12="Manual",0.15,IF(AE12="Automatico",0.25,)))</f>
        <v>0.15</v>
      </c>
      <c r="AG12" s="23" t="s">
        <v>324</v>
      </c>
      <c r="AH12" s="23" t="s">
        <v>325</v>
      </c>
      <c r="AI12" s="23" t="s">
        <v>326</v>
      </c>
      <c r="AJ12" s="22">
        <f>+AC12+AF12</f>
        <v>0.4</v>
      </c>
      <c r="AK12" s="22">
        <f>+L12*AJ12</f>
        <v>8.0000000000000016E-2</v>
      </c>
      <c r="AL12" s="22">
        <f>+L12-AK12</f>
        <v>0.12</v>
      </c>
      <c r="AM12" s="22">
        <f>IF(AD12='[1]11 FORMULAS'!$P$6,U12-(U12*AJ12),U12)</f>
        <v>1</v>
      </c>
      <c r="AN12" s="109">
        <f>+AL16</f>
        <v>7.1999999999999995E-2</v>
      </c>
      <c r="AO12" s="110" t="str">
        <f>IF(AN12&lt;=0,"",IF(AN12&lt;=20%,"Muy Baja",IF(AN12&lt;=40%,"Baja",IF(AN12&lt;=60%,"Media",IF(AN12&lt;=80%,"Alta","Muy Alta")))))</f>
        <v>Muy Baja</v>
      </c>
      <c r="AP12" s="109">
        <f>+AM16</f>
        <v>1</v>
      </c>
      <c r="AQ12" s="110" t="str">
        <f>IF(AP12&lt;=0,"",IF(AP12&lt;=20%,"Leve",IF(AP12&lt;=40%,"Menor",IF(AP12&lt;=60%,"Moderado",IF(AP12&lt;=80%,"Mayor","Catastrofico")))))</f>
        <v>Catastrofico</v>
      </c>
      <c r="AR12" s="108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Extremo</v>
      </c>
      <c r="AS12" s="105" t="s">
        <v>327</v>
      </c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E12" s="40" t="str">
        <f>IF(BD12="","",IF(BD12="Muy Baja",0.2,IF(BD12="Baja",0.4,IF(BD12="Media",0.6,IF(BD12="Alta",0.8,IF(BD12="Muy Alta",1,))))))</f>
        <v/>
      </c>
      <c r="BF12" s="66" t="s">
        <v>328</v>
      </c>
      <c r="BG12" s="67"/>
      <c r="BI12" s="13" t="s">
        <v>329</v>
      </c>
    </row>
    <row r="13" spans="1:61" s="24" customFormat="1" ht="35.25" customHeight="1">
      <c r="A13" s="96"/>
      <c r="B13" s="96"/>
      <c r="C13" s="96"/>
      <c r="D13" s="96"/>
      <c r="E13" s="97"/>
      <c r="F13" s="96"/>
      <c r="G13" s="98"/>
      <c r="H13" s="98"/>
      <c r="I13" s="111"/>
      <c r="J13" s="112"/>
      <c r="K13" s="110"/>
      <c r="L13" s="114"/>
      <c r="M13" s="116"/>
      <c r="N13" s="114"/>
      <c r="O13" s="110"/>
      <c r="P13" s="106"/>
      <c r="Q13" s="39" t="s">
        <v>286</v>
      </c>
      <c r="R13" s="110"/>
      <c r="S13" s="114"/>
      <c r="T13" s="110"/>
      <c r="U13" s="115"/>
      <c r="V13" s="108"/>
      <c r="W13" s="18">
        <v>2</v>
      </c>
      <c r="X13" s="19" t="s">
        <v>319</v>
      </c>
      <c r="Y13" s="19" t="s">
        <v>330</v>
      </c>
      <c r="Z13" s="19" t="s">
        <v>321</v>
      </c>
      <c r="AA13" s="20" t="str">
        <f t="shared" si="0"/>
        <v>Asesor externo - Area de Calidad Realizar el seguimiento por parte del Area de Calidad al cumplimiento de los planes de mejoramiento producto de los resultados de la evaluación del FURAG diseñados y ejecutados por los líderes de las  politicas de gestión y desempeño establecidos en los decretos 1409 de 2018 y 1225 de 2021. Seguimiento trimestral</v>
      </c>
      <c r="AB13" s="21" t="s">
        <v>322</v>
      </c>
      <c r="AC13" s="43">
        <f>IF(AB13="","",IF(AB13="Preventivo",0.25,IF(AB13="Detectivo",0.15,IF(AB13="Correctivo",0.1,))))</f>
        <v>0.25</v>
      </c>
      <c r="AD13" s="22" t="str">
        <f>+IF(OR(AB13='[1]11 FORMULAS'!$O$4,AB13='[1]11 FORMULAS'!$O$5),'[1]11 FORMULAS'!$P$5,IF(AB13='[1]11 FORMULAS'!$O$6,'[1]11 FORMULAS'!$P$6,""))</f>
        <v>Probabilidad</v>
      </c>
      <c r="AE13" s="21" t="s">
        <v>323</v>
      </c>
      <c r="AF13" s="43">
        <f>IF(AE13="","",IF(AE13="Manual",0.15,IF(AE13="Automatico",0.25,)))</f>
        <v>0.15</v>
      </c>
      <c r="AG13" s="23" t="s">
        <v>331</v>
      </c>
      <c r="AH13" s="23" t="s">
        <v>325</v>
      </c>
      <c r="AI13" s="23" t="s">
        <v>326</v>
      </c>
      <c r="AJ13" s="22">
        <f t="shared" ref="AJ13:AJ31" si="1">+AC13+AF13</f>
        <v>0.4</v>
      </c>
      <c r="AK13" s="22">
        <f>+AL12*AJ13</f>
        <v>4.8000000000000001E-2</v>
      </c>
      <c r="AL13" s="22">
        <f>+AL12-AK13</f>
        <v>7.1999999999999995E-2</v>
      </c>
      <c r="AM13" s="22">
        <f>IF(AD13='[1]11 FORMULAS'!$P$6,AM12-(AM12*AJ13),AM12)</f>
        <v>1</v>
      </c>
      <c r="AN13" s="109"/>
      <c r="AO13" s="110"/>
      <c r="AP13" s="109"/>
      <c r="AQ13" s="110"/>
      <c r="AR13" s="108"/>
      <c r="AS13" s="106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E13" s="41"/>
      <c r="BF13"/>
      <c r="BI13" s="13" t="s">
        <v>318</v>
      </c>
    </row>
    <row r="14" spans="1:61" s="24" customFormat="1" ht="35.25" customHeight="1">
      <c r="A14" s="96"/>
      <c r="B14" s="96"/>
      <c r="C14" s="96"/>
      <c r="D14" s="96"/>
      <c r="E14" s="97"/>
      <c r="F14" s="96"/>
      <c r="G14" s="98"/>
      <c r="H14" s="98"/>
      <c r="I14" s="111"/>
      <c r="J14" s="112"/>
      <c r="K14" s="110"/>
      <c r="L14" s="114"/>
      <c r="M14" s="116"/>
      <c r="N14" s="114"/>
      <c r="O14" s="110"/>
      <c r="P14" s="106"/>
      <c r="Q14" s="39" t="s">
        <v>332</v>
      </c>
      <c r="R14" s="110"/>
      <c r="S14" s="114"/>
      <c r="T14" s="110"/>
      <c r="U14" s="115"/>
      <c r="V14" s="108"/>
      <c r="W14" s="18">
        <v>3</v>
      </c>
      <c r="X14" s="19"/>
      <c r="Y14" s="19"/>
      <c r="Z14" s="19"/>
      <c r="AA14" s="20" t="str">
        <f t="shared" si="0"/>
        <v xml:space="preserve">  </v>
      </c>
      <c r="AB14" s="21"/>
      <c r="AC14" s="43" t="str">
        <f t="shared" ref="AC14:AC16" si="2">IF(AB14="","",IF(AB14="Preventivo",0.25,IF(AB14="Detectivo",0.15,IF(AB14="Correctivo",0.1,))))</f>
        <v/>
      </c>
      <c r="AD14" s="22" t="str">
        <f>+IF(OR(AB14='[1]11 FORMULAS'!$O$4,AB14='[1]11 FORMULAS'!$O$5),'[1]11 FORMULAS'!$P$5,IF(AB14='[1]11 FORMULAS'!$O$6,'[1]11 FORMULAS'!$P$6,""))</f>
        <v/>
      </c>
      <c r="AE14" s="21"/>
      <c r="AF14" s="43" t="str">
        <f t="shared" ref="AF14:AF16" si="3">IF(AE14="","",IF(AE14="Manual",0.15,IF(AE14="Automatico",0.25,)))</f>
        <v/>
      </c>
      <c r="AG14" s="23"/>
      <c r="AH14" s="23"/>
      <c r="AI14" s="23"/>
      <c r="AJ14" s="22" t="e">
        <f t="shared" si="1"/>
        <v>#VALUE!</v>
      </c>
      <c r="AK14" s="22"/>
      <c r="AL14" s="22">
        <f t="shared" ref="AL14:AL16" si="4">+AL13-AK14</f>
        <v>7.1999999999999995E-2</v>
      </c>
      <c r="AM14" s="22">
        <f>IF(AD14='[1]11 FORMULAS'!$P$6,AM13-(AM13*AJ14),AM13)</f>
        <v>1</v>
      </c>
      <c r="AN14" s="109"/>
      <c r="AO14" s="110"/>
      <c r="AP14" s="109"/>
      <c r="AQ14" s="110"/>
      <c r="AR14" s="108"/>
      <c r="AS14" s="106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E14" s="41"/>
      <c r="BF14"/>
    </row>
    <row r="15" spans="1:61" s="24" customFormat="1" ht="35.25" customHeight="1">
      <c r="A15" s="96"/>
      <c r="B15" s="96"/>
      <c r="C15" s="96"/>
      <c r="D15" s="96"/>
      <c r="E15" s="97"/>
      <c r="F15" s="96"/>
      <c r="G15" s="98"/>
      <c r="H15" s="98"/>
      <c r="I15" s="111"/>
      <c r="J15" s="112"/>
      <c r="K15" s="110"/>
      <c r="L15" s="114"/>
      <c r="M15" s="116"/>
      <c r="N15" s="114"/>
      <c r="O15" s="110"/>
      <c r="P15" s="106"/>
      <c r="Q15" s="39" t="s">
        <v>333</v>
      </c>
      <c r="R15" s="110"/>
      <c r="S15" s="114"/>
      <c r="T15" s="110"/>
      <c r="U15" s="115"/>
      <c r="V15" s="108"/>
      <c r="W15" s="18">
        <v>4</v>
      </c>
      <c r="X15" s="19"/>
      <c r="Y15" s="19"/>
      <c r="Z15" s="19"/>
      <c r="AA15" s="20" t="str">
        <f t="shared" si="0"/>
        <v xml:space="preserve">  </v>
      </c>
      <c r="AB15" s="21"/>
      <c r="AC15" s="43" t="str">
        <f t="shared" si="2"/>
        <v/>
      </c>
      <c r="AD15" s="22" t="str">
        <f>+IF(OR(AB15='[1]11 FORMULAS'!$O$4,AB15='[1]11 FORMULAS'!$O$5),'[1]11 FORMULAS'!$P$5,IF(AB15='[1]11 FORMULAS'!$O$6,'[1]11 FORMULAS'!$P$6,""))</f>
        <v/>
      </c>
      <c r="AE15" s="21"/>
      <c r="AF15" s="43" t="str">
        <f t="shared" si="3"/>
        <v/>
      </c>
      <c r="AG15" s="23"/>
      <c r="AH15" s="23"/>
      <c r="AI15" s="23"/>
      <c r="AJ15" s="22" t="e">
        <f t="shared" si="1"/>
        <v>#VALUE!</v>
      </c>
      <c r="AK15" s="22"/>
      <c r="AL15" s="22">
        <f t="shared" si="4"/>
        <v>7.1999999999999995E-2</v>
      </c>
      <c r="AM15" s="22">
        <f>IF(AD15='[1]11 FORMULAS'!$P$6,AM14-(AM14*AJ15),AM14)</f>
        <v>1</v>
      </c>
      <c r="AN15" s="109"/>
      <c r="AO15" s="110"/>
      <c r="AP15" s="109"/>
      <c r="AQ15" s="110"/>
      <c r="AR15" s="108"/>
      <c r="AS15" s="106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E15" s="41"/>
      <c r="BF15"/>
    </row>
    <row r="16" spans="1:61" s="24" customFormat="1" ht="35.25" customHeight="1">
      <c r="A16" s="96"/>
      <c r="B16" s="96"/>
      <c r="C16" s="96"/>
      <c r="D16" s="96"/>
      <c r="E16" s="97"/>
      <c r="F16" s="96"/>
      <c r="G16" s="98"/>
      <c r="H16" s="98"/>
      <c r="I16" s="111"/>
      <c r="J16" s="112"/>
      <c r="K16" s="110"/>
      <c r="L16" s="114"/>
      <c r="M16" s="116"/>
      <c r="N16" s="114"/>
      <c r="O16" s="110"/>
      <c r="P16" s="107"/>
      <c r="Q16" s="39" t="s">
        <v>318</v>
      </c>
      <c r="R16" s="110"/>
      <c r="S16" s="114"/>
      <c r="T16" s="110"/>
      <c r="U16" s="115"/>
      <c r="V16" s="108"/>
      <c r="W16" s="25"/>
      <c r="X16" s="25"/>
      <c r="Y16" s="25"/>
      <c r="Z16" s="25"/>
      <c r="AA16" s="25"/>
      <c r="AB16" s="26"/>
      <c r="AC16" s="43" t="str">
        <f t="shared" si="2"/>
        <v/>
      </c>
      <c r="AD16" s="26"/>
      <c r="AE16" s="26"/>
      <c r="AF16" s="43" t="str">
        <f t="shared" si="3"/>
        <v/>
      </c>
      <c r="AG16" s="26"/>
      <c r="AH16" s="26"/>
      <c r="AI16" s="26"/>
      <c r="AJ16" s="22" t="e">
        <f t="shared" si="1"/>
        <v>#VALUE!</v>
      </c>
      <c r="AK16" s="22"/>
      <c r="AL16" s="22">
        <f t="shared" si="4"/>
        <v>7.1999999999999995E-2</v>
      </c>
      <c r="AM16" s="22">
        <f>IF(AD16='[1]11 FORMULAS'!$P$6,AM15-(AM15*AJ16),AM15)</f>
        <v>1</v>
      </c>
      <c r="AN16" s="109"/>
      <c r="AO16" s="110"/>
      <c r="AP16" s="109"/>
      <c r="AQ16" s="110"/>
      <c r="AR16" s="108"/>
      <c r="AS16" s="107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E16" s="42"/>
    </row>
    <row r="17" spans="1:61" s="24" customFormat="1" ht="49.5" customHeight="1">
      <c r="A17" s="96" t="s">
        <v>334</v>
      </c>
      <c r="B17" s="96" t="s">
        <v>335</v>
      </c>
      <c r="C17" s="96" t="s">
        <v>336</v>
      </c>
      <c r="D17" s="96" t="s">
        <v>337</v>
      </c>
      <c r="E17" s="97" t="str">
        <f>+CONCATENATE(B17," ",C17," ",D17)</f>
        <v>Posibilidad de perdida reputacional por fallas tecnologicas en el aplicativo SOLCADO debido a errores en la programacion interna del aplicativo, impidiendo el registro, control y trazabilidad de la documentacion del modelo de operación por procesos en la alcaldia</v>
      </c>
      <c r="F17" s="96" t="s">
        <v>315</v>
      </c>
      <c r="G17" s="98"/>
      <c r="H17" s="98" t="s">
        <v>338</v>
      </c>
      <c r="I17" s="111" t="str">
        <f t="shared" ref="I17:I27" si="5">+G17&amp;H17</f>
        <v>Tecnologias</v>
      </c>
      <c r="J17" s="112">
        <v>12</v>
      </c>
      <c r="K17" s="110" t="str">
        <f>IF(J17&lt;=0,"",IF(J17&lt;=2,"Muy Baja",IF(J17&lt;=24,"Baja",IF(J17&lt;=500,"Media",IF(J17&lt;=5000,"Alta","Muy Alta")))))</f>
        <v>Baja</v>
      </c>
      <c r="L17" s="113">
        <f>IF(K17="","",IF(K17="Muy Baja",0.2,IF(K17="Baja",0.4,IF(K17="Media",0.6,IF(K17="Alta",0.8,IF(K17="Muy Alta",1,))))))</f>
        <v>0.4</v>
      </c>
      <c r="M17" s="116" t="s">
        <v>339</v>
      </c>
      <c r="N17" s="113">
        <f>IF(M17="","",IF(M17="menor a 10 SMLMV",0.2,IF(M17="ENTRE 10 Y 50 SMLMV",0.4,IF(M17="entre 50 y 100 SMLMV",0.6,IF(M17="entre 100 y 500 SMLMV",0.8,IF(M17="Mayor a 500 SMLMV",1,))))))</f>
        <v>0</v>
      </c>
      <c r="O17" s="110" t="str">
        <f>IF(N17&lt;=0,"",IF(N17&lt;=20%,"Leve",IF(N17&lt;=40%,"Menor",IF(N17&lt;=60%,"Moderado",IF(N17&lt;=80%,"Mayor","Catastrofico")))))</f>
        <v/>
      </c>
      <c r="P17" s="105" t="s">
        <v>286</v>
      </c>
      <c r="Q17" s="39" t="s">
        <v>269</v>
      </c>
      <c r="R17" s="110" t="str">
        <f>IF(S17&lt;=0,"",IF(S17&lt;=20%,"Leve",IF(S17&lt;=40%,"Menor",IF(S17&lt;=60%,"Moderado",IF(S17&lt;=80%,"Mayor","Catastrofico")))))</f>
        <v>Menor</v>
      </c>
      <c r="S17" s="113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0.4</v>
      </c>
      <c r="T17" s="110" t="str">
        <f>IF(U17&lt;=0,"",IF(U17&lt;=20%,"Leve",IF(U17&lt;=40%,"Menor",IF(U17&lt;=60%,"Moderado",IF(U17&lt;=80%,"Mayor","Catastrofico")))))</f>
        <v>Menor</v>
      </c>
      <c r="U17" s="115">
        <f>+S17</f>
        <v>0.4</v>
      </c>
      <c r="V17" s="108" t="str">
        <f>IF(OR(AND(K17="Muy Baja",T17="Leve"),AND(K17="Muy Baja",T17="Menor"),AND(K17="Baja",T17="Leve")),"Bajo",IF(OR(AND(K17="Muy baja",T17="Moderado"),AND(K17="Baja",T17="Menor"),AND(K17="Baja",T17="Moderado"),AND(K17="Media",T17="Leve"),AND(K17="Media",T17="Menor"),AND(K17="Media",T17="Moderado"),AND(K17="Alta",T17="Leve"),AND(K17="Alta",T17="Menor")),"Moderado",IF(OR(AND(K17="Muy Baja",T17="Mayor"),AND(K17="Baja",T17="Mayor"),AND(K17="Media",T17="Mayor"),AND(K17="Alta",T17="Moderado"),AND(K17="Alta",T17="Mayor"),AND(K17="Muy Alta",T17="Leve"),AND(K17="Muy Alta",T17="Menor"),AND(K17="Muy Alta",T17="Moderado"),AND(K17="Muy Alta",T17="Mayor")),"Alto",IF(OR(AND(K17="Muy Baja",T17="Catastrofico"),AND(K17="Baja",T17="Catastrofico"),AND(K17="Media",T17="Catastrofico"),AND(K17="Alta",T17="Catastrofico"),AND(K17="Muy Alta",T17="Catastrofico")),"Extremo",))))</f>
        <v>Moderado</v>
      </c>
      <c r="W17" s="18">
        <v>1</v>
      </c>
      <c r="X17" s="19" t="s">
        <v>319</v>
      </c>
      <c r="Y17" s="19" t="s">
        <v>340</v>
      </c>
      <c r="Z17" s="19" t="s">
        <v>321</v>
      </c>
      <c r="AA17" s="20" t="str">
        <f t="shared" ref="AA17" si="6">+CONCATENATE(X17," ",Y17," ",Z17)</f>
        <v>Asesor externo - Area de Calidad Elaborar un procedimiento que describa la ruta para la programación de los flujos de trabajo para el registro, control y trazabilidad de la información en el aplicativo SOLCADO. Seguimiento trimestral</v>
      </c>
      <c r="AB17" s="21" t="s">
        <v>322</v>
      </c>
      <c r="AC17" s="43">
        <f>IF(AB17="","",IF(AB17="Preventivo",0.25,IF(AB17="Detectivo",0.15,IF(AB17="Correctivo",0.1,))))</f>
        <v>0.25</v>
      </c>
      <c r="AD17" s="22" t="str">
        <f>+IF(OR(AB17='[1]11 FORMULAS'!$O$4,AB17='[1]11 FORMULAS'!$O$5),'[1]11 FORMULAS'!$P$5,IF(AB17='[1]11 FORMULAS'!$O$6,'[1]11 FORMULAS'!$P$6,""))</f>
        <v>Probabilidad</v>
      </c>
      <c r="AE17" s="21" t="s">
        <v>341</v>
      </c>
      <c r="AF17" s="43">
        <f>IF(AE17="","",IF(AE17="Manual",0.15,IF(AE17="Automático",0.25,)))</f>
        <v>0.25</v>
      </c>
      <c r="AG17" s="23" t="s">
        <v>331</v>
      </c>
      <c r="AH17" s="23" t="s">
        <v>325</v>
      </c>
      <c r="AI17" s="23" t="s">
        <v>326</v>
      </c>
      <c r="AJ17" s="22">
        <f>+AC17+AF17</f>
        <v>0.5</v>
      </c>
      <c r="AK17" s="22">
        <f>+L17*AJ17</f>
        <v>0.2</v>
      </c>
      <c r="AL17" s="22">
        <f>+L17-AK17</f>
        <v>0.2</v>
      </c>
      <c r="AM17" s="22">
        <f>IF(AD17='[1]11 FORMULAS'!$P$6,U17-(U17*AJ17),U17)</f>
        <v>0.4</v>
      </c>
      <c r="AN17" s="109">
        <f>+AL21</f>
        <v>0.2</v>
      </c>
      <c r="AO17" s="110" t="str">
        <f>IF(AN17&lt;=0,"",IF(AN17&lt;=20%,"Muy Baja",IF(AN17&lt;=40%,"Baja",IF(AN17&lt;=60%,"Media",IF(AN17&lt;=80%,"Alta","Muy Alta")))))</f>
        <v>Muy Baja</v>
      </c>
      <c r="AP17" s="109">
        <f>+AM21</f>
        <v>0.4</v>
      </c>
      <c r="AQ17" s="110" t="str">
        <f>IF(AP17&lt;=0,"",IF(AP17&lt;=20%,"Leve",IF(AP17&lt;=40%,"Menor",IF(AP17&lt;=60%,"Moderado",IF(AP17&lt;=80%,"Mayor","Catastrofico")))))</f>
        <v>Menor</v>
      </c>
      <c r="AR17" s="108" t="str">
        <f>IF(OR(AND(AO17="Muy Baja",AQ17="Leve"),AND(AO17="Muy Baja",AQ17="Menor"),AND(AO17="Baja",AQ17="Leve")),"Bajo",IF(OR(AND(AO17="Muy baja",AQ17="Moderado"),AND(AO17="Baja",AQ17="Menor"),AND(AO17="Baja",AQ17="Moderado"),AND(AO17="Media",AQ17="Leve"),AND(AO17="Media",AQ17="Menor"),AND(AO17="Media",AQ17="Moderado"),AND(AO17="Alta",AQ17="Leve"),AND(AO17="Alta",AQ17="Menor")),"Moderado",IF(OR(AND(AO17="Muy Baja",AQ17="Mayor"),AND(AO17="Baja",AQ17="Mayor"),AND(AO17="Media",AQ17="Mayor"),AND(AO17="Alta",AQ17="Moderado"),AND(AO17="Alta",AQ17="Mayor"),AND(AO17="Muy Alta",AQ17="Leve"),AND(AO17="Muy Alta",AQ17="Menor"),AND(AO17="Muy Alta",AQ17="Moderado"),AND(AO17="Muy Alta",AQ17="Mayor")),"Alto",IF(OR(AND(AO17="Muy Baja",AQ17="Catastrofico"),AND(AO17="Baja",AQ17="Catastrofico"),AND(AO17="Media",AQ17="Catastrofico"),AND(AO17="Alta",AQ17="Catastrofico"),AND(AO17="Muy Alta",AQ17="Catastrofico")),"Extremo",""))))</f>
        <v>Bajo</v>
      </c>
      <c r="AS17" s="105" t="s">
        <v>342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I17" s="13" t="s">
        <v>343</v>
      </c>
    </row>
    <row r="18" spans="1:61" s="24" customFormat="1" ht="33.75" customHeight="1">
      <c r="A18" s="96"/>
      <c r="B18" s="96"/>
      <c r="C18" s="96"/>
      <c r="D18" s="96"/>
      <c r="E18" s="97"/>
      <c r="F18" s="96"/>
      <c r="G18" s="98"/>
      <c r="H18" s="98"/>
      <c r="I18" s="111"/>
      <c r="J18" s="112"/>
      <c r="K18" s="110"/>
      <c r="L18" s="114"/>
      <c r="M18" s="116"/>
      <c r="N18" s="114"/>
      <c r="O18" s="110"/>
      <c r="P18" s="106"/>
      <c r="Q18" s="39" t="s">
        <v>286</v>
      </c>
      <c r="R18" s="110"/>
      <c r="S18" s="114"/>
      <c r="T18" s="110"/>
      <c r="U18" s="115"/>
      <c r="V18" s="108"/>
      <c r="W18" s="18">
        <v>2</v>
      </c>
      <c r="X18" s="19"/>
      <c r="Y18" s="19"/>
      <c r="Z18" s="19"/>
      <c r="AA18" s="20"/>
      <c r="AB18" s="21"/>
      <c r="AC18" s="43" t="str">
        <f t="shared" ref="AC18:AC21" si="7">IF(AB18="","",IF(AB18="Preventivo",0.25,IF(AB18="Detectivo",0.15,IF(AB18="Correctivo",0.1,))))</f>
        <v/>
      </c>
      <c r="AD18" s="22" t="str">
        <f>+IF(OR(AB18='[1]11 FORMULAS'!$O$4,AB18='[1]11 FORMULAS'!$O$5),'[1]11 FORMULAS'!$P$5,IF(AB18='[1]11 FORMULAS'!$O$6,'[1]11 FORMULAS'!$P$6,""))</f>
        <v/>
      </c>
      <c r="AE18" s="21"/>
      <c r="AF18" s="43" t="str">
        <f t="shared" ref="AF18:AF21" si="8">IF(AE18="","",IF(AE18="Manual",0.15,IF(AE18="Automático",0.25,)))</f>
        <v/>
      </c>
      <c r="AG18" s="23"/>
      <c r="AH18" s="23"/>
      <c r="AI18" s="23"/>
      <c r="AJ18" s="22" t="e">
        <f t="shared" si="1"/>
        <v>#VALUE!</v>
      </c>
      <c r="AK18" s="22"/>
      <c r="AL18" s="22">
        <f>+AL17-AK18</f>
        <v>0.2</v>
      </c>
      <c r="AM18" s="22">
        <f>IF(AD18='[1]11 FORMULAS'!$P$6,AM17-(AM17*AJ18),AM17)</f>
        <v>0.4</v>
      </c>
      <c r="AN18" s="109"/>
      <c r="AO18" s="110"/>
      <c r="AP18" s="109"/>
      <c r="AQ18" s="110"/>
      <c r="AR18" s="108"/>
      <c r="AS18" s="106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I18" s="13" t="s">
        <v>344</v>
      </c>
    </row>
    <row r="19" spans="1:61" s="24" customFormat="1" ht="33.75" customHeight="1">
      <c r="A19" s="96"/>
      <c r="B19" s="96"/>
      <c r="C19" s="96"/>
      <c r="D19" s="96"/>
      <c r="E19" s="97"/>
      <c r="F19" s="96"/>
      <c r="G19" s="98"/>
      <c r="H19" s="98"/>
      <c r="I19" s="111"/>
      <c r="J19" s="112"/>
      <c r="K19" s="110"/>
      <c r="L19" s="114"/>
      <c r="M19" s="116"/>
      <c r="N19" s="114"/>
      <c r="O19" s="110"/>
      <c r="P19" s="106"/>
      <c r="Q19" s="39" t="s">
        <v>332</v>
      </c>
      <c r="R19" s="110"/>
      <c r="S19" s="114"/>
      <c r="T19" s="110"/>
      <c r="U19" s="115"/>
      <c r="V19" s="108"/>
      <c r="W19" s="18">
        <v>3</v>
      </c>
      <c r="X19" s="19"/>
      <c r="Y19" s="19"/>
      <c r="Z19" s="19"/>
      <c r="AA19" s="20" t="str">
        <f t="shared" ref="AA19:AA20" si="9">+CONCATENATE(X19," ",Y19," ",Z19)</f>
        <v xml:space="preserve">  </v>
      </c>
      <c r="AB19" s="21"/>
      <c r="AC19" s="43" t="str">
        <f t="shared" si="7"/>
        <v/>
      </c>
      <c r="AD19" s="22" t="str">
        <f>+IF(OR(AB19='[1]11 FORMULAS'!$O$4,AB19='[1]11 FORMULAS'!$O$5),'[1]11 FORMULAS'!$P$5,IF(AB19='[1]11 FORMULAS'!$O$6,'[1]11 FORMULAS'!$P$6,""))</f>
        <v/>
      </c>
      <c r="AE19" s="21"/>
      <c r="AF19" s="43" t="str">
        <f t="shared" si="8"/>
        <v/>
      </c>
      <c r="AG19" s="23"/>
      <c r="AH19" s="23"/>
      <c r="AI19" s="23"/>
      <c r="AJ19" s="22" t="e">
        <f t="shared" si="1"/>
        <v>#VALUE!</v>
      </c>
      <c r="AK19" s="22"/>
      <c r="AL19" s="22">
        <f>IF(AD19='[1]11 FORMULAS'!$P$5,AL18-(AL18*AJ19),AL18)</f>
        <v>0.2</v>
      </c>
      <c r="AM19" s="22">
        <f>IF(AD19='[1]11 FORMULAS'!$P$6,AM18-(AM18*AJ19),AM18)</f>
        <v>0.4</v>
      </c>
      <c r="AN19" s="109"/>
      <c r="AO19" s="110"/>
      <c r="AP19" s="109"/>
      <c r="AQ19" s="110"/>
      <c r="AR19" s="108"/>
      <c r="AS19" s="106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I19" s="13" t="s">
        <v>345</v>
      </c>
    </row>
    <row r="20" spans="1:61" s="24" customFormat="1" ht="33.75" customHeight="1">
      <c r="A20" s="96"/>
      <c r="B20" s="96"/>
      <c r="C20" s="96"/>
      <c r="D20" s="96"/>
      <c r="E20" s="97"/>
      <c r="F20" s="96"/>
      <c r="G20" s="98"/>
      <c r="H20" s="98"/>
      <c r="I20" s="111"/>
      <c r="J20" s="112"/>
      <c r="K20" s="110"/>
      <c r="L20" s="114"/>
      <c r="M20" s="116"/>
      <c r="N20" s="114"/>
      <c r="O20" s="110"/>
      <c r="P20" s="106"/>
      <c r="Q20" s="39" t="s">
        <v>333</v>
      </c>
      <c r="R20" s="110"/>
      <c r="S20" s="114"/>
      <c r="T20" s="110"/>
      <c r="U20" s="115"/>
      <c r="V20" s="108"/>
      <c r="W20" s="18">
        <v>4</v>
      </c>
      <c r="X20" s="19"/>
      <c r="Y20" s="19"/>
      <c r="Z20" s="19"/>
      <c r="AA20" s="20" t="str">
        <f t="shared" si="9"/>
        <v xml:space="preserve">  </v>
      </c>
      <c r="AB20" s="21"/>
      <c r="AC20" s="43" t="str">
        <f t="shared" si="7"/>
        <v/>
      </c>
      <c r="AD20" s="22" t="str">
        <f>+IF(OR(AB20='[1]11 FORMULAS'!$O$4,AB20='[1]11 FORMULAS'!$O$5),'[1]11 FORMULAS'!$P$5,IF(AB20='[1]11 FORMULAS'!$O$6,'[1]11 FORMULAS'!$P$6,""))</f>
        <v/>
      </c>
      <c r="AE20" s="21"/>
      <c r="AF20" s="43" t="str">
        <f t="shared" si="8"/>
        <v/>
      </c>
      <c r="AG20" s="23"/>
      <c r="AH20" s="23"/>
      <c r="AI20" s="23"/>
      <c r="AJ20" s="22" t="e">
        <f t="shared" si="1"/>
        <v>#VALUE!</v>
      </c>
      <c r="AK20" s="22"/>
      <c r="AL20" s="22">
        <f>IF(AD20='[1]11 FORMULAS'!$P$5,AL19-(AL19*AJ20),AL19)</f>
        <v>0.2</v>
      </c>
      <c r="AM20" s="22">
        <f>IF(AD20='[1]11 FORMULAS'!$P$6,AM19-(AM19*AJ20),AM19)</f>
        <v>0.4</v>
      </c>
      <c r="AN20" s="109"/>
      <c r="AO20" s="110"/>
      <c r="AP20" s="109"/>
      <c r="AQ20" s="110"/>
      <c r="AR20" s="108"/>
      <c r="AS20" s="106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I20" s="13" t="s">
        <v>346</v>
      </c>
    </row>
    <row r="21" spans="1:61" s="24" customFormat="1" ht="33.75" customHeight="1">
      <c r="A21" s="96"/>
      <c r="B21" s="96"/>
      <c r="C21" s="96"/>
      <c r="D21" s="96"/>
      <c r="E21" s="97"/>
      <c r="F21" s="96"/>
      <c r="G21" s="98"/>
      <c r="H21" s="98"/>
      <c r="I21" s="111"/>
      <c r="J21" s="112"/>
      <c r="K21" s="110"/>
      <c r="L21" s="114"/>
      <c r="M21" s="116"/>
      <c r="N21" s="114"/>
      <c r="O21" s="110"/>
      <c r="P21" s="107"/>
      <c r="Q21" s="39" t="s">
        <v>318</v>
      </c>
      <c r="R21" s="110"/>
      <c r="S21" s="114"/>
      <c r="T21" s="110"/>
      <c r="U21" s="115"/>
      <c r="V21" s="108"/>
      <c r="W21" s="25"/>
      <c r="X21" s="25"/>
      <c r="Y21" s="25"/>
      <c r="Z21" s="25"/>
      <c r="AA21" s="25"/>
      <c r="AB21" s="26"/>
      <c r="AC21" s="43" t="str">
        <f t="shared" si="7"/>
        <v/>
      </c>
      <c r="AD21" s="26"/>
      <c r="AE21" s="26"/>
      <c r="AF21" s="43" t="str">
        <f t="shared" si="8"/>
        <v/>
      </c>
      <c r="AG21" s="26"/>
      <c r="AH21" s="26"/>
      <c r="AI21" s="26"/>
      <c r="AJ21" s="22" t="e">
        <f t="shared" si="1"/>
        <v>#VALUE!</v>
      </c>
      <c r="AK21" s="22"/>
      <c r="AL21" s="22">
        <f>IF(AD21='[1]11 FORMULAS'!$P$5,AL20-(AL20*AJ21),AL20)</f>
        <v>0.2</v>
      </c>
      <c r="AM21" s="22">
        <f>IF(AD21='[1]11 FORMULAS'!$P$6,AM20-(AM20*AJ21),AM20)</f>
        <v>0.4</v>
      </c>
      <c r="AN21" s="109"/>
      <c r="AO21" s="110"/>
      <c r="AP21" s="109"/>
      <c r="AQ21" s="110"/>
      <c r="AR21" s="108"/>
      <c r="AS21" s="107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I21" s="13" t="s">
        <v>347</v>
      </c>
    </row>
    <row r="22" spans="1:61" s="27" customFormat="1" ht="33.75" customHeight="1">
      <c r="A22" s="96" t="s">
        <v>348</v>
      </c>
      <c r="B22" s="96" t="s">
        <v>335</v>
      </c>
      <c r="C22" s="96" t="s">
        <v>349</v>
      </c>
      <c r="D22" s="96" t="s">
        <v>350</v>
      </c>
      <c r="E22" s="97" t="str">
        <f>+CONCATENATE(B22," ",C22," ",D22)</f>
        <v xml:space="preserve">Posibilidad de perdida reputacional por falencias al momento de realizar el analisis del indicador, que no permita conocer con exactitud su estado actual debido a la inadecuada realización del reporte o analisis del mismo, impidiendo la generación de alertas y toma de decisiones por parte de los lideres de los procesos </v>
      </c>
      <c r="F22" s="96" t="s">
        <v>351</v>
      </c>
      <c r="G22" s="98"/>
      <c r="H22" s="98" t="s">
        <v>316</v>
      </c>
      <c r="I22" s="111" t="str">
        <f t="shared" si="5"/>
        <v>Procesos</v>
      </c>
      <c r="J22" s="96">
        <v>4</v>
      </c>
      <c r="K22" s="110" t="str">
        <f>IF(J22&lt;=0,"",IF(J22&lt;=2,"Muy Baja",IF(J22&lt;=24,"Baja",IF(J22&lt;=500,"Media",IF(J22&lt;=5000,"Alta","Muy Alta")))))</f>
        <v>Baja</v>
      </c>
      <c r="L22" s="113">
        <f>IF(K22="","",IF(K22="Muy Baja",0.2,IF(K22="Baja",0.4,IF(K22="Media",0.6,IF(K22="Alta",0.8,IF(K22="Muy Alta",1,))))))</f>
        <v>0.4</v>
      </c>
      <c r="M22" s="116" t="s">
        <v>339</v>
      </c>
      <c r="N22" s="113">
        <f>IF(M22="","",IF(M22="menor a 10 SMLMV",0.2,IF(M22="ENTRE 10 Y 50 SMLMV",0.4,IF(M22="entre 50 y 100 SMLMV",0.6,IF(M22="entre 100 y 500 SMLMV",0.8,IF(M22="Mayor a 500 SMLMV",1,))))))</f>
        <v>0</v>
      </c>
      <c r="O22" s="110" t="str">
        <f>IF(N22&lt;=0,"",IF(N22&lt;=20%,"Leve",IF(N22&lt;=40%,"Menor",IF(N22&lt;=60%,"Moderado",IF(N22&lt;=80%,"Mayor","Catastrofico")))))</f>
        <v/>
      </c>
      <c r="P22" s="105" t="s">
        <v>286</v>
      </c>
      <c r="Q22" s="39" t="s">
        <v>269</v>
      </c>
      <c r="R22" s="110" t="str">
        <f>IF(S22&lt;=0,"",IF(S22&lt;=20%,"Leve",IF(S22&lt;=40%,"Menor",IF(S22&lt;=60%,"Moderado",IF(S22&lt;=80%,"Mayor","Catastrofico")))))</f>
        <v>Menor</v>
      </c>
      <c r="S22" s="113">
        <f>IF(P22="","",IF(P22="El riesgo afecta la imagen de algún área de la organización",0.2,IF(P22="El riesgo afecta la imagen de la entidad internamente, de conocimiento general nivel interno, de junta directiva y accionistas y/o de proveedores",0.4,IF(P22="El riesgo afecta la imagen de la entidad con algunos usuarios de relevancia frente al logro de los objetivos",0.6,IF(P22="El riesgo afecta la imagen de la entidad con efecto publicitario sostenido a nivel de sector administrativo, nivel departamental o municipal",0.8,IF(P22="El riesgo afecta la imagen de la entidad a nivel nacional, con efecto publicitario sostenido a nivel país",1,))))))</f>
        <v>0.4</v>
      </c>
      <c r="T22" s="110" t="str">
        <f>IF(U22&lt;=0,"",IF(U22&lt;=20%,"Leve",IF(U22&lt;=40%,"Menor",IF(U22&lt;=60%,"Moderado",IF(U22&lt;=80%,"Mayor","Catastrofico")))))</f>
        <v>Menor</v>
      </c>
      <c r="U22" s="115">
        <f>+S22</f>
        <v>0.4</v>
      </c>
      <c r="V22" s="108" t="str">
        <f>IF(OR(AND(K22="Muy Baja",T22="Leve"),AND(K22="Muy Baja",T22="Menor"),AND(K22="Baja",T22="Leve")),"Bajo",IF(OR(AND(K22="Muy baja",T22="Moderado"),AND(K22="Baja",T22="Menor"),AND(K22="Baja",T22="Moderado"),AND(K22="Media",T22="Leve"),AND(K22="Media",T22="Menor"),AND(K22="Media",T22="Moderado"),AND(K22="Alta",T22="Leve"),AND(K22="Alta",T22="Menor")),"Moderado",IF(OR(AND(K22="Muy Baja",T22="Mayor"),AND(K22="Baja",T22="Mayor"),AND(K22="Media",T22="Mayor"),AND(K22="Alta",T22="Moderado"),AND(K22="Alta",T22="Mayor"),AND(K22="Muy Alta",T22="Leve"),AND(K22="Muy Alta",T22="Menor"),AND(K22="Muy Alta",T22="Moderado"),AND(K22="Muy Alta",T22="Mayor")),"Alto",IF(OR(AND(K22="Muy Baja",T22="Catastrofico"),AND(K22="Baja",T22="Catastrofico"),AND(K22="Media",T22="Catastrofico"),AND(K22="Alta",T22="Catastrofico"),AND(K22="Muy Alta",T22="Catastrofico")),"Extremo",))))</f>
        <v>Moderado</v>
      </c>
      <c r="W22" s="18">
        <v>1</v>
      </c>
      <c r="X22" s="19" t="s">
        <v>319</v>
      </c>
      <c r="Y22" s="19" t="s">
        <v>352</v>
      </c>
      <c r="Z22" s="19" t="s">
        <v>353</v>
      </c>
      <c r="AA22" s="20" t="str">
        <f t="shared" ref="AA22:AA25" si="10">+CONCATENATE(X22," ",Y22," ",Z22)</f>
        <v>Asesor externo - Area de Calidad Socializar e interiorizar con todos los gestores y equipo de calidad, la guia para la construcción y analisis de indicadores de gestión de la Función publica. Semestral</v>
      </c>
      <c r="AB22" s="21" t="s">
        <v>322</v>
      </c>
      <c r="AC22" s="43">
        <f>IF(AB22="","",IF(AB22="Preventivo",0.25,IF(AB22="Detectivo",0.15,IF(AB22="Correctivo",0.1,))))</f>
        <v>0.25</v>
      </c>
      <c r="AD22" s="22" t="str">
        <f>+IF(OR(AB22='[1]11 FORMULAS'!$O$4,AB22='[1]11 FORMULAS'!$O$5),'[1]11 FORMULAS'!$P$5,IF(AB22='[1]11 FORMULAS'!$O$6,'[1]11 FORMULAS'!$P$6,""))</f>
        <v>Probabilidad</v>
      </c>
      <c r="AE22" s="21" t="s">
        <v>323</v>
      </c>
      <c r="AF22" s="43">
        <f>IF(AE22="","",IF(AE22="Manual",0.15,IF(AE22="Automático",0.25,)))</f>
        <v>0.15</v>
      </c>
      <c r="AG22" s="23" t="s">
        <v>331</v>
      </c>
      <c r="AH22" s="23" t="s">
        <v>325</v>
      </c>
      <c r="AI22" s="23" t="s">
        <v>326</v>
      </c>
      <c r="AJ22" s="22">
        <f t="shared" si="1"/>
        <v>0.4</v>
      </c>
      <c r="AK22" s="22">
        <f>+L22*AJ22</f>
        <v>0.16000000000000003</v>
      </c>
      <c r="AL22" s="22">
        <f>+L22-AK22</f>
        <v>0.24</v>
      </c>
      <c r="AM22" s="22">
        <f>IF(AD22='[1]11 FORMULAS'!$P$6,U22-(U22*AJ22),U22)</f>
        <v>0.4</v>
      </c>
      <c r="AN22" s="109">
        <f>+AL26</f>
        <v>0.14399999999999999</v>
      </c>
      <c r="AO22" s="110" t="str">
        <f>IF(AN22&lt;=0,"",IF(AN22&lt;=20%,"Muy Baja",IF(AN22&lt;=40%,"Baja",IF(AN22&lt;=60%,"Media",IF(AN22&lt;=80%,"Alta","Muy Alta")))))</f>
        <v>Muy Baja</v>
      </c>
      <c r="AP22" s="109">
        <f>+AM26</f>
        <v>0.4</v>
      </c>
      <c r="AQ22" s="110" t="str">
        <f>IF(AP22&lt;=0,"",IF(AP22&lt;=20%,"Leve",IF(AP22&lt;=40%,"Menor",IF(AP22&lt;=60%,"Moderado",IF(AP22&lt;=80%,"Mayor","Catastrofico")))))</f>
        <v>Menor</v>
      </c>
      <c r="AR22" s="108" t="str">
        <f>IF(OR(AND(AO22="Muy Baja",AQ22="Leve"),AND(AO22="Muy Baja",AQ22="Menor"),AND(AO22="Baja",AQ22="Leve")),"Bajo",IF(OR(AND(AO22="Muy baja",AQ22="Moderado"),AND(AO22="Baja",AQ22="Menor"),AND(AO22="Baja",AQ22="Moderado"),AND(AO22="Media",AQ22="Leve"),AND(AO22="Media",AQ22="Menor"),AND(AO22="Media",AQ22="Moderado"),AND(AO22="Alta",AQ22="Leve"),AND(AO22="Alta",AQ22="Menor")),"Moderado",IF(OR(AND(AO22="Muy Baja",AQ22="Mayor"),AND(AO22="Baja",AQ22="Mayor"),AND(AO22="Media",AQ22="Mayor"),AND(AO22="Alta",AQ22="Moderado"),AND(AO22="Alta",AQ22="Mayor"),AND(AO22="Muy Alta",AQ22="Leve"),AND(AO22="Muy Alta",AQ22="Menor"),AND(AO22="Muy Alta",AQ22="Moderado"),AND(AO22="Muy Alta",AQ22="Mayor")),"Alto",IF(OR(AND(AO22="Muy Baja",AQ22="Catastrofico"),AND(AO22="Baja",AQ22="Catastrofico"),AND(AO22="Media",AQ22="Catastrofico"),AND(AO22="Alta",AQ22="Catastrofico"),AND(AO22="Muy Alta",AQ22="Catastrofico")),"Extremo",""))))</f>
        <v>Bajo</v>
      </c>
      <c r="AS22" s="105" t="s">
        <v>342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61" s="27" customFormat="1" ht="33.75" customHeight="1">
      <c r="A23" s="96"/>
      <c r="B23" s="96"/>
      <c r="C23" s="96"/>
      <c r="D23" s="96"/>
      <c r="E23" s="97"/>
      <c r="F23" s="96"/>
      <c r="G23" s="98"/>
      <c r="H23" s="98"/>
      <c r="I23" s="111"/>
      <c r="J23" s="96"/>
      <c r="K23" s="110"/>
      <c r="L23" s="114"/>
      <c r="M23" s="116"/>
      <c r="N23" s="114"/>
      <c r="O23" s="110"/>
      <c r="P23" s="106"/>
      <c r="Q23" s="39" t="s">
        <v>286</v>
      </c>
      <c r="R23" s="110"/>
      <c r="S23" s="114"/>
      <c r="T23" s="110"/>
      <c r="U23" s="115"/>
      <c r="V23" s="108"/>
      <c r="W23" s="18">
        <v>2</v>
      </c>
      <c r="X23" s="19" t="s">
        <v>319</v>
      </c>
      <c r="Y23" s="19" t="s">
        <v>354</v>
      </c>
      <c r="Z23" s="19" t="s">
        <v>355</v>
      </c>
      <c r="AA23" s="20" t="str">
        <f t="shared" si="10"/>
        <v xml:space="preserve">Asesor externo - Area de Calidad Publicar cronograma de mesas tecnicas con los gestores  y el equipo de calidad  para revisión, seguimiento y ajustes a los indicadores de gestión Trimestral </v>
      </c>
      <c r="AB23" s="21" t="s">
        <v>322</v>
      </c>
      <c r="AC23" s="43">
        <f>IF(AB23="","",IF(AB23="Preventivo",0.25,IF(AB23="Detectivo",0.15,IF(AB23="Correctivo",0.1,))))</f>
        <v>0.25</v>
      </c>
      <c r="AD23" s="22" t="str">
        <f>+IF(OR(AB23='[1]11 FORMULAS'!$O$4,AB23='[1]11 FORMULAS'!$O$5),'[1]11 FORMULAS'!$P$5,IF(AB23='[1]11 FORMULAS'!$O$6,'[1]11 FORMULAS'!$P$6,""))</f>
        <v>Probabilidad</v>
      </c>
      <c r="AE23" s="21" t="s">
        <v>323</v>
      </c>
      <c r="AF23" s="43">
        <f>IF(AE23="","",IF(AE23="Manual",0.15,IF(AE23="Automático",0.25,)))</f>
        <v>0.15</v>
      </c>
      <c r="AG23" s="23" t="s">
        <v>331</v>
      </c>
      <c r="AH23" s="23" t="s">
        <v>325</v>
      </c>
      <c r="AI23" s="23" t="s">
        <v>326</v>
      </c>
      <c r="AJ23" s="22">
        <f t="shared" si="1"/>
        <v>0.4</v>
      </c>
      <c r="AK23" s="22">
        <f>+AL22*AJ23</f>
        <v>9.6000000000000002E-2</v>
      </c>
      <c r="AL23" s="22">
        <f>+AL22-AK23</f>
        <v>0.14399999999999999</v>
      </c>
      <c r="AM23" s="22">
        <f>IF(AD23='[1]11 FORMULAS'!$P$6,AM22-(AM22*AJ23),AM22)</f>
        <v>0.4</v>
      </c>
      <c r="AN23" s="109"/>
      <c r="AO23" s="110"/>
      <c r="AP23" s="109"/>
      <c r="AQ23" s="110"/>
      <c r="AR23" s="108"/>
      <c r="AS23" s="106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61" s="27" customFormat="1" ht="33.75" customHeight="1">
      <c r="A24" s="96"/>
      <c r="B24" s="96"/>
      <c r="C24" s="96"/>
      <c r="D24" s="96"/>
      <c r="E24" s="97"/>
      <c r="F24" s="96"/>
      <c r="G24" s="98"/>
      <c r="H24" s="98"/>
      <c r="I24" s="111"/>
      <c r="J24" s="96"/>
      <c r="K24" s="110"/>
      <c r="L24" s="114"/>
      <c r="M24" s="116"/>
      <c r="N24" s="114"/>
      <c r="O24" s="110"/>
      <c r="P24" s="106"/>
      <c r="Q24" s="39" t="s">
        <v>332</v>
      </c>
      <c r="R24" s="110"/>
      <c r="S24" s="114"/>
      <c r="T24" s="110"/>
      <c r="U24" s="115"/>
      <c r="V24" s="108"/>
      <c r="W24" s="18">
        <v>3</v>
      </c>
      <c r="X24" s="19"/>
      <c r="Y24" s="19"/>
      <c r="Z24" s="19"/>
      <c r="AA24" s="20" t="str">
        <f t="shared" si="10"/>
        <v xml:space="preserve">  </v>
      </c>
      <c r="AB24" s="21"/>
      <c r="AC24" s="43" t="str">
        <f t="shared" ref="AC24:AC26" si="11">IF(AB24="","",IF(AB24="Preventivo",0.25,IF(AB24="Detectivo",0.15,IF(AB24="Correctivo",0.1,))))</f>
        <v/>
      </c>
      <c r="AD24" s="22" t="str">
        <f>+IF(OR(AB24='[1]11 FORMULAS'!$O$4,AB24='[1]11 FORMULAS'!$O$5),'[1]11 FORMULAS'!$P$5,IF(AB24='[1]11 FORMULAS'!$O$6,'[1]11 FORMULAS'!$P$6,""))</f>
        <v/>
      </c>
      <c r="AE24" s="21"/>
      <c r="AF24" s="43" t="str">
        <f t="shared" ref="AF24:AF26" si="12">IF(AE24="","",IF(AE24="Manual",0.15,IF(AE24="Automático",0.25,)))</f>
        <v/>
      </c>
      <c r="AG24" s="23"/>
      <c r="AH24" s="23"/>
      <c r="AI24" s="23"/>
      <c r="AJ24" s="22" t="e">
        <f t="shared" si="1"/>
        <v>#VALUE!</v>
      </c>
      <c r="AK24" s="22"/>
      <c r="AL24" s="22">
        <f>IF(AD24='[1]11 FORMULAS'!$P$5,AL23-(AL23*AJ24),AL23)</f>
        <v>0.14399999999999999</v>
      </c>
      <c r="AM24" s="22">
        <f>IF(AD24='[1]11 FORMULAS'!$P$6,AM23-(AM23*AJ24),AM23)</f>
        <v>0.4</v>
      </c>
      <c r="AN24" s="109"/>
      <c r="AO24" s="110"/>
      <c r="AP24" s="109"/>
      <c r="AQ24" s="110"/>
      <c r="AR24" s="108"/>
      <c r="AS24" s="106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I24" s="27" t="s">
        <v>238</v>
      </c>
    </row>
    <row r="25" spans="1:61" s="27" customFormat="1" ht="33.75" customHeight="1">
      <c r="A25" s="96"/>
      <c r="B25" s="96"/>
      <c r="C25" s="96"/>
      <c r="D25" s="96"/>
      <c r="E25" s="97"/>
      <c r="F25" s="96"/>
      <c r="G25" s="98"/>
      <c r="H25" s="98"/>
      <c r="I25" s="111"/>
      <c r="J25" s="96"/>
      <c r="K25" s="110"/>
      <c r="L25" s="114"/>
      <c r="M25" s="116"/>
      <c r="N25" s="114"/>
      <c r="O25" s="110"/>
      <c r="P25" s="106"/>
      <c r="Q25" s="39" t="s">
        <v>333</v>
      </c>
      <c r="R25" s="110"/>
      <c r="S25" s="114"/>
      <c r="T25" s="110"/>
      <c r="U25" s="115"/>
      <c r="V25" s="108"/>
      <c r="W25" s="18">
        <v>4</v>
      </c>
      <c r="X25" s="19"/>
      <c r="Y25" s="19"/>
      <c r="Z25" s="19"/>
      <c r="AA25" s="20" t="str">
        <f t="shared" si="10"/>
        <v xml:space="preserve">  </v>
      </c>
      <c r="AB25" s="21"/>
      <c r="AC25" s="43" t="str">
        <f t="shared" si="11"/>
        <v/>
      </c>
      <c r="AD25" s="22" t="str">
        <f>+IF(OR(AB25='[1]11 FORMULAS'!$O$4,AB25='[1]11 FORMULAS'!$O$5),'[1]11 FORMULAS'!$P$5,IF(AB25='[1]11 FORMULAS'!$O$6,'[1]11 FORMULAS'!$P$6,""))</f>
        <v/>
      </c>
      <c r="AE25" s="21"/>
      <c r="AF25" s="43" t="str">
        <f t="shared" si="12"/>
        <v/>
      </c>
      <c r="AG25" s="23"/>
      <c r="AH25" s="23"/>
      <c r="AI25" s="23"/>
      <c r="AJ25" s="22" t="e">
        <f t="shared" si="1"/>
        <v>#VALUE!</v>
      </c>
      <c r="AK25" s="22"/>
      <c r="AL25" s="22">
        <f>IF(AD25='[1]11 FORMULAS'!$P$5,AL24-(AL24*AJ25),AL24)</f>
        <v>0.14399999999999999</v>
      </c>
      <c r="AM25" s="22">
        <f>IF(AD25='[1]11 FORMULAS'!$P$6,AM24-(AM24*AJ25),AM24)</f>
        <v>0.4</v>
      </c>
      <c r="AN25" s="109"/>
      <c r="AO25" s="110"/>
      <c r="AP25" s="109"/>
      <c r="AQ25" s="110"/>
      <c r="AR25" s="108"/>
      <c r="AS25" s="106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61" s="27" customFormat="1" ht="33.75" customHeight="1">
      <c r="A26" s="96"/>
      <c r="B26" s="96"/>
      <c r="C26" s="96"/>
      <c r="D26" s="96"/>
      <c r="E26" s="97"/>
      <c r="F26" s="96"/>
      <c r="G26" s="98"/>
      <c r="H26" s="98"/>
      <c r="I26" s="111"/>
      <c r="J26" s="96"/>
      <c r="K26" s="110"/>
      <c r="L26" s="114"/>
      <c r="M26" s="116"/>
      <c r="N26" s="114"/>
      <c r="O26" s="110"/>
      <c r="P26" s="107"/>
      <c r="Q26" s="39" t="s">
        <v>318</v>
      </c>
      <c r="R26" s="110"/>
      <c r="S26" s="114"/>
      <c r="T26" s="110"/>
      <c r="U26" s="115"/>
      <c r="V26" s="108"/>
      <c r="W26" s="25"/>
      <c r="X26" s="25"/>
      <c r="Y26" s="25"/>
      <c r="Z26" s="25"/>
      <c r="AA26" s="25"/>
      <c r="AB26" s="26"/>
      <c r="AC26" s="43" t="str">
        <f t="shared" si="11"/>
        <v/>
      </c>
      <c r="AD26" s="26"/>
      <c r="AE26" s="26"/>
      <c r="AF26" s="43" t="str">
        <f t="shared" si="12"/>
        <v/>
      </c>
      <c r="AG26" s="26"/>
      <c r="AH26" s="26"/>
      <c r="AI26" s="26"/>
      <c r="AJ26" s="22" t="e">
        <f t="shared" si="1"/>
        <v>#VALUE!</v>
      </c>
      <c r="AK26" s="22"/>
      <c r="AL26" s="22">
        <f>IF(AD26='[1]11 FORMULAS'!$P$5,AL25-(AL25*AJ26),AL25)</f>
        <v>0.14399999999999999</v>
      </c>
      <c r="AM26" s="22">
        <f>IF(AD26='[1]11 FORMULAS'!$P$6,AM25-(AM25*AJ26),AM25)</f>
        <v>0.4</v>
      </c>
      <c r="AN26" s="109"/>
      <c r="AO26" s="110"/>
      <c r="AP26" s="109"/>
      <c r="AQ26" s="110"/>
      <c r="AR26" s="108"/>
      <c r="AS26" s="107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</row>
    <row r="27" spans="1:61" s="27" customFormat="1" ht="33.75" customHeight="1">
      <c r="A27" s="96" t="s">
        <v>356</v>
      </c>
      <c r="B27" s="96" t="s">
        <v>335</v>
      </c>
      <c r="C27" s="96" t="s">
        <v>357</v>
      </c>
      <c r="D27" s="96" t="s">
        <v>358</v>
      </c>
      <c r="E27" s="97" t="str">
        <f>+CONCATENATE(B27," ",C27," ",D27)</f>
        <v>Posibilidad de perdida reputacional por el bajo cumplimiento en los criterios diferenciales de las politicas de gestion y desempeño por el mal diligenciamiento del formulario por parte de los lideres de Politicas debido a la poca información disponible como soporte al diligenciamiento del formulario y/o baja ejecución de actividades que apunten a incrementar el nivel de desempeño institucional</v>
      </c>
      <c r="F27" s="96" t="s">
        <v>351</v>
      </c>
      <c r="G27" s="98"/>
      <c r="H27" s="98" t="s">
        <v>316</v>
      </c>
      <c r="I27" s="111" t="str">
        <f>+G27&amp;H27</f>
        <v>Procesos</v>
      </c>
      <c r="J27" s="96">
        <v>4</v>
      </c>
      <c r="K27" s="110" t="str">
        <f>IF(J27&lt;=0,"",IF(J27&lt;=2,"Muy Baja",IF(J27&lt;=24,"Baja",IF(J27&lt;=500,"Media",IF(J27&lt;=5000,"Alta","Muy Alta")))))</f>
        <v>Baja</v>
      </c>
      <c r="L27" s="113">
        <f>IF(K27="","",IF(K27="Muy Baja",0.2,IF(K27="Baja",0.4,IF(K27="Media",0.6,IF(K27="Alta",0.8,IF(K27="Muy Alta",1,))))))</f>
        <v>0.4</v>
      </c>
      <c r="M27" s="116" t="s">
        <v>339</v>
      </c>
      <c r="N27" s="113">
        <f>IF(M27="","",IF(M27="menor a 10 SMLMV",0.2,IF(M27="ENTRE 10 Y 50 SMLMV",0.4,IF(M27="entre 50 y 100 SMLMV",0.6,IF(M27="entre 100 y 500 SMLMV",0.8,IF(M27="Mayor a 500 SMLMV",1,))))))</f>
        <v>0</v>
      </c>
      <c r="O27" s="110" t="str">
        <f>IF(N27&lt;=0,"",IF(N27&lt;=20%,"Leve",IF(N27&lt;=40%,"Menor",IF(N27&lt;=60%,"Moderado",IF(N27&lt;=80%,"Mayor","Catastrofico")))))</f>
        <v/>
      </c>
      <c r="P27" s="105" t="s">
        <v>318</v>
      </c>
      <c r="Q27" s="39" t="s">
        <v>269</v>
      </c>
      <c r="R27" s="110" t="str">
        <f>IF(S27&lt;=0,"",IF(S27&lt;=20%,"Leve",IF(S27&lt;=40%,"Menor",IF(S27&lt;=60%,"Moderado",IF(S27&lt;=80%,"Mayor","Catastrofico")))))</f>
        <v>Catastrofico</v>
      </c>
      <c r="S27" s="113">
        <f>IF(P27="","",IF(P27="El riesgo afecta la imagen de algún área de la organización",0.2,IF(P27="El riesgo afecta la imagen de la entidad internamente, de conocimiento general nivel interno, de junta directiva y accionistas y/o de proveedores",0.4,IF(P27="El riesgo afecta la imagen de la entidad con algunos usuarios de relevancia frente al logro de los objetivos",0.6,IF(P27="El riesgo afecta la imagen de la entidad con efecto publicitario sostenido a nivel de sector administrativo, nivel departamental o municipal",0.8,IF(P27="El riesgo afecta la imagen de la entidad a nivel nacional, con efecto publicitario sostenido a nivel país",1,))))))</f>
        <v>1</v>
      </c>
      <c r="T27" s="110" t="str">
        <f>IF(U27&lt;=0,"",IF(U27&lt;=20%,"Leve",IF(U27&lt;=40%,"Menor",IF(U27&lt;=60%,"Moderado",IF(U27&lt;=80%,"Mayor","Catastrofico")))))</f>
        <v>Catastrofico</v>
      </c>
      <c r="U27" s="115">
        <f>+S27</f>
        <v>1</v>
      </c>
      <c r="V27" s="108" t="str">
        <f>IF(OR(AND(K27="Muy Baja",T27="Leve"),AND(K27="Muy Baja",T27="Menor"),AND(K27="Baja",T27="Leve")),"Bajo",IF(OR(AND(K27="Muy baja",T27="Moderado"),AND(K27="Baja",T27="Menor"),AND(K27="Baja",T27="Moderado"),AND(K27="Media",T27="Leve"),AND(K27="Media",T27="Menor"),AND(K27="Media",T27="Moderado"),AND(K27="Alta",T27="Leve"),AND(K27="Alta",T27="Menor")),"Moderado",IF(OR(AND(K27="Muy Baja",T27="Mayor"),AND(K27="Baja",T27="Mayor"),AND(K27="Media",T27="Mayor"),AND(K27="Alta",T27="Moderado"),AND(K27="Alta",T27="Mayor"),AND(K27="Muy Alta",T27="Leve"),AND(K27="Muy Alta",T27="Menor"),AND(K27="Muy Alta",T27="Moderado"),AND(K27="Muy Alta",T27="Mayor")),"Alto",IF(OR(AND(K27="Muy Baja",T27="Catastrofico"),AND(K27="Baja",T27="Catastrofico"),AND(K27="Media",T27="Catastrofico"),AND(K27="Alta",T27="Catastrofico"),AND(K27="Muy Alta",T27="Catastrofico")),"Extremo",))))</f>
        <v>Extremo</v>
      </c>
      <c r="W27" s="18">
        <v>1</v>
      </c>
      <c r="X27" s="19" t="s">
        <v>319</v>
      </c>
      <c r="Y27" s="19" t="s">
        <v>359</v>
      </c>
      <c r="Z27" s="19" t="s">
        <v>360</v>
      </c>
      <c r="AA27" s="20" t="str">
        <f t="shared" ref="AA27" si="13">+CONCATENATE(X27," ",Y27," ",Z27)</f>
        <v>Asesor externo - Area de Calidad Realizar acompañamiento metodologico y seguimiento  tecnico al cargue del formulario Furag, por parte de cada uno de los lideres de Politica de Gestión y desempeño. Anual</v>
      </c>
      <c r="AB27" s="21" t="s">
        <v>322</v>
      </c>
      <c r="AC27" s="43">
        <f>IF(AB27="","",IF(AB27="Preventivo",0.25,IF(AB27="Detectivo",0.15,IF(AB27="Correctivo",0.1,))))</f>
        <v>0.25</v>
      </c>
      <c r="AD27" s="22" t="str">
        <f>+IF(OR(AB27='[1]11 FORMULAS'!$O$4,AB27='[1]11 FORMULAS'!$O$5),'[1]11 FORMULAS'!$P$5,IF(AB27='[1]11 FORMULAS'!$O$6,'[1]11 FORMULAS'!$P$6,""))</f>
        <v>Probabilidad</v>
      </c>
      <c r="AE27" s="21" t="s">
        <v>323</v>
      </c>
      <c r="AF27" s="43">
        <f>IF(AE27="","",IF(AE27="Manual",0.15,IF(AE27="Automático",0.25,)))</f>
        <v>0.15</v>
      </c>
      <c r="AG27" s="23" t="s">
        <v>331</v>
      </c>
      <c r="AH27" s="23" t="s">
        <v>325</v>
      </c>
      <c r="AI27" s="23" t="s">
        <v>326</v>
      </c>
      <c r="AJ27" s="22">
        <f t="shared" si="1"/>
        <v>0.4</v>
      </c>
      <c r="AK27" s="22">
        <f>+L27*AJ27</f>
        <v>0.16000000000000003</v>
      </c>
      <c r="AL27" s="22">
        <f>+L27-AK27</f>
        <v>0.24</v>
      </c>
      <c r="AM27" s="22">
        <f>IF(AD27='[1]11 FORMULAS'!$P$6,U27-(U27*AJ27),U27)</f>
        <v>1</v>
      </c>
      <c r="AN27" s="109">
        <f>+AL31</f>
        <v>0.24</v>
      </c>
      <c r="AO27" s="110" t="str">
        <f>IF(AN27&lt;=0,"",IF(AN27&lt;=20%,"Muy Baja",IF(AN27&lt;=40%,"Baja",IF(AN27&lt;=60%,"Media",IF(AN27&lt;=80%,"Alta","Muy Alta")))))</f>
        <v>Baja</v>
      </c>
      <c r="AP27" s="109">
        <f>+AM31</f>
        <v>1</v>
      </c>
      <c r="AQ27" s="110" t="str">
        <f>IF(AP27&lt;=0,"",IF(AP27&lt;=20%,"Leve",IF(AP27&lt;=40%,"Menor",IF(AP27&lt;=60%,"Moderado",IF(AP27&lt;=80%,"Mayor","Catastrofico")))))</f>
        <v>Catastrofico</v>
      </c>
      <c r="AR27" s="108" t="str">
        <f>IF(OR(AND(AO27="Muy Baja",AQ27="Leve"),AND(AO27="Muy Baja",AQ27="Menor"),AND(AO27="Baja",AQ27="Leve")),"Bajo",IF(OR(AND(AO27="Muy baja",AQ27="Moderado"),AND(AO27="Baja",AQ27="Menor"),AND(AO27="Baja",AQ27="Moderado"),AND(AO27="Media",AQ27="Leve"),AND(AO27="Media",AQ27="Menor"),AND(AO27="Media",AQ27="Moderado"),AND(AO27="Alta",AQ27="Leve"),AND(AO27="Alta",AQ27="Menor")),"Moderado",IF(OR(AND(AO27="Muy Baja",AQ27="Mayor"),AND(AO27="Baja",AQ27="Mayor"),AND(AO27="Media",AQ27="Mayor"),AND(AO27="Alta",AQ27="Moderado"),AND(AO27="Alta",AQ27="Mayor"),AND(AO27="Muy Alta",AQ27="Leve"),AND(AO27="Muy Alta",AQ27="Menor"),AND(AO27="Muy Alta",AQ27="Moderado"),AND(AO27="Muy Alta",AQ27="Mayor")),"Alto",IF(OR(AND(AO27="Muy Baja",AQ27="Catastrofico"),AND(AO27="Baja",AQ27="Catastrofico"),AND(AO27="Media",AQ27="Catastrofico"),AND(AO27="Alta",AQ27="Catastrofico"),AND(AO27="Muy Alta",AQ27="Catastrofico")),"Extremo",""))))</f>
        <v>Extremo</v>
      </c>
      <c r="AS27" s="105" t="s">
        <v>327</v>
      </c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1:61" s="27" customFormat="1" ht="33.75" customHeight="1">
      <c r="A28" s="96"/>
      <c r="B28" s="96"/>
      <c r="C28" s="96"/>
      <c r="D28" s="96"/>
      <c r="E28" s="97"/>
      <c r="F28" s="96"/>
      <c r="G28" s="98"/>
      <c r="H28" s="98"/>
      <c r="I28" s="111"/>
      <c r="J28" s="96"/>
      <c r="K28" s="110"/>
      <c r="L28" s="114"/>
      <c r="M28" s="116"/>
      <c r="N28" s="114"/>
      <c r="O28" s="110"/>
      <c r="P28" s="106"/>
      <c r="Q28" s="39" t="s">
        <v>286</v>
      </c>
      <c r="R28" s="110"/>
      <c r="S28" s="114"/>
      <c r="T28" s="110"/>
      <c r="U28" s="115"/>
      <c r="V28" s="108"/>
      <c r="W28" s="18">
        <v>2</v>
      </c>
      <c r="X28" s="19"/>
      <c r="Y28" s="19"/>
      <c r="Z28" s="19"/>
      <c r="AA28" s="20"/>
      <c r="AB28" s="21"/>
      <c r="AC28" s="43" t="str">
        <f t="shared" ref="AC28:AC31" si="14">IF(AB28="","",IF(AB28="Preventivo",0.25,IF(AB28="Detectivo",0.15,IF(AB28="Correctivo",0.1,))))</f>
        <v/>
      </c>
      <c r="AD28" s="22" t="str">
        <f>+IF(OR(AB28='[1]11 FORMULAS'!$O$4,AB28='[1]11 FORMULAS'!$O$5),'[1]11 FORMULAS'!$P$5,IF(AB28='[1]11 FORMULAS'!$O$6,'[1]11 FORMULAS'!$P$6,""))</f>
        <v/>
      </c>
      <c r="AE28" s="21"/>
      <c r="AF28" s="43" t="str">
        <f t="shared" ref="AF28:AF31" si="15">IF(AE28="","",IF(AE28="Manual",0.15,IF(AE28="Automático",0.25,)))</f>
        <v/>
      </c>
      <c r="AG28" s="23"/>
      <c r="AH28" s="23"/>
      <c r="AI28" s="23"/>
      <c r="AJ28" s="22" t="e">
        <f t="shared" si="1"/>
        <v>#VALUE!</v>
      </c>
      <c r="AK28" s="22"/>
      <c r="AL28" s="22">
        <f>+AL27-AK28</f>
        <v>0.24</v>
      </c>
      <c r="AM28" s="22">
        <f>IF(AD28='[1]11 FORMULAS'!$P$6,AM27-(AM27*AJ28),AM27)</f>
        <v>1</v>
      </c>
      <c r="AN28" s="109"/>
      <c r="AO28" s="110"/>
      <c r="AP28" s="109"/>
      <c r="AQ28" s="110"/>
      <c r="AR28" s="108"/>
      <c r="AS28" s="106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61" s="27" customFormat="1" ht="33.75" customHeight="1">
      <c r="A29" s="96"/>
      <c r="B29" s="96"/>
      <c r="C29" s="96"/>
      <c r="D29" s="96"/>
      <c r="E29" s="97"/>
      <c r="F29" s="96"/>
      <c r="G29" s="98"/>
      <c r="H29" s="98"/>
      <c r="I29" s="111"/>
      <c r="J29" s="96"/>
      <c r="K29" s="110"/>
      <c r="L29" s="114"/>
      <c r="M29" s="116"/>
      <c r="N29" s="114"/>
      <c r="O29" s="110"/>
      <c r="P29" s="106"/>
      <c r="Q29" s="39" t="s">
        <v>332</v>
      </c>
      <c r="R29" s="110"/>
      <c r="S29" s="114"/>
      <c r="T29" s="110"/>
      <c r="U29" s="115"/>
      <c r="V29" s="108"/>
      <c r="W29" s="18">
        <v>3</v>
      </c>
      <c r="X29" s="19"/>
      <c r="Y29" s="19"/>
      <c r="Z29" s="19"/>
      <c r="AA29" s="20" t="str">
        <f t="shared" ref="AA29:AA30" si="16">+CONCATENATE(X29," ",Y29," ",Z29)</f>
        <v xml:space="preserve">  </v>
      </c>
      <c r="AB29" s="21"/>
      <c r="AC29" s="43" t="str">
        <f t="shared" si="14"/>
        <v/>
      </c>
      <c r="AD29" s="22" t="str">
        <f>+IF(OR(AB29='[1]11 FORMULAS'!$O$4,AB29='[1]11 FORMULAS'!$O$5),'[1]11 FORMULAS'!$P$5,IF(AB29='[1]11 FORMULAS'!$O$6,'[1]11 FORMULAS'!$P$6,""))</f>
        <v/>
      </c>
      <c r="AE29" s="21"/>
      <c r="AF29" s="43" t="str">
        <f t="shared" si="15"/>
        <v/>
      </c>
      <c r="AG29" s="23"/>
      <c r="AH29" s="23"/>
      <c r="AI29" s="23"/>
      <c r="AJ29" s="22" t="e">
        <f t="shared" si="1"/>
        <v>#VALUE!</v>
      </c>
      <c r="AK29" s="22"/>
      <c r="AL29" s="22">
        <f>IF(AD29='[1]11 FORMULAS'!$P$5,AL28-(AL28*AJ29),AL28)</f>
        <v>0.24</v>
      </c>
      <c r="AM29" s="22">
        <f>IF(AD29='[1]11 FORMULAS'!$P$6,AM28-(AM28*AJ29),AM28)</f>
        <v>1</v>
      </c>
      <c r="AN29" s="109"/>
      <c r="AO29" s="110"/>
      <c r="AP29" s="109"/>
      <c r="AQ29" s="110"/>
      <c r="AR29" s="108"/>
      <c r="AS29" s="106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61" s="27" customFormat="1" ht="33.75" customHeight="1">
      <c r="A30" s="96"/>
      <c r="B30" s="96"/>
      <c r="C30" s="96"/>
      <c r="D30" s="96"/>
      <c r="E30" s="97"/>
      <c r="F30" s="96"/>
      <c r="G30" s="98"/>
      <c r="H30" s="98"/>
      <c r="I30" s="111"/>
      <c r="J30" s="96"/>
      <c r="K30" s="110"/>
      <c r="L30" s="114"/>
      <c r="M30" s="116"/>
      <c r="N30" s="114"/>
      <c r="O30" s="110"/>
      <c r="P30" s="106"/>
      <c r="Q30" s="39" t="s">
        <v>333</v>
      </c>
      <c r="R30" s="110"/>
      <c r="S30" s="114"/>
      <c r="T30" s="110"/>
      <c r="U30" s="115"/>
      <c r="V30" s="108"/>
      <c r="W30" s="18">
        <v>4</v>
      </c>
      <c r="X30" s="19"/>
      <c r="Y30" s="19"/>
      <c r="Z30" s="19"/>
      <c r="AA30" s="20" t="str">
        <f t="shared" si="16"/>
        <v xml:space="preserve">  </v>
      </c>
      <c r="AB30" s="21"/>
      <c r="AC30" s="43" t="str">
        <f t="shared" si="14"/>
        <v/>
      </c>
      <c r="AD30" s="22" t="str">
        <f>+IF(OR(AB30='[1]11 FORMULAS'!$O$4,AB30='[1]11 FORMULAS'!$O$5),'[1]11 FORMULAS'!$P$5,IF(AB30='[1]11 FORMULAS'!$O$6,'[1]11 FORMULAS'!$P$6,""))</f>
        <v/>
      </c>
      <c r="AE30" s="21"/>
      <c r="AF30" s="43" t="str">
        <f t="shared" si="15"/>
        <v/>
      </c>
      <c r="AG30" s="23"/>
      <c r="AH30" s="23"/>
      <c r="AI30" s="23"/>
      <c r="AJ30" s="22" t="e">
        <f t="shared" si="1"/>
        <v>#VALUE!</v>
      </c>
      <c r="AK30" s="22"/>
      <c r="AL30" s="22">
        <f>IF(AD30='[1]11 FORMULAS'!$P$5,AL29-(AL29*AJ30),AL29)</f>
        <v>0.24</v>
      </c>
      <c r="AM30" s="22">
        <f>IF(AD30='[1]11 FORMULAS'!$P$6,AM29-(AM29*AJ30),AM29)</f>
        <v>1</v>
      </c>
      <c r="AN30" s="109"/>
      <c r="AO30" s="110"/>
      <c r="AP30" s="109"/>
      <c r="AQ30" s="110"/>
      <c r="AR30" s="108"/>
      <c r="AS30" s="106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61" s="27" customFormat="1" ht="33.75" customHeight="1">
      <c r="A31" s="96"/>
      <c r="B31" s="96"/>
      <c r="C31" s="96"/>
      <c r="D31" s="96"/>
      <c r="E31" s="97"/>
      <c r="F31" s="96"/>
      <c r="G31" s="98"/>
      <c r="H31" s="98"/>
      <c r="I31" s="111"/>
      <c r="J31" s="96"/>
      <c r="K31" s="110"/>
      <c r="L31" s="114"/>
      <c r="M31" s="116"/>
      <c r="N31" s="114"/>
      <c r="O31" s="110"/>
      <c r="P31" s="107"/>
      <c r="Q31" s="39" t="s">
        <v>318</v>
      </c>
      <c r="R31" s="110"/>
      <c r="S31" s="114"/>
      <c r="T31" s="110"/>
      <c r="U31" s="115"/>
      <c r="V31" s="108"/>
      <c r="W31" s="25"/>
      <c r="X31" s="25"/>
      <c r="Y31" s="25"/>
      <c r="Z31" s="25"/>
      <c r="AA31" s="25"/>
      <c r="AB31" s="26"/>
      <c r="AC31" s="43" t="str">
        <f t="shared" si="14"/>
        <v/>
      </c>
      <c r="AD31" s="26"/>
      <c r="AE31" s="26"/>
      <c r="AF31" s="43" t="str">
        <f t="shared" si="15"/>
        <v/>
      </c>
      <c r="AG31" s="26"/>
      <c r="AH31" s="26"/>
      <c r="AI31" s="26"/>
      <c r="AJ31" s="22" t="e">
        <f t="shared" si="1"/>
        <v>#VALUE!</v>
      </c>
      <c r="AK31" s="22"/>
      <c r="AL31" s="22">
        <f>IF(AD31='[1]11 FORMULAS'!$P$5,AL30-(AL30*AJ31),AL30)</f>
        <v>0.24</v>
      </c>
      <c r="AM31" s="22">
        <f>IF(AD31='[1]11 FORMULAS'!$P$6,AM30-(AM30*AJ31),AM30)</f>
        <v>1</v>
      </c>
      <c r="AN31" s="109"/>
      <c r="AO31" s="110"/>
      <c r="AP31" s="109"/>
      <c r="AQ31" s="110"/>
      <c r="AR31" s="108"/>
      <c r="AS31" s="107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</row>
  </sheetData>
  <mergeCells count="216">
    <mergeCell ref="AY22:AY26"/>
    <mergeCell ref="AZ22:AZ26"/>
    <mergeCell ref="BA22:BA26"/>
    <mergeCell ref="BB22:BB26"/>
    <mergeCell ref="F27:F31"/>
    <mergeCell ref="G27:G31"/>
    <mergeCell ref="H27:H31"/>
    <mergeCell ref="I27:I31"/>
    <mergeCell ref="J27:J31"/>
    <mergeCell ref="K27:K31"/>
    <mergeCell ref="BB27:BB31"/>
    <mergeCell ref="P27:P31"/>
    <mergeCell ref="R27:R31"/>
    <mergeCell ref="S27:S31"/>
    <mergeCell ref="T27:T31"/>
    <mergeCell ref="U27:U31"/>
    <mergeCell ref="V27:V31"/>
    <mergeCell ref="AN27:AN31"/>
    <mergeCell ref="AO27:AO31"/>
    <mergeCell ref="H22:H26"/>
    <mergeCell ref="R22:R26"/>
    <mergeCell ref="S22:S26"/>
    <mergeCell ref="T22:T26"/>
    <mergeCell ref="U22:U26"/>
    <mergeCell ref="BC27:BC31"/>
    <mergeCell ref="P5:T5"/>
    <mergeCell ref="I5:O5"/>
    <mergeCell ref="I6:O6"/>
    <mergeCell ref="P6:T6"/>
    <mergeCell ref="AV27:AV31"/>
    <mergeCell ref="AW27:AW31"/>
    <mergeCell ref="AX27:AX31"/>
    <mergeCell ref="AY27:AY31"/>
    <mergeCell ref="AZ27:AZ31"/>
    <mergeCell ref="BA27:BA31"/>
    <mergeCell ref="AP27:AP31"/>
    <mergeCell ref="AQ27:AQ31"/>
    <mergeCell ref="AR27:AR31"/>
    <mergeCell ref="AS27:AS31"/>
    <mergeCell ref="AT27:AT31"/>
    <mergeCell ref="AU27:AU31"/>
    <mergeCell ref="AR22:AR26"/>
    <mergeCell ref="O22:O26"/>
    <mergeCell ref="P22:P26"/>
    <mergeCell ref="L27:L31"/>
    <mergeCell ref="M27:M31"/>
    <mergeCell ref="N27:N31"/>
    <mergeCell ref="O27:O31"/>
    <mergeCell ref="BC22:BC26"/>
    <mergeCell ref="A27:A31"/>
    <mergeCell ref="B27:B31"/>
    <mergeCell ref="C27:C31"/>
    <mergeCell ref="D27:D31"/>
    <mergeCell ref="E27:E31"/>
    <mergeCell ref="AS22:AS26"/>
    <mergeCell ref="AT22:AT26"/>
    <mergeCell ref="AU22:AU26"/>
    <mergeCell ref="AV22:AV26"/>
    <mergeCell ref="AW22:AW26"/>
    <mergeCell ref="AX22:AX26"/>
    <mergeCell ref="V22:V26"/>
    <mergeCell ref="AN22:AN26"/>
    <mergeCell ref="AO22:AO26"/>
    <mergeCell ref="AP22:AP26"/>
    <mergeCell ref="AQ22:AQ26"/>
    <mergeCell ref="A22:A26"/>
    <mergeCell ref="B22:B26"/>
    <mergeCell ref="C22:C26"/>
    <mergeCell ref="D22:D26"/>
    <mergeCell ref="E22:E26"/>
    <mergeCell ref="F22:F26"/>
    <mergeCell ref="G22:G26"/>
    <mergeCell ref="AQ17:AQ21"/>
    <mergeCell ref="AR17:AR21"/>
    <mergeCell ref="AS17:AS21"/>
    <mergeCell ref="AT17:AT21"/>
    <mergeCell ref="AU17:AU21"/>
    <mergeCell ref="S17:S21"/>
    <mergeCell ref="T17:T21"/>
    <mergeCell ref="AO17:AO21"/>
    <mergeCell ref="AN17:AN21"/>
    <mergeCell ref="I22:I26"/>
    <mergeCell ref="J22:J26"/>
    <mergeCell ref="K22:K26"/>
    <mergeCell ref="L22:L26"/>
    <mergeCell ref="M22:M26"/>
    <mergeCell ref="N22:N26"/>
    <mergeCell ref="BB17:BB21"/>
    <mergeCell ref="BC17:BC21"/>
    <mergeCell ref="AW17:AW21"/>
    <mergeCell ref="AX17:AX21"/>
    <mergeCell ref="AY17:AY21"/>
    <mergeCell ref="AZ17:AZ21"/>
    <mergeCell ref="BA17:BA21"/>
    <mergeCell ref="L17:L21"/>
    <mergeCell ref="M17:M21"/>
    <mergeCell ref="N17:N21"/>
    <mergeCell ref="O17:O21"/>
    <mergeCell ref="P17:P21"/>
    <mergeCell ref="R17:R21"/>
    <mergeCell ref="K17:K21"/>
    <mergeCell ref="U17:U21"/>
    <mergeCell ref="V17:V21"/>
    <mergeCell ref="AV17:AV21"/>
    <mergeCell ref="AP17:AP21"/>
    <mergeCell ref="A10:A11"/>
    <mergeCell ref="B10:B11"/>
    <mergeCell ref="C10:C11"/>
    <mergeCell ref="D10:D11"/>
    <mergeCell ref="E10:E11"/>
    <mergeCell ref="AY12:AY16"/>
    <mergeCell ref="AZ12:AZ16"/>
    <mergeCell ref="BA12:BA16"/>
    <mergeCell ref="U12:U16"/>
    <mergeCell ref="I12:I16"/>
    <mergeCell ref="J12:J16"/>
    <mergeCell ref="K12:K16"/>
    <mergeCell ref="L12:L16"/>
    <mergeCell ref="M12:M16"/>
    <mergeCell ref="N12:N16"/>
    <mergeCell ref="O12:O16"/>
    <mergeCell ref="Q9:Q11"/>
    <mergeCell ref="A17:A21"/>
    <mergeCell ref="B17:B21"/>
    <mergeCell ref="C17:C21"/>
    <mergeCell ref="D17:D21"/>
    <mergeCell ref="E17:E21"/>
    <mergeCell ref="AS12:AS16"/>
    <mergeCell ref="AT12:AT16"/>
    <mergeCell ref="AU12:AU16"/>
    <mergeCell ref="AV12:AV16"/>
    <mergeCell ref="V12:V16"/>
    <mergeCell ref="AN12:AN16"/>
    <mergeCell ref="AO12:AO16"/>
    <mergeCell ref="AP12:AP16"/>
    <mergeCell ref="AQ12:AQ16"/>
    <mergeCell ref="AR12:AR16"/>
    <mergeCell ref="F17:F21"/>
    <mergeCell ref="G17:G21"/>
    <mergeCell ref="H17:H21"/>
    <mergeCell ref="I17:I21"/>
    <mergeCell ref="J17:J21"/>
    <mergeCell ref="P12:P16"/>
    <mergeCell ref="R12:R16"/>
    <mergeCell ref="S12:S16"/>
    <mergeCell ref="T12:T16"/>
    <mergeCell ref="BB10:BB11"/>
    <mergeCell ref="BC10:BC11"/>
    <mergeCell ref="A12:A16"/>
    <mergeCell ref="B12:B16"/>
    <mergeCell ref="C12:C16"/>
    <mergeCell ref="D12:D16"/>
    <mergeCell ref="E12:E16"/>
    <mergeCell ref="F12:F16"/>
    <mergeCell ref="G12:G16"/>
    <mergeCell ref="H12:H16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BB12:BB16"/>
    <mergeCell ref="BC12:BC16"/>
    <mergeCell ref="AW12:AW16"/>
    <mergeCell ref="AX12:AX16"/>
    <mergeCell ref="L9:L11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</mergeCells>
  <conditionalFormatting sqref="K12">
    <cfRule type="cellIs" dxfId="196" priority="256" operator="equal">
      <formula>"Muy Baja"</formula>
    </cfRule>
    <cfRule type="cellIs" dxfId="195" priority="255" operator="equal">
      <formula>"Baja"</formula>
    </cfRule>
    <cfRule type="cellIs" dxfId="194" priority="254" operator="equal">
      <formula>"Media"</formula>
    </cfRule>
    <cfRule type="cellIs" dxfId="193" priority="253" operator="equal">
      <formula>"Alta"</formula>
    </cfRule>
    <cfRule type="cellIs" dxfId="192" priority="252" operator="equal">
      <formula>"Muy Alta"</formula>
    </cfRule>
  </conditionalFormatting>
  <conditionalFormatting sqref="K17">
    <cfRule type="cellIs" dxfId="191" priority="221" operator="equal">
      <formula>"Muy Baja"</formula>
    </cfRule>
    <cfRule type="cellIs" dxfId="190" priority="220" operator="equal">
      <formula>"Baja"</formula>
    </cfRule>
    <cfRule type="cellIs" dxfId="189" priority="219" operator="equal">
      <formula>"Media"</formula>
    </cfRule>
    <cfRule type="cellIs" dxfId="188" priority="218" operator="equal">
      <formula>"Alta"</formula>
    </cfRule>
    <cfRule type="cellIs" dxfId="187" priority="217" operator="equal">
      <formula>"Muy Alta"</formula>
    </cfRule>
  </conditionalFormatting>
  <conditionalFormatting sqref="K22">
    <cfRule type="cellIs" dxfId="186" priority="196" operator="equal">
      <formula>"Muy Baja"</formula>
    </cfRule>
    <cfRule type="cellIs" dxfId="185" priority="195" operator="equal">
      <formula>"Baja"</formula>
    </cfRule>
    <cfRule type="cellIs" dxfId="184" priority="194" operator="equal">
      <formula>"Media"</formula>
    </cfRule>
    <cfRule type="cellIs" dxfId="183" priority="192" operator="equal">
      <formula>"Muy Alta"</formula>
    </cfRule>
    <cfRule type="cellIs" dxfId="182" priority="193" operator="equal">
      <formula>"Alta"</formula>
    </cfRule>
  </conditionalFormatting>
  <conditionalFormatting sqref="K27">
    <cfRule type="cellIs" dxfId="181" priority="146" operator="equal">
      <formula>"Media"</formula>
    </cfRule>
    <cfRule type="cellIs" dxfId="180" priority="144" operator="equal">
      <formula>"Muy Alta"</formula>
    </cfRule>
    <cfRule type="cellIs" dxfId="179" priority="145" operator="equal">
      <formula>"Alta"</formula>
    </cfRule>
    <cfRule type="cellIs" dxfId="178" priority="148" operator="equal">
      <formula>"Muy Baja"</formula>
    </cfRule>
    <cfRule type="cellIs" dxfId="177" priority="147" operator="equal">
      <formula>"Baja"</formula>
    </cfRule>
  </conditionalFormatting>
  <conditionalFormatting sqref="M12">
    <cfRule type="cellIs" dxfId="176" priority="263" operator="equal">
      <formula>$U$13</formula>
    </cfRule>
    <cfRule type="cellIs" dxfId="175" priority="264" operator="equal">
      <formula>$U$14</formula>
    </cfRule>
    <cfRule type="cellIs" dxfId="174" priority="265" operator="equal">
      <formula>$U$15</formula>
    </cfRule>
    <cfRule type="cellIs" dxfId="173" priority="266" operator="equal">
      <formula>$U$16</formula>
    </cfRule>
    <cfRule type="cellIs" dxfId="172" priority="262" operator="equal">
      <formula>$U$12</formula>
    </cfRule>
  </conditionalFormatting>
  <conditionalFormatting sqref="M17">
    <cfRule type="cellIs" dxfId="171" priority="69" operator="equal">
      <formula>$U$16</formula>
    </cfRule>
    <cfRule type="cellIs" dxfId="170" priority="65" operator="equal">
      <formula>$U$12</formula>
    </cfRule>
    <cfRule type="cellIs" dxfId="169" priority="66" operator="equal">
      <formula>$U$13</formula>
    </cfRule>
    <cfRule type="cellIs" dxfId="168" priority="67" operator="equal">
      <formula>$U$14</formula>
    </cfRule>
    <cfRule type="cellIs" dxfId="167" priority="68" operator="equal">
      <formula>$U$15</formula>
    </cfRule>
  </conditionalFormatting>
  <conditionalFormatting sqref="M22">
    <cfRule type="cellIs" dxfId="166" priority="61" operator="equal">
      <formula>$U$13</formula>
    </cfRule>
    <cfRule type="cellIs" dxfId="165" priority="64" operator="equal">
      <formula>$U$16</formula>
    </cfRule>
    <cfRule type="cellIs" dxfId="164" priority="62" operator="equal">
      <formula>$U$14</formula>
    </cfRule>
    <cfRule type="cellIs" dxfId="163" priority="63" operator="equal">
      <formula>$U$15</formula>
    </cfRule>
    <cfRule type="cellIs" dxfId="162" priority="60" operator="equal">
      <formula>$U$12</formula>
    </cfRule>
  </conditionalFormatting>
  <conditionalFormatting sqref="M27">
    <cfRule type="cellIs" dxfId="161" priority="55" operator="equal">
      <formula>$U$12</formula>
    </cfRule>
    <cfRule type="cellIs" dxfId="160" priority="56" operator="equal">
      <formula>$U$13</formula>
    </cfRule>
    <cfRule type="cellIs" dxfId="159" priority="57" operator="equal">
      <formula>$U$14</formula>
    </cfRule>
    <cfRule type="cellIs" dxfId="158" priority="58" operator="equal">
      <formula>$U$15</formula>
    </cfRule>
    <cfRule type="cellIs" dxfId="157" priority="59" operator="equal">
      <formula>$U$16</formula>
    </cfRule>
  </conditionalFormatting>
  <conditionalFormatting sqref="O12 O22 O27 O17">
    <cfRule type="cellIs" dxfId="156" priority="251" operator="equal">
      <formula>"leve"</formula>
    </cfRule>
    <cfRule type="cellIs" dxfId="155" priority="250" operator="equal">
      <formula>"menor"</formula>
    </cfRule>
    <cfRule type="cellIs" dxfId="154" priority="249" operator="equal">
      <formula>"Moderado"</formula>
    </cfRule>
    <cfRule type="cellIs" dxfId="153" priority="248" operator="equal">
      <formula>"Mayor"</formula>
    </cfRule>
    <cfRule type="cellIs" dxfId="152" priority="247" operator="equal">
      <formula>"catastrofico"</formula>
    </cfRule>
  </conditionalFormatting>
  <conditionalFormatting sqref="R12">
    <cfRule type="cellIs" dxfId="151" priority="246" operator="equal">
      <formula>"leve"</formula>
    </cfRule>
    <cfRule type="cellIs" dxfId="150" priority="242" operator="equal">
      <formula>"catastrofico"</formula>
    </cfRule>
    <cfRule type="cellIs" dxfId="149" priority="245" operator="equal">
      <formula>"menor"</formula>
    </cfRule>
    <cfRule type="cellIs" dxfId="148" priority="243" operator="equal">
      <formula>"Mayor"</formula>
    </cfRule>
    <cfRule type="cellIs" dxfId="147" priority="244" operator="equal">
      <formula>"Moderado"</formula>
    </cfRule>
  </conditionalFormatting>
  <conditionalFormatting sqref="R17">
    <cfRule type="cellIs" dxfId="146" priority="212" operator="equal">
      <formula>"catastrofico"</formula>
    </cfRule>
    <cfRule type="cellIs" dxfId="145" priority="215" operator="equal">
      <formula>"menor"</formula>
    </cfRule>
    <cfRule type="cellIs" dxfId="144" priority="214" operator="equal">
      <formula>"Moderado"</formula>
    </cfRule>
    <cfRule type="cellIs" dxfId="143" priority="213" operator="equal">
      <formula>"Mayor"</formula>
    </cfRule>
    <cfRule type="cellIs" dxfId="142" priority="216" operator="equal">
      <formula>"leve"</formula>
    </cfRule>
  </conditionalFormatting>
  <conditionalFormatting sqref="R22">
    <cfRule type="cellIs" dxfId="141" priority="8" operator="equal">
      <formula>"Moderado"</formula>
    </cfRule>
    <cfRule type="cellIs" dxfId="140" priority="6" operator="equal">
      <formula>"catastrofico"</formula>
    </cfRule>
    <cfRule type="cellIs" dxfId="139" priority="7" operator="equal">
      <formula>"Mayor"</formula>
    </cfRule>
    <cfRule type="cellIs" dxfId="138" priority="9" operator="equal">
      <formula>"menor"</formula>
    </cfRule>
    <cfRule type="cellIs" dxfId="137" priority="10" operator="equal">
      <formula>"leve"</formula>
    </cfRule>
  </conditionalFormatting>
  <conditionalFormatting sqref="R27">
    <cfRule type="cellIs" dxfId="136" priority="3" operator="equal">
      <formula>"Moderado"</formula>
    </cfRule>
    <cfRule type="cellIs" dxfId="135" priority="4" operator="equal">
      <formula>"menor"</formula>
    </cfRule>
    <cfRule type="cellIs" dxfId="134" priority="5" operator="equal">
      <formula>"leve"</formula>
    </cfRule>
    <cfRule type="cellIs" dxfId="133" priority="2" operator="equal">
      <formula>"Mayor"</formula>
    </cfRule>
    <cfRule type="cellIs" dxfId="132" priority="1" operator="equal">
      <formula>"catastrofico"</formula>
    </cfRule>
  </conditionalFormatting>
  <conditionalFormatting sqref="T12">
    <cfRule type="cellIs" dxfId="131" priority="241" operator="equal">
      <formula>"leve"</formula>
    </cfRule>
    <cfRule type="cellIs" dxfId="130" priority="240" operator="equal">
      <formula>"menor"</formula>
    </cfRule>
    <cfRule type="cellIs" dxfId="129" priority="239" operator="equal">
      <formula>"Moderado"</formula>
    </cfRule>
    <cfRule type="cellIs" dxfId="128" priority="238" operator="equal">
      <formula>"Mayor"</formula>
    </cfRule>
    <cfRule type="cellIs" dxfId="127" priority="237" operator="equal">
      <formula>"catastrofico"</formula>
    </cfRule>
  </conditionalFormatting>
  <conditionalFormatting sqref="T17">
    <cfRule type="cellIs" dxfId="126" priority="210" operator="equal">
      <formula>"menor"</formula>
    </cfRule>
    <cfRule type="cellIs" dxfId="125" priority="211" operator="equal">
      <formula>"leve"</formula>
    </cfRule>
    <cfRule type="cellIs" dxfId="124" priority="207" operator="equal">
      <formula>"catastrofico"</formula>
    </cfRule>
    <cfRule type="cellIs" dxfId="123" priority="208" operator="equal">
      <formula>"Mayor"</formula>
    </cfRule>
    <cfRule type="cellIs" dxfId="122" priority="209" operator="equal">
      <formula>"Moderado"</formula>
    </cfRule>
  </conditionalFormatting>
  <conditionalFormatting sqref="T22">
    <cfRule type="cellIs" dxfId="121" priority="175" operator="equal">
      <formula>"menor"</formula>
    </cfRule>
    <cfRule type="cellIs" dxfId="120" priority="172" operator="equal">
      <formula>"catastrofico"</formula>
    </cfRule>
    <cfRule type="cellIs" dxfId="119" priority="173" operator="equal">
      <formula>"Mayor"</formula>
    </cfRule>
    <cfRule type="cellIs" dxfId="118" priority="174" operator="equal">
      <formula>"Moderado"</formula>
    </cfRule>
    <cfRule type="cellIs" dxfId="117" priority="176" operator="equal">
      <formula>"leve"</formula>
    </cfRule>
  </conditionalFormatting>
  <conditionalFormatting sqref="T27">
    <cfRule type="cellIs" dxfId="116" priority="127" operator="equal">
      <formula>"menor"</formula>
    </cfRule>
    <cfRule type="cellIs" dxfId="115" priority="126" operator="equal">
      <formula>"Moderado"</formula>
    </cfRule>
    <cfRule type="cellIs" dxfId="114" priority="125" operator="equal">
      <formula>"Mayor"</formula>
    </cfRule>
    <cfRule type="cellIs" dxfId="113" priority="124" operator="equal">
      <formula>"catastrofico"</formula>
    </cfRule>
    <cfRule type="cellIs" dxfId="112" priority="128" operator="equal">
      <formula>"leve"</formula>
    </cfRule>
  </conditionalFormatting>
  <conditionalFormatting sqref="U12">
    <cfRule type="cellIs" dxfId="111" priority="261" operator="equal">
      <formula>#REF!</formula>
    </cfRule>
    <cfRule type="cellIs" dxfId="110" priority="257" operator="equal">
      <formula>#REF!</formula>
    </cfRule>
    <cfRule type="cellIs" dxfId="109" priority="258" operator="equal">
      <formula>#REF!</formula>
    </cfRule>
    <cfRule type="cellIs" dxfId="108" priority="259" operator="equal">
      <formula>#REF!</formula>
    </cfRule>
    <cfRule type="cellIs" dxfId="107" priority="260" operator="equal">
      <formula>#REF!</formula>
    </cfRule>
  </conditionalFormatting>
  <conditionalFormatting sqref="U17">
    <cfRule type="cellIs" dxfId="106" priority="223" operator="equal">
      <formula>#REF!</formula>
    </cfRule>
    <cfRule type="cellIs" dxfId="105" priority="222" operator="equal">
      <formula>#REF!</formula>
    </cfRule>
    <cfRule type="cellIs" dxfId="104" priority="224" operator="equal">
      <formula>#REF!</formula>
    </cfRule>
    <cfRule type="cellIs" dxfId="103" priority="225" operator="equal">
      <formula>#REF!</formula>
    </cfRule>
    <cfRule type="cellIs" dxfId="102" priority="226" operator="equal">
      <formula>#REF!</formula>
    </cfRule>
  </conditionalFormatting>
  <conditionalFormatting sqref="U22">
    <cfRule type="cellIs" dxfId="101" priority="180" operator="equal">
      <formula>#REF!</formula>
    </cfRule>
    <cfRule type="cellIs" dxfId="100" priority="177" operator="equal">
      <formula>#REF!</formula>
    </cfRule>
    <cfRule type="cellIs" dxfId="99" priority="178" operator="equal">
      <formula>#REF!</formula>
    </cfRule>
    <cfRule type="cellIs" dxfId="98" priority="181" operator="equal">
      <formula>#REF!</formula>
    </cfRule>
    <cfRule type="cellIs" dxfId="97" priority="179" operator="equal">
      <formula>#REF!</formula>
    </cfRule>
  </conditionalFormatting>
  <conditionalFormatting sqref="U27">
    <cfRule type="cellIs" dxfId="96" priority="130" operator="equal">
      <formula>#REF!</formula>
    </cfRule>
    <cfRule type="cellIs" dxfId="95" priority="129" operator="equal">
      <formula>#REF!</formula>
    </cfRule>
    <cfRule type="cellIs" dxfId="94" priority="131" operator="equal">
      <formula>#REF!</formula>
    </cfRule>
    <cfRule type="cellIs" dxfId="93" priority="133" operator="equal">
      <formula>#REF!</formula>
    </cfRule>
    <cfRule type="cellIs" dxfId="92" priority="132" operator="equal">
      <formula>#REF!</formula>
    </cfRule>
  </conditionalFormatting>
  <conditionalFormatting sqref="V12">
    <cfRule type="cellIs" dxfId="91" priority="33" operator="equal">
      <formula>"Moderado"</formula>
    </cfRule>
    <cfRule type="cellIs" dxfId="90" priority="34" operator="equal">
      <formula>"Bajo"</formula>
    </cfRule>
    <cfRule type="cellIs" dxfId="89" priority="32" operator="equal">
      <formula>"Alto"</formula>
    </cfRule>
    <cfRule type="cellIs" dxfId="88" priority="31" operator="equal">
      <formula>"Extremo"</formula>
    </cfRule>
  </conditionalFormatting>
  <conditionalFormatting sqref="V17">
    <cfRule type="cellIs" dxfId="87" priority="30" operator="equal">
      <formula>"Bajo"</formula>
    </cfRule>
    <cfRule type="cellIs" dxfId="86" priority="29" operator="equal">
      <formula>"Moderado"</formula>
    </cfRule>
    <cfRule type="cellIs" dxfId="85" priority="28" operator="equal">
      <formula>"Alto"</formula>
    </cfRule>
    <cfRule type="cellIs" dxfId="84" priority="27" operator="equal">
      <formula>"Extremo"</formula>
    </cfRule>
  </conditionalFormatting>
  <conditionalFormatting sqref="V22">
    <cfRule type="cellIs" dxfId="83" priority="24" operator="equal">
      <formula>"Alto"</formula>
    </cfRule>
    <cfRule type="cellIs" dxfId="82" priority="23" operator="equal">
      <formula>"Extremo"</formula>
    </cfRule>
    <cfRule type="cellIs" dxfId="81" priority="25" operator="equal">
      <formula>"Moderado"</formula>
    </cfRule>
    <cfRule type="cellIs" dxfId="80" priority="26" operator="equal">
      <formula>"Bajo"</formula>
    </cfRule>
  </conditionalFormatting>
  <conditionalFormatting sqref="V27">
    <cfRule type="cellIs" dxfId="79" priority="110" operator="equal">
      <formula>"Extremo"</formula>
    </cfRule>
    <cfRule type="cellIs" dxfId="78" priority="112" operator="equal">
      <formula>"Moderado"</formula>
    </cfRule>
    <cfRule type="cellIs" dxfId="77" priority="113" operator="equal">
      <formula>"Bajo"</formula>
    </cfRule>
    <cfRule type="cellIs" dxfId="76" priority="111" operator="equal">
      <formula>"Alto"</formula>
    </cfRule>
  </conditionalFormatting>
  <conditionalFormatting sqref="AO12">
    <cfRule type="cellIs" dxfId="75" priority="236" operator="equal">
      <formula>"Muy Baja"</formula>
    </cfRule>
    <cfRule type="cellIs" dxfId="74" priority="232" operator="equal">
      <formula>"Muy Alta"</formula>
    </cfRule>
    <cfRule type="cellIs" dxfId="73" priority="233" operator="equal">
      <formula>"Alta"</formula>
    </cfRule>
    <cfRule type="cellIs" dxfId="72" priority="234" operator="equal">
      <formula>"Media"</formula>
    </cfRule>
    <cfRule type="cellIs" dxfId="71" priority="235" operator="equal">
      <formula>"Baja"</formula>
    </cfRule>
  </conditionalFormatting>
  <conditionalFormatting sqref="AO17">
    <cfRule type="cellIs" dxfId="70" priority="206" operator="equal">
      <formula>"Muy Baja"</formula>
    </cfRule>
    <cfRule type="cellIs" dxfId="69" priority="204" operator="equal">
      <formula>"Media"</formula>
    </cfRule>
    <cfRule type="cellIs" dxfId="68" priority="203" operator="equal">
      <formula>"Alta"</formula>
    </cfRule>
    <cfRule type="cellIs" dxfId="67" priority="202" operator="equal">
      <formula>"Muy Alta"</formula>
    </cfRule>
    <cfRule type="cellIs" dxfId="66" priority="205" operator="equal">
      <formula>"Baja"</formula>
    </cfRule>
  </conditionalFormatting>
  <conditionalFormatting sqref="AO22">
    <cfRule type="cellIs" dxfId="65" priority="168" operator="equal">
      <formula>"Alta"</formula>
    </cfRule>
    <cfRule type="cellIs" dxfId="64" priority="167" operator="equal">
      <formula>"Muy Alta"</formula>
    </cfRule>
    <cfRule type="cellIs" dxfId="63" priority="169" operator="equal">
      <formula>"Media"</formula>
    </cfRule>
    <cfRule type="cellIs" dxfId="62" priority="171" operator="equal">
      <formula>"Muy Baja"</formula>
    </cfRule>
    <cfRule type="cellIs" dxfId="61" priority="170" operator="equal">
      <formula>"Baja"</formula>
    </cfRule>
  </conditionalFormatting>
  <conditionalFormatting sqref="AO27">
    <cfRule type="cellIs" dxfId="60" priority="123" operator="equal">
      <formula>"Muy Baja"</formula>
    </cfRule>
    <cfRule type="cellIs" dxfId="59" priority="119" operator="equal">
      <formula>"Muy Alta"</formula>
    </cfRule>
    <cfRule type="cellIs" dxfId="58" priority="120" operator="equal">
      <formula>"Alta"</formula>
    </cfRule>
    <cfRule type="cellIs" dxfId="57" priority="121" operator="equal">
      <formula>"Media"</formula>
    </cfRule>
    <cfRule type="cellIs" dxfId="56" priority="122" operator="equal">
      <formula>"Baja"</formula>
    </cfRule>
  </conditionalFormatting>
  <conditionalFormatting sqref="AQ12">
    <cfRule type="cellIs" dxfId="55" priority="230" operator="equal">
      <formula>"Menor"</formula>
    </cfRule>
    <cfRule type="cellIs" dxfId="54" priority="227" operator="equal">
      <formula>"Catastrofico"</formula>
    </cfRule>
    <cfRule type="cellIs" dxfId="53" priority="228" operator="equal">
      <formula>"Mayor"</formula>
    </cfRule>
    <cfRule type="cellIs" dxfId="52" priority="229" operator="equal">
      <formula>"Moderado"</formula>
    </cfRule>
    <cfRule type="cellIs" dxfId="51" priority="231" operator="equal">
      <formula>"Leve"</formula>
    </cfRule>
  </conditionalFormatting>
  <conditionalFormatting sqref="AQ17">
    <cfRule type="cellIs" dxfId="50" priority="201" operator="equal">
      <formula>"Leve"</formula>
    </cfRule>
    <cfRule type="cellIs" dxfId="49" priority="199" operator="equal">
      <formula>"Moderado"</formula>
    </cfRule>
    <cfRule type="cellIs" dxfId="48" priority="198" operator="equal">
      <formula>"Mayor"</formula>
    </cfRule>
    <cfRule type="cellIs" dxfId="47" priority="197" operator="equal">
      <formula>"Catastrofico"</formula>
    </cfRule>
    <cfRule type="cellIs" dxfId="46" priority="200" operator="equal">
      <formula>"Menor"</formula>
    </cfRule>
  </conditionalFormatting>
  <conditionalFormatting sqref="AQ22">
    <cfRule type="cellIs" dxfId="45" priority="162" operator="equal">
      <formula>"Catastrofico"</formula>
    </cfRule>
    <cfRule type="cellIs" dxfId="44" priority="166" operator="equal">
      <formula>"Leve"</formula>
    </cfRule>
    <cfRule type="cellIs" dxfId="43" priority="163" operator="equal">
      <formula>"Mayor"</formula>
    </cfRule>
    <cfRule type="cellIs" dxfId="42" priority="164" operator="equal">
      <formula>"Moderado"</formula>
    </cfRule>
    <cfRule type="cellIs" dxfId="41" priority="165" operator="equal">
      <formula>"Menor"</formula>
    </cfRule>
  </conditionalFormatting>
  <conditionalFormatting sqref="AQ27">
    <cfRule type="cellIs" dxfId="40" priority="114" operator="equal">
      <formula>"Catastrofico"</formula>
    </cfRule>
    <cfRule type="cellIs" dxfId="39" priority="115" operator="equal">
      <formula>"Mayor"</formula>
    </cfRule>
    <cfRule type="cellIs" dxfId="38" priority="116" operator="equal">
      <formula>"Moderado"</formula>
    </cfRule>
    <cfRule type="cellIs" dxfId="37" priority="117" operator="equal">
      <formula>"Menor"</formula>
    </cfRule>
    <cfRule type="cellIs" dxfId="36" priority="118" operator="equal">
      <formula>"Leve"</formula>
    </cfRule>
  </conditionalFormatting>
  <conditionalFormatting sqref="AR12">
    <cfRule type="cellIs" dxfId="35" priority="73" operator="equal">
      <formula>"Bajo"</formula>
    </cfRule>
    <cfRule type="cellIs" dxfId="34" priority="70" operator="equal">
      <formula>"Extremo"</formula>
    </cfRule>
    <cfRule type="cellIs" dxfId="33" priority="72" operator="equal">
      <formula>"Moderado"</formula>
    </cfRule>
    <cfRule type="cellIs" dxfId="32" priority="71" operator="equal">
      <formula>"Alto"</formula>
    </cfRule>
  </conditionalFormatting>
  <conditionalFormatting sqref="AR17">
    <cfRule type="cellIs" dxfId="31" priority="22" operator="equal">
      <formula>"Bajo"</formula>
    </cfRule>
    <cfRule type="cellIs" dxfId="30" priority="21" operator="equal">
      <formula>"Moderado"</formula>
    </cfRule>
    <cfRule type="cellIs" dxfId="29" priority="19" operator="equal">
      <formula>"Extremo"</formula>
    </cfRule>
    <cfRule type="cellIs" dxfId="28" priority="20" operator="equal">
      <formula>"Alto"</formula>
    </cfRule>
  </conditionalFormatting>
  <conditionalFormatting sqref="AR22">
    <cfRule type="cellIs" dxfId="27" priority="17" operator="equal">
      <formula>"Moderado"</formula>
    </cfRule>
    <cfRule type="cellIs" dxfId="26" priority="16" operator="equal">
      <formula>"Alto"</formula>
    </cfRule>
    <cfRule type="cellIs" dxfId="25" priority="15" operator="equal">
      <formula>"Extremo"</formula>
    </cfRule>
    <cfRule type="cellIs" dxfId="24" priority="18" operator="equal">
      <formula>"Bajo"</formula>
    </cfRule>
  </conditionalFormatting>
  <conditionalFormatting sqref="AR27">
    <cfRule type="cellIs" dxfId="23" priority="14" operator="equal">
      <formula>"Bajo"</formula>
    </cfRule>
    <cfRule type="cellIs" dxfId="22" priority="13" operator="equal">
      <formula>"Moderado"</formula>
    </cfRule>
    <cfRule type="cellIs" dxfId="21" priority="12" operator="equal">
      <formula>"Alto"</formula>
    </cfRule>
    <cfRule type="cellIs" dxfId="20" priority="11" operator="equal">
      <formula>"Extremo"</formula>
    </cfRule>
  </conditionalFormatting>
  <conditionalFormatting sqref="AS12">
    <cfRule type="cellIs" dxfId="19" priority="109" operator="equal">
      <formula>"Reducir mitigar"</formula>
    </cfRule>
    <cfRule type="cellIs" dxfId="18" priority="108" operator="equal">
      <formula>"reducir mitigar"</formula>
    </cfRule>
    <cfRule type="cellIs" dxfId="17" priority="105" operator="equal">
      <formula>"Evitar"</formula>
    </cfRule>
    <cfRule type="cellIs" dxfId="16" priority="106" operator="equal">
      <formula>"Aceptar"</formula>
    </cfRule>
    <cfRule type="cellIs" dxfId="15" priority="107" operator="equal">
      <formula>"reducir transferir"</formula>
    </cfRule>
  </conditionalFormatting>
  <conditionalFormatting sqref="AS17">
    <cfRule type="cellIs" dxfId="14" priority="101" operator="equal">
      <formula>"Aceptar"</formula>
    </cfRule>
    <cfRule type="cellIs" dxfId="13" priority="100" operator="equal">
      <formula>"Evitar"</formula>
    </cfRule>
    <cfRule type="cellIs" dxfId="12" priority="102" operator="equal">
      <formula>"reducir transferir"</formula>
    </cfRule>
    <cfRule type="cellIs" dxfId="11" priority="103" operator="equal">
      <formula>"reducir mitigar"</formula>
    </cfRule>
    <cfRule type="cellIs" dxfId="10" priority="104" operator="equal">
      <formula>"Reducir mitigar"</formula>
    </cfRule>
  </conditionalFormatting>
  <conditionalFormatting sqref="AS22">
    <cfRule type="cellIs" dxfId="9" priority="95" operator="equal">
      <formula>"Evitar"</formula>
    </cfRule>
    <cfRule type="cellIs" dxfId="8" priority="96" operator="equal">
      <formula>"Aceptar"</formula>
    </cfRule>
    <cfRule type="cellIs" dxfId="7" priority="97" operator="equal">
      <formula>"reducir transferir"</formula>
    </cfRule>
    <cfRule type="cellIs" dxfId="6" priority="98" operator="equal">
      <formula>"reducir mitigar"</formula>
    </cfRule>
    <cfRule type="cellIs" dxfId="5" priority="99" operator="equal">
      <formula>"Reducir mitigar"</formula>
    </cfRule>
  </conditionalFormatting>
  <conditionalFormatting sqref="AS27">
    <cfRule type="cellIs" dxfId="4" priority="90" operator="equal">
      <formula>"Evitar"</formula>
    </cfRule>
    <cfRule type="cellIs" dxfId="3" priority="91" operator="equal">
      <formula>"Aceptar"</formula>
    </cfRule>
    <cfRule type="cellIs" dxfId="2" priority="92" operator="equal">
      <formula>"reducir transferir"</formula>
    </cfRule>
    <cfRule type="cellIs" dxfId="1" priority="93" operator="equal">
      <formula>"reducir mitigar"</formula>
    </cfRule>
    <cfRule type="cellIs" dxfId="0" priority="94" operator="equal">
      <formula>"Reducir mitigar"</formula>
    </cfRule>
  </conditionalFormatting>
  <dataValidations count="15">
    <dataValidation type="list" allowBlank="1" showInputMessage="1" showErrorMessage="1" sqref="AS12 AS17 AS22 AS27" xr:uid="{00000000-0002-0000-0200-000000000000}">
      <formula1>"Reducir mitigar,Reducir Transferir,Aceptar,Evitar"</formula1>
    </dataValidation>
    <dataValidation type="list" allowBlank="1" showInputMessage="1" showErrorMessage="1" sqref="G27:H27 G17:H17 G22:H22 G12:H12" xr:uid="{00000000-0002-0000-0200-000001000000}">
      <formula1>"Procesos,Evento externo,Talento humano,Tecnologias,Infraestructura"</formula1>
    </dataValidation>
    <dataValidation type="list" allowBlank="1" showInputMessage="1" showErrorMessage="1" sqref="B12:B31" xr:uid="{00000000-0002-0000-0200-000002000000}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31" xr:uid="{00000000-0002-0000-0200-000003000000}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31" xr:uid="{00000000-0002-0000-0200-000004000000}">
      <formula1>"N/A,menor a 10 SMLMV,ENTRE 10 Y 50 SMLMV,entre 50 y 100 SMLMV,entre 100 y 500 SMLMV,Mayor a 500 SMLMV"</formula1>
    </dataValidation>
    <dataValidation type="list" allowBlank="1" showInputMessage="1" showErrorMessage="1" sqref="AB12:AB13 AB17 AB22" xr:uid="{00000000-0002-0000-0200-000005000000}">
      <formula1>"Preventivo,Detectivo,Correctivo"</formula1>
    </dataValidation>
    <dataValidation type="list" allowBlank="1" showInputMessage="1" showErrorMessage="1" sqref="AE12:AE13 AE22" xr:uid="{00000000-0002-0000-0200-000006000000}">
      <formula1>"Manual,Automatico"</formula1>
    </dataValidation>
    <dataValidation type="list" allowBlank="1" showInputMessage="1" showErrorMessage="1" sqref="AE17" xr:uid="{00000000-0002-0000-0200-000007000000}">
      <formula1>"Manual,Automático"</formula1>
    </dataValidation>
    <dataValidation type="list" allowBlank="1" showInputMessage="1" showErrorMessage="1" sqref="AG12:AG13 AG17 AG22:AG23" xr:uid="{00000000-0002-0000-0200-000008000000}">
      <formula1>"Documentado,Sin Documentar"</formula1>
    </dataValidation>
    <dataValidation type="list" allowBlank="1" showInputMessage="1" showErrorMessage="1" sqref="AH12:AH13 AH17 AH22:AH23" xr:uid="{00000000-0002-0000-0200-000009000000}">
      <formula1>"Continua,Aleatoria"</formula1>
    </dataValidation>
    <dataValidation type="list" allowBlank="1" showInputMessage="1" showErrorMessage="1" sqref="AI12:AI13 AI17 AI22:AI23 AI27" xr:uid="{00000000-0002-0000-0200-00000A000000}">
      <formula1>"Con Registro,Sin Registro"</formula1>
    </dataValidation>
    <dataValidation type="list" allowBlank="1" showInputMessage="1" showErrorMessage="1" sqref="BI6" xr:uid="{00000000-0002-0000-0200-00000B000000}">
      <formula1>$BI$9:$BI$13</formula1>
    </dataValidation>
    <dataValidation type="list" allowBlank="1" showInputMessage="1" showErrorMessage="1" sqref="P12 P17 P22 P27" xr:uid="{00000000-0002-0000-0200-00000C000000}">
      <formula1>$Q$12:$Q$16</formula1>
    </dataValidation>
    <dataValidation type="list" allowBlank="1" showInputMessage="1" showErrorMessage="1" sqref="H5" xr:uid="{00000000-0002-0000-0200-00000D000000}">
      <formula1>"Estrategico,Misional,Apoyo"</formula1>
    </dataValidation>
    <dataValidation type="list" allowBlank="1" showInputMessage="1" showErrorMessage="1" sqref="BC12:BC31" xr:uid="{00000000-0002-0000-0200-00000E000000}">
      <formula1>"Sin Iniciar,En proceso,Cerrado"</formula1>
    </dataValidation>
  </dataValidations>
  <pageMargins left="0.7" right="0.7" top="0.75" bottom="0.75" header="0.3" footer="0.3"/>
  <pageSetup orientation="portrait" horizontalDpi="4294967292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F000000}">
          <x14:formula1>
            <xm:f>'C:\Users\eramirez\Downloads\[gestion de riesgos.xlsx]11 FORMULAS'!#REF!</xm:f>
          </x14:formula1>
          <xm:sqref>AE18:AE20 AB14:AB15 AB27:AB30 AB18:AB20 AE23:AE25 AG24:AI25 AB23:AB25 AE14:AE15 AE27:AE30 AG14:AI15 AG18:AI20 AG27:AH30 AI28:AI30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Calidad</cp:lastModifiedBy>
  <cp:revision/>
  <dcterms:created xsi:type="dcterms:W3CDTF">2006-09-16T00:00:00Z</dcterms:created>
  <dcterms:modified xsi:type="dcterms:W3CDTF">2023-05-10T14:46:57Z</dcterms:modified>
  <cp:category/>
  <cp:contentStatus/>
</cp:coreProperties>
</file>