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filterPrivacy="1" codeName="ThisWorkbook" defaultThemeVersion="124226"/>
  <xr:revisionPtr revIDLastSave="0" documentId="8_{DC8434DE-95B9-4A4B-8D0D-F364DF0E1B32}" xr6:coauthVersionLast="47" xr6:coauthVersionMax="47" xr10:uidLastSave="{00000000-0000-0000-0000-000000000000}"/>
  <bookViews>
    <workbookView xWindow="-120" yWindow="-120" windowWidth="29040" windowHeight="15840" tabRatio="897" activeTab="2" xr2:uid="{00000000-000D-0000-FFFF-FFFF00000000}"/>
  </bookViews>
  <sheets>
    <sheet name="Indice" sheetId="28" r:id="rId1"/>
    <sheet name="CONTEXTO" sheetId="30" r:id="rId2"/>
    <sheet name="PLANES, PROGRAMAS  Y PROYECTOS " sheetId="29" r:id="rId3"/>
    <sheet name="SEGUIMIENTO GDO" sheetId="31" r:id="rId4"/>
    <sheet name="ADMINISTRACIÓN DE ARCHIVO CENTR" sheetId="32" r:id="rId5"/>
    <sheet name="TRANSFERENCIAS DOCUMENTALES" sheetId="37" r:id="rId6"/>
    <sheet name="CREACIÓN Y DISEÑO DE LAS COMUNI" sheetId="41" r:id="rId7"/>
    <sheet name="GESTIÓN DE ACTOS ADMINISTRATIVO" sheetId="42" r:id="rId8"/>
    <sheet name=" ASISTENCIA TÉCNICA Y CAPACIT" sheetId="38" r:id="rId9"/>
    <sheet name="SEGUIMENTO Y CONTROL DE PRO " sheetId="40" r:id="rId10"/>
    <sheet name="CONSERVACIÓN Y PRESERVACIÓN DOC" sheetId="39" r:id="rId11"/>
    <sheet name="48 GADCA (4)" sheetId="33" r:id="rId12"/>
    <sheet name="48 GADCA (5)" sheetId="34" r:id="rId13"/>
    <sheet name="48 GADCA (6)" sheetId="35" r:id="rId14"/>
    <sheet name="48 GADCA (7)" sheetId="36" r:id="rId15"/>
  </sheets>
  <externalReferences>
    <externalReference r:id="rId16"/>
    <externalReference r:id="rId17"/>
    <externalReference r:id="rId18"/>
    <externalReference r:id="rId19"/>
    <externalReference r:id="rId20"/>
  </externalReferences>
  <definedNames>
    <definedName name="_xlnm._FilterDatabase" localSheetId="1" hidden="1">CONTEXTO!$A$4:$I$78</definedName>
    <definedName name="A_Obj1">OFFSET(#REF!,0,0,COUNTA(#REF!)-1,1)</definedName>
    <definedName name="A_Obj2">OFFSET(#REF!,0,0,COUNTA(#REF!)-1,1)</definedName>
    <definedName name="A_Obj3">OFFSET(#REF!,0,0,COUNTA(#REF!)-1,1)</definedName>
    <definedName name="A_Obj4">OFFSET(#REF!,0,0,COUNTA(#REF!)-1,1)</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Afectación_Económica">'[1]3 PROBABIL E IMPACTO INHERENTE'!$X$11:$X$16</definedName>
    <definedName name="Departamentos">#REF!</definedName>
    <definedName name="Fuentes">#REF!</definedName>
    <definedName name="Indicadores">#REF!</definedName>
    <definedName name="Objetivos">OFFSET(#REF!,0,0,COUNTA(#REF!)-1,1)</definedName>
    <definedName name="RAN_C_AMENAZ">[2]NUEVAS_TABLAS!#REF!</definedName>
    <definedName name="RAN_C_TIPAME">[2]NUEVAS_TABLAS!#REF!</definedName>
    <definedName name="RAN_N_IMPAME">[2]NUEVAS_TABLAS!$B$2:$B$10</definedName>
    <definedName name="Tipo">'[1]11 FORMULAS'!$A$4:$A$11</definedName>
    <definedName name="Tipos">[3]TABLA!$G$2:$G$4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6" i="42" l="1"/>
  <c r="AC16" i="42"/>
  <c r="AB16" i="42"/>
  <c r="AI16" i="42" s="1"/>
  <c r="AE15" i="42"/>
  <c r="AC15" i="42"/>
  <c r="AB15" i="42"/>
  <c r="Z15" i="42"/>
  <c r="AE14" i="42"/>
  <c r="AC14" i="42"/>
  <c r="AB14" i="42"/>
  <c r="Z14" i="42"/>
  <c r="AE13" i="42"/>
  <c r="AC13" i="42"/>
  <c r="AB13" i="42"/>
  <c r="Z13" i="42"/>
  <c r="AE12" i="42"/>
  <c r="AC12" i="42"/>
  <c r="AL12" i="42" s="1"/>
  <c r="AL13" i="42" s="1"/>
  <c r="AL14" i="42" s="1"/>
  <c r="AL15" i="42" s="1"/>
  <c r="AL16" i="42" s="1"/>
  <c r="AB12" i="42"/>
  <c r="Z12" i="42"/>
  <c r="R12" i="42"/>
  <c r="T12" i="42" s="1"/>
  <c r="Q12" i="42"/>
  <c r="N12" i="42"/>
  <c r="K12" i="42"/>
  <c r="I12" i="42"/>
  <c r="E12" i="42"/>
  <c r="AE16" i="41"/>
  <c r="AC16" i="41"/>
  <c r="AB16" i="41"/>
  <c r="AE15" i="41"/>
  <c r="AC15" i="41"/>
  <c r="AB15" i="41"/>
  <c r="Z15" i="41"/>
  <c r="AE14" i="41"/>
  <c r="AC14" i="41"/>
  <c r="AB14" i="41"/>
  <c r="Z14" i="41"/>
  <c r="AE13" i="41"/>
  <c r="AC13" i="41"/>
  <c r="AB13" i="41"/>
  <c r="AI13" i="41" s="1"/>
  <c r="Z13" i="41"/>
  <c r="AE12" i="41"/>
  <c r="AC12" i="41"/>
  <c r="AB12" i="41"/>
  <c r="Z12" i="41"/>
  <c r="R12" i="41"/>
  <c r="T12" i="41" s="1"/>
  <c r="N12" i="41"/>
  <c r="K12" i="41"/>
  <c r="I12" i="41"/>
  <c r="E12" i="41"/>
  <c r="Z14" i="29"/>
  <c r="AB14" i="29"/>
  <c r="AC14" i="29"/>
  <c r="AE14" i="29"/>
  <c r="Z15" i="29"/>
  <c r="AB15" i="29"/>
  <c r="AI15" i="29" s="1"/>
  <c r="AC15" i="29"/>
  <c r="AE15" i="29"/>
  <c r="AB16" i="29"/>
  <c r="AC16" i="29"/>
  <c r="AE16" i="29"/>
  <c r="Z12" i="38"/>
  <c r="AE16" i="40"/>
  <c r="AC16" i="40"/>
  <c r="AB16" i="40"/>
  <c r="AE15" i="40"/>
  <c r="AC15" i="40"/>
  <c r="AB15" i="40"/>
  <c r="Z15" i="40"/>
  <c r="AE14" i="40"/>
  <c r="AC14" i="40"/>
  <c r="AB14" i="40"/>
  <c r="AI14" i="40" s="1"/>
  <c r="Z14" i="40"/>
  <c r="AE13" i="40"/>
  <c r="AC13" i="40"/>
  <c r="AB13" i="40"/>
  <c r="Z13" i="40"/>
  <c r="AE12" i="40"/>
  <c r="AC12" i="40"/>
  <c r="AB12" i="40"/>
  <c r="AI12" i="40" s="1"/>
  <c r="Z12" i="40"/>
  <c r="R12" i="40"/>
  <c r="N12" i="40"/>
  <c r="K12" i="40"/>
  <c r="I12" i="40"/>
  <c r="E12" i="40"/>
  <c r="Z12" i="29"/>
  <c r="AE16" i="39"/>
  <c r="AC16" i="39"/>
  <c r="AB16" i="39"/>
  <c r="AE15" i="39"/>
  <c r="AC15" i="39"/>
  <c r="AB15" i="39"/>
  <c r="Z15" i="39"/>
  <c r="AE14" i="39"/>
  <c r="AC14" i="39"/>
  <c r="AB14" i="39"/>
  <c r="Z14" i="39"/>
  <c r="AE13" i="39"/>
  <c r="AC13" i="39"/>
  <c r="AB13" i="39"/>
  <c r="Z13" i="39"/>
  <c r="AE12" i="39"/>
  <c r="AC12" i="39"/>
  <c r="AL12" i="39" s="1"/>
  <c r="AL13" i="39" s="1"/>
  <c r="AL14" i="39" s="1"/>
  <c r="AL15" i="39" s="1"/>
  <c r="AL16" i="39" s="1"/>
  <c r="AB12" i="39"/>
  <c r="Z12" i="39"/>
  <c r="R12" i="39"/>
  <c r="T12" i="39" s="1"/>
  <c r="Q12" i="39"/>
  <c r="N12" i="39"/>
  <c r="K12" i="39"/>
  <c r="I12" i="39"/>
  <c r="E12" i="39"/>
  <c r="Z13" i="38"/>
  <c r="AE16" i="38"/>
  <c r="AC16" i="38"/>
  <c r="AB16" i="38"/>
  <c r="AE15" i="38"/>
  <c r="AC15" i="38"/>
  <c r="AB15" i="38"/>
  <c r="Z15" i="38"/>
  <c r="AE14" i="38"/>
  <c r="AC14" i="38"/>
  <c r="AB14" i="38"/>
  <c r="Z14" i="38"/>
  <c r="AE13" i="38"/>
  <c r="AC13" i="38"/>
  <c r="AB13" i="38"/>
  <c r="AE12" i="38"/>
  <c r="AC12" i="38"/>
  <c r="AB12" i="38"/>
  <c r="R12" i="38"/>
  <c r="N12" i="38"/>
  <c r="K12" i="38"/>
  <c r="L12" i="38" s="1"/>
  <c r="I12" i="38"/>
  <c r="E12" i="38"/>
  <c r="AI15" i="41" l="1"/>
  <c r="AI14" i="29"/>
  <c r="AI13" i="38"/>
  <c r="AI15" i="38"/>
  <c r="AI13" i="42"/>
  <c r="AI15" i="42"/>
  <c r="AI16" i="41"/>
  <c r="AI16" i="38"/>
  <c r="AI13" i="40"/>
  <c r="AI15" i="40"/>
  <c r="AI12" i="41"/>
  <c r="AI14" i="41"/>
  <c r="AI14" i="38"/>
  <c r="AI16" i="29"/>
  <c r="AI12" i="42"/>
  <c r="AI14" i="42"/>
  <c r="AL12" i="40"/>
  <c r="AL13" i="40" s="1"/>
  <c r="AL14" i="40" s="1"/>
  <c r="AL15" i="40" s="1"/>
  <c r="AL16" i="40" s="1"/>
  <c r="AO12" i="40" s="1"/>
  <c r="AP12" i="40" s="1"/>
  <c r="AI12" i="38"/>
  <c r="AJ12" i="38" s="1"/>
  <c r="AK12" i="38" s="1"/>
  <c r="AJ13" i="38" s="1"/>
  <c r="AK13" i="38" s="1"/>
  <c r="AJ14" i="38" s="1"/>
  <c r="AK14" i="38" s="1"/>
  <c r="AJ15" i="38" s="1"/>
  <c r="AK15" i="38" s="1"/>
  <c r="AI16" i="39"/>
  <c r="Q12" i="40"/>
  <c r="T12" i="40"/>
  <c r="Q12" i="41"/>
  <c r="AL12" i="41"/>
  <c r="AL13" i="41" s="1"/>
  <c r="AL14" i="41" s="1"/>
  <c r="AL15" i="41" s="1"/>
  <c r="AL16" i="41" s="1"/>
  <c r="AO12" i="41" s="1"/>
  <c r="AP12" i="41" s="1"/>
  <c r="Q12" i="38"/>
  <c r="T12" i="38"/>
  <c r="AL12" i="38"/>
  <c r="AL13" i="38" s="1"/>
  <c r="AL14" i="38" s="1"/>
  <c r="AL15" i="38" s="1"/>
  <c r="AL16" i="38" s="1"/>
  <c r="AO12" i="38" s="1"/>
  <c r="AP12" i="38" s="1"/>
  <c r="AI12" i="39"/>
  <c r="AI13" i="39"/>
  <c r="AI14" i="39"/>
  <c r="AI15" i="39"/>
  <c r="AI16" i="40"/>
  <c r="L12" i="42"/>
  <c r="S12" i="42"/>
  <c r="U12" i="42" s="1"/>
  <c r="O12" i="42"/>
  <c r="AO12" i="42"/>
  <c r="AP12" i="42" s="1"/>
  <c r="L12" i="41"/>
  <c r="AJ12" i="41" s="1"/>
  <c r="AK12" i="41" s="1"/>
  <c r="AJ13" i="41" s="1"/>
  <c r="AK13" i="41" s="1"/>
  <c r="AJ14" i="41" s="1"/>
  <c r="AK14" i="41" s="1"/>
  <c r="AJ15" i="41" s="1"/>
  <c r="AK15" i="41" s="1"/>
  <c r="AJ16" i="41" s="1"/>
  <c r="AK16" i="41" s="1"/>
  <c r="S12" i="41"/>
  <c r="U12" i="41" s="1"/>
  <c r="O12" i="41"/>
  <c r="O12" i="38"/>
  <c r="L12" i="40"/>
  <c r="AJ12" i="40" s="1"/>
  <c r="AK12" i="40" s="1"/>
  <c r="AJ13" i="40" s="1"/>
  <c r="AK13" i="40" s="1"/>
  <c r="AJ14" i="40" s="1"/>
  <c r="AK14" i="40" s="1"/>
  <c r="S12" i="40"/>
  <c r="U12" i="40" s="1"/>
  <c r="O12" i="40"/>
  <c r="L12" i="39"/>
  <c r="S12" i="39"/>
  <c r="U12" i="39" s="1"/>
  <c r="O12" i="39"/>
  <c r="AO12" i="39"/>
  <c r="AP12" i="39" s="1"/>
  <c r="S12" i="38"/>
  <c r="U12" i="38" s="1"/>
  <c r="AE16" i="37"/>
  <c r="AC16" i="37"/>
  <c r="AB16" i="37"/>
  <c r="AE15" i="37"/>
  <c r="AC15" i="37"/>
  <c r="AB15" i="37"/>
  <c r="Z15" i="37"/>
  <c r="AE14" i="37"/>
  <c r="AC14" i="37"/>
  <c r="AB14" i="37"/>
  <c r="Z14" i="37"/>
  <c r="AE13" i="37"/>
  <c r="AC13" i="37"/>
  <c r="AB13" i="37"/>
  <c r="Z13" i="37"/>
  <c r="AE12" i="37"/>
  <c r="AC12" i="37"/>
  <c r="AB12" i="37"/>
  <c r="Z12" i="37"/>
  <c r="R12" i="37"/>
  <c r="T12" i="37" s="1"/>
  <c r="N12" i="37"/>
  <c r="K12" i="37"/>
  <c r="L12" i="37" s="1"/>
  <c r="I12" i="37"/>
  <c r="E12" i="37"/>
  <c r="AE46" i="36"/>
  <c r="AC46" i="36"/>
  <c r="AB46" i="36"/>
  <c r="Z46" i="36"/>
  <c r="AE45" i="36"/>
  <c r="AC45" i="36"/>
  <c r="AB45" i="36"/>
  <c r="Z45" i="36"/>
  <c r="AE44" i="36"/>
  <c r="AC44" i="36"/>
  <c r="AB44" i="36"/>
  <c r="Z44" i="36"/>
  <c r="AE43" i="36"/>
  <c r="AC43" i="36"/>
  <c r="AB43" i="36"/>
  <c r="Z43" i="36"/>
  <c r="AE42" i="36"/>
  <c r="AC42" i="36"/>
  <c r="AB42" i="36"/>
  <c r="Z42" i="36"/>
  <c r="R42" i="36"/>
  <c r="T42" i="36" s="1"/>
  <c r="N42" i="36"/>
  <c r="O42" i="36" s="1"/>
  <c r="K42" i="36"/>
  <c r="L42" i="36" s="1"/>
  <c r="I42" i="36"/>
  <c r="E42" i="36"/>
  <c r="AE41" i="36"/>
  <c r="AC41" i="36"/>
  <c r="AB41" i="36"/>
  <c r="Z41" i="36"/>
  <c r="AE40" i="36"/>
  <c r="AC40" i="36"/>
  <c r="AB40" i="36"/>
  <c r="Z40" i="36"/>
  <c r="AE39" i="36"/>
  <c r="AC39" i="36"/>
  <c r="AB39" i="36"/>
  <c r="Z39" i="36"/>
  <c r="AE38" i="36"/>
  <c r="AC38" i="36"/>
  <c r="AB38" i="36"/>
  <c r="Z38" i="36"/>
  <c r="AE37" i="36"/>
  <c r="AI37" i="36" s="1"/>
  <c r="AC37" i="36"/>
  <c r="AB37" i="36"/>
  <c r="Z37" i="36"/>
  <c r="R37" i="36"/>
  <c r="T37" i="36" s="1"/>
  <c r="N37" i="36"/>
  <c r="O37" i="36" s="1"/>
  <c r="K37" i="36"/>
  <c r="L37" i="36" s="1"/>
  <c r="I37" i="36"/>
  <c r="E37" i="36"/>
  <c r="AE36" i="36"/>
  <c r="AC36" i="36"/>
  <c r="AB36" i="36"/>
  <c r="Z36" i="36"/>
  <c r="AE35" i="36"/>
  <c r="AC35" i="36"/>
  <c r="AB35" i="36"/>
  <c r="Z35" i="36"/>
  <c r="AE34" i="36"/>
  <c r="AC34" i="36"/>
  <c r="AB34" i="36"/>
  <c r="Z34" i="36"/>
  <c r="AE33" i="36"/>
  <c r="AC33" i="36"/>
  <c r="AB33" i="36"/>
  <c r="Z33" i="36"/>
  <c r="AE32" i="36"/>
  <c r="AC32" i="36"/>
  <c r="AB32" i="36"/>
  <c r="Z32" i="36"/>
  <c r="R32" i="36"/>
  <c r="T32" i="36" s="1"/>
  <c r="N32" i="36"/>
  <c r="O32" i="36" s="1"/>
  <c r="K32" i="36"/>
  <c r="L32" i="36" s="1"/>
  <c r="I32" i="36"/>
  <c r="E32" i="36"/>
  <c r="AE31" i="36"/>
  <c r="AC31" i="36"/>
  <c r="AB31" i="36"/>
  <c r="AI31" i="36" s="1"/>
  <c r="AE30" i="36"/>
  <c r="AC30" i="36"/>
  <c r="AB30" i="36"/>
  <c r="Z30" i="36"/>
  <c r="AE29" i="36"/>
  <c r="AC29" i="36"/>
  <c r="AB29" i="36"/>
  <c r="Z29" i="36"/>
  <c r="AE28" i="36"/>
  <c r="AC28" i="36"/>
  <c r="AB28" i="36"/>
  <c r="Z28" i="36"/>
  <c r="AE27" i="36"/>
  <c r="AC27" i="36"/>
  <c r="AB27" i="36"/>
  <c r="Z27" i="36"/>
  <c r="T27" i="36"/>
  <c r="S27" i="36" s="1"/>
  <c r="R27" i="36"/>
  <c r="Q27" i="36" s="1"/>
  <c r="N27" i="36"/>
  <c r="O27" i="36" s="1"/>
  <c r="K27" i="36"/>
  <c r="L27" i="36" s="1"/>
  <c r="I27" i="36"/>
  <c r="E27" i="36"/>
  <c r="AE26" i="36"/>
  <c r="AC26" i="36"/>
  <c r="AB26" i="36"/>
  <c r="AE25" i="36"/>
  <c r="AC25" i="36"/>
  <c r="AB25" i="36"/>
  <c r="AI25" i="36" s="1"/>
  <c r="Z25" i="36"/>
  <c r="AE24" i="36"/>
  <c r="AC24" i="36"/>
  <c r="AB24" i="36"/>
  <c r="AI24" i="36" s="1"/>
  <c r="Z24" i="36"/>
  <c r="AE23" i="36"/>
  <c r="AC23" i="36"/>
  <c r="AB23" i="36"/>
  <c r="Z23" i="36"/>
  <c r="AE22" i="36"/>
  <c r="AC22" i="36"/>
  <c r="AB22" i="36"/>
  <c r="Z22" i="36"/>
  <c r="R22" i="36"/>
  <c r="Q22" i="36" s="1"/>
  <c r="N22" i="36"/>
  <c r="O22" i="36" s="1"/>
  <c r="K22" i="36"/>
  <c r="L22" i="36" s="1"/>
  <c r="I22" i="36"/>
  <c r="E22" i="36"/>
  <c r="AE21" i="36"/>
  <c r="AI21" i="36" s="1"/>
  <c r="AC21" i="36"/>
  <c r="AB21" i="36"/>
  <c r="AE20" i="36"/>
  <c r="AC20" i="36"/>
  <c r="AB20" i="36"/>
  <c r="AI20" i="36" s="1"/>
  <c r="Z20" i="36"/>
  <c r="AE19" i="36"/>
  <c r="AC19" i="36"/>
  <c r="AB19" i="36"/>
  <c r="AI19" i="36" s="1"/>
  <c r="Z19" i="36"/>
  <c r="AE18" i="36"/>
  <c r="AC18" i="36"/>
  <c r="AB18" i="36"/>
  <c r="AI18" i="36" s="1"/>
  <c r="Z18" i="36"/>
  <c r="AE17" i="36"/>
  <c r="AC17" i="36"/>
  <c r="AB17" i="36"/>
  <c r="Z17" i="36"/>
  <c r="R17" i="36"/>
  <c r="T17" i="36" s="1"/>
  <c r="S17" i="36" s="1"/>
  <c r="N17" i="36"/>
  <c r="O17" i="36" s="1"/>
  <c r="K17" i="36"/>
  <c r="L17" i="36" s="1"/>
  <c r="I17" i="36"/>
  <c r="E17" i="36"/>
  <c r="AE16" i="36"/>
  <c r="AC16" i="36"/>
  <c r="AB16" i="36"/>
  <c r="AE15" i="36"/>
  <c r="AC15" i="36"/>
  <c r="AB15" i="36"/>
  <c r="Z15" i="36"/>
  <c r="AE14" i="36"/>
  <c r="AC14" i="36"/>
  <c r="AB14" i="36"/>
  <c r="Z14" i="36"/>
  <c r="AE13" i="36"/>
  <c r="AC13" i="36"/>
  <c r="AB13" i="36"/>
  <c r="AI13" i="36" s="1"/>
  <c r="Z13" i="36"/>
  <c r="AE12" i="36"/>
  <c r="AC12" i="36"/>
  <c r="AB12" i="36"/>
  <c r="Z12" i="36"/>
  <c r="R12" i="36"/>
  <c r="Q12" i="36" s="1"/>
  <c r="N12" i="36"/>
  <c r="T12" i="36" s="1"/>
  <c r="K12" i="36"/>
  <c r="L12" i="36" s="1"/>
  <c r="I12" i="36"/>
  <c r="E12" i="36"/>
  <c r="AE46" i="35"/>
  <c r="AC46" i="35"/>
  <c r="AB46" i="35"/>
  <c r="Z46" i="35"/>
  <c r="AE45" i="35"/>
  <c r="AC45" i="35"/>
  <c r="AB45" i="35"/>
  <c r="Z45" i="35"/>
  <c r="AE44" i="35"/>
  <c r="AC44" i="35"/>
  <c r="AB44" i="35"/>
  <c r="Z44" i="35"/>
  <c r="AE43" i="35"/>
  <c r="AC43" i="35"/>
  <c r="AB43" i="35"/>
  <c r="Z43" i="35"/>
  <c r="AE42" i="35"/>
  <c r="AI42" i="35" s="1"/>
  <c r="AC42" i="35"/>
  <c r="AB42" i="35"/>
  <c r="Z42" i="35"/>
  <c r="R42" i="35"/>
  <c r="Q42" i="35" s="1"/>
  <c r="N42" i="35"/>
  <c r="O42" i="35" s="1"/>
  <c r="K42" i="35"/>
  <c r="L42" i="35" s="1"/>
  <c r="I42" i="35"/>
  <c r="E42" i="35"/>
  <c r="AE41" i="35"/>
  <c r="AC41" i="35"/>
  <c r="AB41" i="35"/>
  <c r="Z41" i="35"/>
  <c r="AE40" i="35"/>
  <c r="AC40" i="35"/>
  <c r="AB40" i="35"/>
  <c r="Z40" i="35"/>
  <c r="AE39" i="35"/>
  <c r="AC39" i="35"/>
  <c r="AB39" i="35"/>
  <c r="Z39" i="35"/>
  <c r="AE38" i="35"/>
  <c r="AC38" i="35"/>
  <c r="AB38" i="35"/>
  <c r="Z38" i="35"/>
  <c r="AE37" i="35"/>
  <c r="AC37" i="35"/>
  <c r="AB37" i="35"/>
  <c r="Z37" i="35"/>
  <c r="R37" i="35"/>
  <c r="Q37" i="35" s="1"/>
  <c r="O37" i="35"/>
  <c r="N37" i="35"/>
  <c r="K37" i="35"/>
  <c r="L37" i="35" s="1"/>
  <c r="I37" i="35"/>
  <c r="E37" i="35"/>
  <c r="AE36" i="35"/>
  <c r="AC36" i="35"/>
  <c r="AB36" i="35"/>
  <c r="Z36" i="35"/>
  <c r="AE35" i="35"/>
  <c r="AC35" i="35"/>
  <c r="AB35" i="35"/>
  <c r="Z35" i="35"/>
  <c r="AE34" i="35"/>
  <c r="AC34" i="35"/>
  <c r="AB34" i="35"/>
  <c r="Z34" i="35"/>
  <c r="AE33" i="35"/>
  <c r="AC33" i="35"/>
  <c r="AB33" i="35"/>
  <c r="Z33" i="35"/>
  <c r="AE32" i="35"/>
  <c r="AC32" i="35"/>
  <c r="AB32" i="35"/>
  <c r="AI32" i="35" s="1"/>
  <c r="Z32" i="35"/>
  <c r="R32" i="35"/>
  <c r="Q32" i="35" s="1"/>
  <c r="N32" i="35"/>
  <c r="O32" i="35" s="1"/>
  <c r="K32" i="35"/>
  <c r="L32" i="35" s="1"/>
  <c r="I32" i="35"/>
  <c r="E32" i="35"/>
  <c r="AE31" i="35"/>
  <c r="AC31" i="35"/>
  <c r="AB31" i="35"/>
  <c r="AE30" i="35"/>
  <c r="AC30" i="35"/>
  <c r="AB30" i="35"/>
  <c r="Z30" i="35"/>
  <c r="AE29" i="35"/>
  <c r="AC29" i="35"/>
  <c r="AB29" i="35"/>
  <c r="AI29" i="35" s="1"/>
  <c r="Z29" i="35"/>
  <c r="AE28" i="35"/>
  <c r="AC28" i="35"/>
  <c r="AB28" i="35"/>
  <c r="Z28" i="35"/>
  <c r="AE27" i="35"/>
  <c r="AC27" i="35"/>
  <c r="AB27" i="35"/>
  <c r="Z27" i="35"/>
  <c r="R27" i="35"/>
  <c r="Q27" i="35" s="1"/>
  <c r="N27" i="35"/>
  <c r="O27" i="35" s="1"/>
  <c r="K27" i="35"/>
  <c r="L27" i="35" s="1"/>
  <c r="I27" i="35"/>
  <c r="E27" i="35"/>
  <c r="AE26" i="35"/>
  <c r="AC26" i="35"/>
  <c r="AB26" i="35"/>
  <c r="AE25" i="35"/>
  <c r="AC25" i="35"/>
  <c r="AB25" i="35"/>
  <c r="Z25" i="35"/>
  <c r="AE24" i="35"/>
  <c r="AC24" i="35"/>
  <c r="AB24" i="35"/>
  <c r="Z24" i="35"/>
  <c r="AE23" i="35"/>
  <c r="AC23" i="35"/>
  <c r="AB23" i="35"/>
  <c r="Z23" i="35"/>
  <c r="AE22" i="35"/>
  <c r="AC22" i="35"/>
  <c r="AB22" i="35"/>
  <c r="Z22" i="35"/>
  <c r="R22" i="35"/>
  <c r="Q22" i="35"/>
  <c r="N22" i="35"/>
  <c r="T22" i="35" s="1"/>
  <c r="S22" i="35" s="1"/>
  <c r="K22" i="35"/>
  <c r="L22" i="35" s="1"/>
  <c r="I22" i="35"/>
  <c r="E22" i="35"/>
  <c r="AE21" i="35"/>
  <c r="AC21" i="35"/>
  <c r="AB21" i="35"/>
  <c r="AI21" i="35" s="1"/>
  <c r="AE20" i="35"/>
  <c r="AC20" i="35"/>
  <c r="AB20" i="35"/>
  <c r="Z20" i="35"/>
  <c r="AE19" i="35"/>
  <c r="AC19" i="35"/>
  <c r="AB19" i="35"/>
  <c r="Z19" i="35"/>
  <c r="AE18" i="35"/>
  <c r="AC18" i="35"/>
  <c r="AB18" i="35"/>
  <c r="Z18" i="35"/>
  <c r="AE17" i="35"/>
  <c r="AC17" i="35"/>
  <c r="AB17" i="35"/>
  <c r="Z17" i="35"/>
  <c r="R17" i="35"/>
  <c r="T17" i="35" s="1"/>
  <c r="S17" i="35" s="1"/>
  <c r="N17" i="35"/>
  <c r="O17" i="35" s="1"/>
  <c r="K17" i="35"/>
  <c r="L17" i="35" s="1"/>
  <c r="I17" i="35"/>
  <c r="E17" i="35"/>
  <c r="AE16" i="35"/>
  <c r="AC16" i="35"/>
  <c r="AB16" i="35"/>
  <c r="AE15" i="35"/>
  <c r="AI15" i="35" s="1"/>
  <c r="AC15" i="35"/>
  <c r="AB15" i="35"/>
  <c r="Z15" i="35"/>
  <c r="AE14" i="35"/>
  <c r="AC14" i="35"/>
  <c r="AB14" i="35"/>
  <c r="Z14" i="35"/>
  <c r="AE13" i="35"/>
  <c r="AC13" i="35"/>
  <c r="AB13" i="35"/>
  <c r="Z13" i="35"/>
  <c r="AE12" i="35"/>
  <c r="AC12" i="35"/>
  <c r="AB12" i="35"/>
  <c r="Z12" i="35"/>
  <c r="R12" i="35"/>
  <c r="Q12" i="35" s="1"/>
  <c r="N12" i="35"/>
  <c r="T12" i="35" s="1"/>
  <c r="S12" i="35" s="1"/>
  <c r="K12" i="35"/>
  <c r="L12" i="35" s="1"/>
  <c r="I12" i="35"/>
  <c r="E12" i="35"/>
  <c r="AE46" i="34"/>
  <c r="AC46" i="34"/>
  <c r="AB46" i="34"/>
  <c r="Z46" i="34"/>
  <c r="AE45" i="34"/>
  <c r="AC45" i="34"/>
  <c r="AB45" i="34"/>
  <c r="Z45" i="34"/>
  <c r="AE44" i="34"/>
  <c r="AC44" i="34"/>
  <c r="AB44" i="34"/>
  <c r="Z44" i="34"/>
  <c r="AE43" i="34"/>
  <c r="AC43" i="34"/>
  <c r="AB43" i="34"/>
  <c r="Z43" i="34"/>
  <c r="AE42" i="34"/>
  <c r="AC42" i="34"/>
  <c r="AB42" i="34"/>
  <c r="Z42" i="34"/>
  <c r="R42" i="34"/>
  <c r="Q42" i="34" s="1"/>
  <c r="N42" i="34"/>
  <c r="O42" i="34" s="1"/>
  <c r="K42" i="34"/>
  <c r="L42" i="34" s="1"/>
  <c r="I42" i="34"/>
  <c r="E42" i="34"/>
  <c r="AE41" i="34"/>
  <c r="AC41" i="34"/>
  <c r="AB41" i="34"/>
  <c r="Z41" i="34"/>
  <c r="AE40" i="34"/>
  <c r="AC40" i="34"/>
  <c r="AB40" i="34"/>
  <c r="AI40" i="34" s="1"/>
  <c r="Z40" i="34"/>
  <c r="AE39" i="34"/>
  <c r="AC39" i="34"/>
  <c r="AB39" i="34"/>
  <c r="Z39" i="34"/>
  <c r="AE38" i="34"/>
  <c r="AC38" i="34"/>
  <c r="AB38" i="34"/>
  <c r="AI38" i="34" s="1"/>
  <c r="Z38" i="34"/>
  <c r="AE37" i="34"/>
  <c r="AC37" i="34"/>
  <c r="AB37" i="34"/>
  <c r="Z37" i="34"/>
  <c r="R37" i="34"/>
  <c r="Q37" i="34" s="1"/>
  <c r="N37" i="34"/>
  <c r="O37" i="34" s="1"/>
  <c r="K37" i="34"/>
  <c r="L37" i="34" s="1"/>
  <c r="I37" i="34"/>
  <c r="E37" i="34"/>
  <c r="AE36" i="34"/>
  <c r="AC36" i="34"/>
  <c r="AB36" i="34"/>
  <c r="Z36" i="34"/>
  <c r="AE35" i="34"/>
  <c r="AC35" i="34"/>
  <c r="AB35" i="34"/>
  <c r="Z35" i="34"/>
  <c r="AE34" i="34"/>
  <c r="AC34" i="34"/>
  <c r="AB34" i="34"/>
  <c r="Z34" i="34"/>
  <c r="AE33" i="34"/>
  <c r="AC33" i="34"/>
  <c r="AB33" i="34"/>
  <c r="Z33" i="34"/>
  <c r="AE32" i="34"/>
  <c r="AC32" i="34"/>
  <c r="AB32" i="34"/>
  <c r="Z32" i="34"/>
  <c r="R32" i="34"/>
  <c r="Q32" i="34" s="1"/>
  <c r="N32" i="34"/>
  <c r="O32" i="34" s="1"/>
  <c r="K32" i="34"/>
  <c r="L32" i="34" s="1"/>
  <c r="I32" i="34"/>
  <c r="E32" i="34"/>
  <c r="AE31" i="34"/>
  <c r="AC31" i="34"/>
  <c r="AB31" i="34"/>
  <c r="AE30" i="34"/>
  <c r="AC30" i="34"/>
  <c r="AB30" i="34"/>
  <c r="Z30" i="34"/>
  <c r="AE29" i="34"/>
  <c r="AC29" i="34"/>
  <c r="AB29" i="34"/>
  <c r="Z29" i="34"/>
  <c r="AE28" i="34"/>
  <c r="AC28" i="34"/>
  <c r="AB28" i="34"/>
  <c r="Z28" i="34"/>
  <c r="AE27" i="34"/>
  <c r="AC27" i="34"/>
  <c r="AB27" i="34"/>
  <c r="Z27" i="34"/>
  <c r="R27" i="34"/>
  <c r="Q27" i="34" s="1"/>
  <c r="N27" i="34"/>
  <c r="O27" i="34" s="1"/>
  <c r="K27" i="34"/>
  <c r="L27" i="34" s="1"/>
  <c r="I27" i="34"/>
  <c r="E27" i="34"/>
  <c r="AE26" i="34"/>
  <c r="AC26" i="34"/>
  <c r="AB26" i="34"/>
  <c r="AE25" i="34"/>
  <c r="AC25" i="34"/>
  <c r="AB25" i="34"/>
  <c r="Z25" i="34"/>
  <c r="AE24" i="34"/>
  <c r="AC24" i="34"/>
  <c r="AB24" i="34"/>
  <c r="Z24" i="34"/>
  <c r="AE23" i="34"/>
  <c r="AC23" i="34"/>
  <c r="AB23" i="34"/>
  <c r="Z23" i="34"/>
  <c r="AE22" i="34"/>
  <c r="AC22" i="34"/>
  <c r="AB22" i="34"/>
  <c r="Z22" i="34"/>
  <c r="R22" i="34"/>
  <c r="Q22" i="34" s="1"/>
  <c r="N22" i="34"/>
  <c r="T22" i="34" s="1"/>
  <c r="S22" i="34" s="1"/>
  <c r="K22" i="34"/>
  <c r="L22" i="34" s="1"/>
  <c r="I22" i="34"/>
  <c r="E22" i="34"/>
  <c r="AE21" i="34"/>
  <c r="AC21" i="34"/>
  <c r="AB21" i="34"/>
  <c r="AE20" i="34"/>
  <c r="AC20" i="34"/>
  <c r="AB20" i="34"/>
  <c r="Z20" i="34"/>
  <c r="AE19" i="34"/>
  <c r="AC19" i="34"/>
  <c r="AB19" i="34"/>
  <c r="Z19" i="34"/>
  <c r="AE18" i="34"/>
  <c r="AC18" i="34"/>
  <c r="AB18" i="34"/>
  <c r="Z18" i="34"/>
  <c r="AE17" i="34"/>
  <c r="AC17" i="34"/>
  <c r="AB17" i="34"/>
  <c r="AI17" i="34" s="1"/>
  <c r="Z17" i="34"/>
  <c r="R17" i="34"/>
  <c r="T17" i="34" s="1"/>
  <c r="S17" i="34" s="1"/>
  <c r="N17" i="34"/>
  <c r="O17" i="34" s="1"/>
  <c r="K17" i="34"/>
  <c r="L17" i="34" s="1"/>
  <c r="I17" i="34"/>
  <c r="E17" i="34"/>
  <c r="AE16" i="34"/>
  <c r="AC16" i="34"/>
  <c r="AB16" i="34"/>
  <c r="AE15" i="34"/>
  <c r="AC15" i="34"/>
  <c r="AB15" i="34"/>
  <c r="Z15" i="34"/>
  <c r="AE14" i="34"/>
  <c r="AC14" i="34"/>
  <c r="AB14" i="34"/>
  <c r="Z14" i="34"/>
  <c r="AE13" i="34"/>
  <c r="AC13" i="34"/>
  <c r="AB13" i="34"/>
  <c r="Z13" i="34"/>
  <c r="AE12" i="34"/>
  <c r="AC12" i="34"/>
  <c r="AB12" i="34"/>
  <c r="Z12" i="34"/>
  <c r="R12" i="34"/>
  <c r="Q12" i="34" s="1"/>
  <c r="N12" i="34"/>
  <c r="T12" i="34" s="1"/>
  <c r="S12" i="34" s="1"/>
  <c r="K12" i="34"/>
  <c r="L12" i="34" s="1"/>
  <c r="I12" i="34"/>
  <c r="E12" i="34"/>
  <c r="AE46" i="33"/>
  <c r="AI46" i="33" s="1"/>
  <c r="AC46" i="33"/>
  <c r="AB46" i="33"/>
  <c r="Z46" i="33"/>
  <c r="AE45" i="33"/>
  <c r="AC45" i="33"/>
  <c r="AB45" i="33"/>
  <c r="Z45" i="33"/>
  <c r="AE44" i="33"/>
  <c r="AI44" i="33" s="1"/>
  <c r="AC44" i="33"/>
  <c r="AB44" i="33"/>
  <c r="Z44" i="33"/>
  <c r="AE43" i="33"/>
  <c r="AC43" i="33"/>
  <c r="AB43" i="33"/>
  <c r="Z43" i="33"/>
  <c r="AE42" i="33"/>
  <c r="AC42" i="33"/>
  <c r="AB42" i="33"/>
  <c r="Z42" i="33"/>
  <c r="R42" i="33"/>
  <c r="T42" i="33" s="1"/>
  <c r="N42" i="33"/>
  <c r="O42" i="33" s="1"/>
  <c r="K42" i="33"/>
  <c r="L42" i="33" s="1"/>
  <c r="I42" i="33"/>
  <c r="E42" i="33"/>
  <c r="AE41" i="33"/>
  <c r="AI41" i="33" s="1"/>
  <c r="AC41" i="33"/>
  <c r="AB41" i="33"/>
  <c r="Z41" i="33"/>
  <c r="AE40" i="33"/>
  <c r="AI40" i="33" s="1"/>
  <c r="AC40" i="33"/>
  <c r="AB40" i="33"/>
  <c r="Z40" i="33"/>
  <c r="AE39" i="33"/>
  <c r="AI39" i="33" s="1"/>
  <c r="AC39" i="33"/>
  <c r="AB39" i="33"/>
  <c r="Z39" i="33"/>
  <c r="AE38" i="33"/>
  <c r="AI38" i="33" s="1"/>
  <c r="AC38" i="33"/>
  <c r="AB38" i="33"/>
  <c r="Z38" i="33"/>
  <c r="AE37" i="33"/>
  <c r="AI37" i="33" s="1"/>
  <c r="AC37" i="33"/>
  <c r="AB37" i="33"/>
  <c r="Z37" i="33"/>
  <c r="R37" i="33"/>
  <c r="T37" i="33" s="1"/>
  <c r="N37" i="33"/>
  <c r="O37" i="33" s="1"/>
  <c r="K37" i="33"/>
  <c r="L37" i="33" s="1"/>
  <c r="I37" i="33"/>
  <c r="E37" i="33"/>
  <c r="AE36" i="33"/>
  <c r="AC36" i="33"/>
  <c r="AB36" i="33"/>
  <c r="Z36" i="33"/>
  <c r="AE35" i="33"/>
  <c r="AC35" i="33"/>
  <c r="AB35" i="33"/>
  <c r="Z35" i="33"/>
  <c r="AE34" i="33"/>
  <c r="AC34" i="33"/>
  <c r="AB34" i="33"/>
  <c r="Z34" i="33"/>
  <c r="AE33" i="33"/>
  <c r="AC33" i="33"/>
  <c r="AB33" i="33"/>
  <c r="Z33" i="33"/>
  <c r="AE32" i="33"/>
  <c r="AC32" i="33"/>
  <c r="AB32" i="33"/>
  <c r="Z32" i="33"/>
  <c r="R32" i="33"/>
  <c r="T32" i="33" s="1"/>
  <c r="N32" i="33"/>
  <c r="O32" i="33" s="1"/>
  <c r="K32" i="33"/>
  <c r="L32" i="33" s="1"/>
  <c r="I32" i="33"/>
  <c r="E32" i="33"/>
  <c r="AE31" i="33"/>
  <c r="AC31" i="33"/>
  <c r="AB31" i="33"/>
  <c r="AE30" i="33"/>
  <c r="AC30" i="33"/>
  <c r="AB30" i="33"/>
  <c r="Z30" i="33"/>
  <c r="AE29" i="33"/>
  <c r="AC29" i="33"/>
  <c r="AB29" i="33"/>
  <c r="Z29" i="33"/>
  <c r="AE28" i="33"/>
  <c r="AC28" i="33"/>
  <c r="AB28" i="33"/>
  <c r="AI28" i="33" s="1"/>
  <c r="Z28" i="33"/>
  <c r="AE27" i="33"/>
  <c r="AC27" i="33"/>
  <c r="AB27" i="33"/>
  <c r="Z27" i="33"/>
  <c r="R27" i="33"/>
  <c r="Q27" i="33" s="1"/>
  <c r="N27" i="33"/>
  <c r="O27" i="33" s="1"/>
  <c r="K27" i="33"/>
  <c r="L27" i="33" s="1"/>
  <c r="I27" i="33"/>
  <c r="E27" i="33"/>
  <c r="AE26" i="33"/>
  <c r="AC26" i="33"/>
  <c r="AB26" i="33"/>
  <c r="AE25" i="33"/>
  <c r="AC25" i="33"/>
  <c r="AB25" i="33"/>
  <c r="Z25" i="33"/>
  <c r="AE24" i="33"/>
  <c r="AC24" i="33"/>
  <c r="AB24" i="33"/>
  <c r="Z24" i="33"/>
  <c r="AE23" i="33"/>
  <c r="AC23" i="33"/>
  <c r="AB23" i="33"/>
  <c r="Z23" i="33"/>
  <c r="AE22" i="33"/>
  <c r="AC22" i="33"/>
  <c r="AB22" i="33"/>
  <c r="Z22" i="33"/>
  <c r="R22" i="33"/>
  <c r="Q22" i="33" s="1"/>
  <c r="N22" i="33"/>
  <c r="O22" i="33" s="1"/>
  <c r="K22" i="33"/>
  <c r="L22" i="33" s="1"/>
  <c r="I22" i="33"/>
  <c r="E22" i="33"/>
  <c r="AE21" i="33"/>
  <c r="AC21" i="33"/>
  <c r="AB21" i="33"/>
  <c r="AE20" i="33"/>
  <c r="AC20" i="33"/>
  <c r="AB20" i="33"/>
  <c r="Z20" i="33"/>
  <c r="AE19" i="33"/>
  <c r="AC19" i="33"/>
  <c r="AB19" i="33"/>
  <c r="Z19" i="33"/>
  <c r="AE18" i="33"/>
  <c r="AC18" i="33"/>
  <c r="AB18" i="33"/>
  <c r="Z18" i="33"/>
  <c r="AE17" i="33"/>
  <c r="AC17" i="33"/>
  <c r="AB17" i="33"/>
  <c r="Z17" i="33"/>
  <c r="R17" i="33"/>
  <c r="Q17" i="33" s="1"/>
  <c r="N17" i="33"/>
  <c r="O17" i="33" s="1"/>
  <c r="K17" i="33"/>
  <c r="L17" i="33" s="1"/>
  <c r="I17" i="33"/>
  <c r="E17" i="33"/>
  <c r="AE16" i="33"/>
  <c r="AC16" i="33"/>
  <c r="AB16" i="33"/>
  <c r="AI16" i="33" s="1"/>
  <c r="AE15" i="33"/>
  <c r="AC15" i="33"/>
  <c r="AB15" i="33"/>
  <c r="Z15" i="33"/>
  <c r="AE14" i="33"/>
  <c r="AC14" i="33"/>
  <c r="AB14" i="33"/>
  <c r="Z14" i="33"/>
  <c r="AE13" i="33"/>
  <c r="AC13" i="33"/>
  <c r="AB13" i="33"/>
  <c r="Z13" i="33"/>
  <c r="AE12" i="33"/>
  <c r="AC12" i="33"/>
  <c r="AB12" i="33"/>
  <c r="Z12" i="33"/>
  <c r="R12" i="33"/>
  <c r="Q12" i="33" s="1"/>
  <c r="N12" i="33"/>
  <c r="T12" i="33" s="1"/>
  <c r="K12" i="33"/>
  <c r="L12" i="33" s="1"/>
  <c r="I12" i="33"/>
  <c r="E12" i="33"/>
  <c r="AE16" i="32"/>
  <c r="AC16" i="32"/>
  <c r="AB16" i="32"/>
  <c r="AI16" i="32" s="1"/>
  <c r="AE15" i="32"/>
  <c r="AC15" i="32"/>
  <c r="AB15" i="32"/>
  <c r="Z15" i="32"/>
  <c r="AE14" i="32"/>
  <c r="AC14" i="32"/>
  <c r="AB14" i="32"/>
  <c r="Z14" i="32"/>
  <c r="AE13" i="32"/>
  <c r="AC13" i="32"/>
  <c r="AB13" i="32"/>
  <c r="Z13" i="32"/>
  <c r="AE12" i="32"/>
  <c r="AC12" i="32"/>
  <c r="AB12" i="32"/>
  <c r="Z12" i="32"/>
  <c r="R12" i="32"/>
  <c r="N12" i="32"/>
  <c r="K12" i="32"/>
  <c r="L12" i="32" s="1"/>
  <c r="I12" i="32"/>
  <c r="E12" i="32"/>
  <c r="AE16" i="31"/>
  <c r="AC16" i="31"/>
  <c r="AB16" i="31"/>
  <c r="AI16" i="31" s="1"/>
  <c r="AE15" i="31"/>
  <c r="AC15" i="31"/>
  <c r="AB15" i="31"/>
  <c r="Z15" i="31"/>
  <c r="AE14" i="31"/>
  <c r="AC14" i="31"/>
  <c r="AB14" i="31"/>
  <c r="Z14" i="31"/>
  <c r="AE13" i="31"/>
  <c r="AC13" i="31"/>
  <c r="AB13" i="31"/>
  <c r="Z13" i="31"/>
  <c r="AE12" i="31"/>
  <c r="AC12" i="31"/>
  <c r="AB12" i="31"/>
  <c r="Z12" i="31"/>
  <c r="R12" i="31"/>
  <c r="N12" i="31"/>
  <c r="K12" i="31"/>
  <c r="L12" i="31" s="1"/>
  <c r="I12" i="31"/>
  <c r="E12" i="31"/>
  <c r="AE13" i="29"/>
  <c r="AC13" i="29"/>
  <c r="AB13" i="29"/>
  <c r="AI13" i="29" s="1"/>
  <c r="AE12" i="29"/>
  <c r="AC12" i="29"/>
  <c r="AB12" i="29"/>
  <c r="AI13" i="33" l="1"/>
  <c r="AI15" i="33"/>
  <c r="AI19" i="34"/>
  <c r="AI27" i="34"/>
  <c r="AI20" i="35"/>
  <c r="AI37" i="35"/>
  <c r="AI16" i="34"/>
  <c r="AI32" i="34"/>
  <c r="AJ32" i="34" s="1"/>
  <c r="AK32" i="34" s="1"/>
  <c r="AJ33" i="34" s="1"/>
  <c r="AK33" i="34" s="1"/>
  <c r="AI34" i="34"/>
  <c r="AI36" i="34"/>
  <c r="AI15" i="34"/>
  <c r="AI37" i="34"/>
  <c r="AJ37" i="34" s="1"/>
  <c r="AK37" i="34" s="1"/>
  <c r="AI14" i="35"/>
  <c r="AI17" i="35"/>
  <c r="T27" i="35"/>
  <c r="AI14" i="36"/>
  <c r="AI14" i="33"/>
  <c r="AI16" i="35"/>
  <c r="AI43" i="35"/>
  <c r="AI45" i="35"/>
  <c r="AI32" i="36"/>
  <c r="AJ16" i="38"/>
  <c r="AK16" i="38" s="1"/>
  <c r="AI22" i="33"/>
  <c r="AI24" i="33"/>
  <c r="Q32" i="33"/>
  <c r="AI12" i="34"/>
  <c r="AI14" i="34"/>
  <c r="AI13" i="35"/>
  <c r="AI26" i="35"/>
  <c r="AL27" i="35"/>
  <c r="AL28" i="35" s="1"/>
  <c r="AL29" i="35" s="1"/>
  <c r="AL30" i="35" s="1"/>
  <c r="AL31" i="35" s="1"/>
  <c r="AO27" i="35" s="1"/>
  <c r="AP27" i="35" s="1"/>
  <c r="AI38" i="35"/>
  <c r="AI40" i="35"/>
  <c r="AI26" i="36"/>
  <c r="AI27" i="33"/>
  <c r="AL12" i="34"/>
  <c r="AL13" i="34" s="1"/>
  <c r="AL14" i="34" s="1"/>
  <c r="AL15" i="34" s="1"/>
  <c r="AL16" i="34" s="1"/>
  <c r="AO12" i="34" s="1"/>
  <c r="AP12" i="34" s="1"/>
  <c r="AI33" i="34"/>
  <c r="AI35" i="34"/>
  <c r="AI42" i="34"/>
  <c r="AJ42" i="34" s="1"/>
  <c r="AK42" i="34" s="1"/>
  <c r="AJ43" i="34" s="1"/>
  <c r="AK43" i="34" s="1"/>
  <c r="AJ15" i="40"/>
  <c r="AK15" i="40" s="1"/>
  <c r="AJ16" i="40" s="1"/>
  <c r="AK16" i="40" s="1"/>
  <c r="AJ12" i="42"/>
  <c r="AK12" i="42" s="1"/>
  <c r="AJ13" i="42" s="1"/>
  <c r="AK13" i="42" s="1"/>
  <c r="AI22" i="35"/>
  <c r="AI17" i="36"/>
  <c r="AI27" i="36"/>
  <c r="AI29" i="36"/>
  <c r="AI43" i="36"/>
  <c r="AI45" i="36"/>
  <c r="AI23" i="33"/>
  <c r="AI25" i="33"/>
  <c r="AI43" i="33"/>
  <c r="AI45" i="33"/>
  <c r="AI13" i="34"/>
  <c r="AI12" i="35"/>
  <c r="AI18" i="35"/>
  <c r="O22" i="35"/>
  <c r="AI27" i="35"/>
  <c r="AI39" i="35"/>
  <c r="AI41" i="35"/>
  <c r="AI15" i="36"/>
  <c r="AL27" i="36"/>
  <c r="AL28" i="36" s="1"/>
  <c r="AL29" i="36" s="1"/>
  <c r="AL30" i="36" s="1"/>
  <c r="Q42" i="36"/>
  <c r="AI22" i="34"/>
  <c r="AJ22" i="34" s="1"/>
  <c r="AK22" i="34" s="1"/>
  <c r="AL27" i="33"/>
  <c r="AL28" i="33" s="1"/>
  <c r="AL29" i="33" s="1"/>
  <c r="AL30" i="33" s="1"/>
  <c r="AL31" i="33" s="1"/>
  <c r="AO27" i="33" s="1"/>
  <c r="AP27" i="33" s="1"/>
  <c r="AI18" i="34"/>
  <c r="AI19" i="35"/>
  <c r="AI28" i="35"/>
  <c r="AI30" i="35"/>
  <c r="AI44" i="35"/>
  <c r="AI46" i="35"/>
  <c r="AI17" i="33"/>
  <c r="AJ17" i="33" s="1"/>
  <c r="AK17" i="33" s="1"/>
  <c r="AJ18" i="33" s="1"/>
  <c r="AK18" i="33" s="1"/>
  <c r="AI26" i="33"/>
  <c r="T27" i="33"/>
  <c r="S27" i="33" s="1"/>
  <c r="AI20" i="34"/>
  <c r="AI30" i="34"/>
  <c r="AI39" i="34"/>
  <c r="AI41" i="34"/>
  <c r="AI16" i="36"/>
  <c r="AI23" i="36"/>
  <c r="AI28" i="36"/>
  <c r="AI30" i="36"/>
  <c r="AI44" i="36"/>
  <c r="AI46" i="36"/>
  <c r="AI12" i="29"/>
  <c r="AI12" i="31"/>
  <c r="AJ12" i="31" s="1"/>
  <c r="AK12" i="31" s="1"/>
  <c r="AI13" i="31"/>
  <c r="AI14" i="31"/>
  <c r="AI15" i="31"/>
  <c r="AI12" i="32"/>
  <c r="AJ12" i="32" s="1"/>
  <c r="AK12" i="32" s="1"/>
  <c r="AJ13" i="32" s="1"/>
  <c r="AK13" i="32" s="1"/>
  <c r="AI13" i="32"/>
  <c r="AI14" i="32"/>
  <c r="AI15" i="32"/>
  <c r="AI12" i="33"/>
  <c r="AI21" i="33"/>
  <c r="AI29" i="33"/>
  <c r="AI30" i="33"/>
  <c r="AI32" i="33"/>
  <c r="AJ32" i="33" s="1"/>
  <c r="AK32" i="33" s="1"/>
  <c r="AJ33" i="33" s="1"/>
  <c r="AK33" i="33" s="1"/>
  <c r="AI33" i="33"/>
  <c r="AI34" i="33"/>
  <c r="AI35" i="33"/>
  <c r="AI36" i="33"/>
  <c r="AI42" i="33"/>
  <c r="AJ42" i="33" s="1"/>
  <c r="AK42" i="33" s="1"/>
  <c r="O22" i="34"/>
  <c r="AI26" i="34"/>
  <c r="T27" i="34"/>
  <c r="S27" i="34" s="1"/>
  <c r="U27" i="34" s="1"/>
  <c r="AI28" i="34"/>
  <c r="AI43" i="34"/>
  <c r="AI44" i="34"/>
  <c r="AI45" i="34"/>
  <c r="AI46" i="34"/>
  <c r="AI23" i="35"/>
  <c r="AI24" i="35"/>
  <c r="AI25" i="35"/>
  <c r="AI33" i="35"/>
  <c r="AI34" i="35"/>
  <c r="AI35" i="35"/>
  <c r="AI36" i="35"/>
  <c r="AI12" i="36"/>
  <c r="AJ12" i="36" s="1"/>
  <c r="AK12" i="36" s="1"/>
  <c r="AI38" i="36"/>
  <c r="AI39" i="36"/>
  <c r="AI40" i="36"/>
  <c r="AI41" i="36"/>
  <c r="AI16" i="37"/>
  <c r="AJ37" i="33"/>
  <c r="AK37" i="33" s="1"/>
  <c r="AJ38" i="33" s="1"/>
  <c r="AK38" i="33" s="1"/>
  <c r="T17" i="33"/>
  <c r="S17" i="33" s="1"/>
  <c r="U17" i="33" s="1"/>
  <c r="AI18" i="33"/>
  <c r="AI19" i="33"/>
  <c r="AI20" i="33"/>
  <c r="T22" i="33"/>
  <c r="AL22" i="33" s="1"/>
  <c r="AL23" i="33" s="1"/>
  <c r="AL24" i="33" s="1"/>
  <c r="AL25" i="33" s="1"/>
  <c r="AL26" i="33" s="1"/>
  <c r="AO22" i="33" s="1"/>
  <c r="AP22" i="33" s="1"/>
  <c r="AI31" i="33"/>
  <c r="Q42" i="33"/>
  <c r="AI21" i="34"/>
  <c r="AI23" i="34"/>
  <c r="AI24" i="34"/>
  <c r="AI25" i="34"/>
  <c r="AI29" i="34"/>
  <c r="AI31" i="34"/>
  <c r="U12" i="35"/>
  <c r="AL17" i="35"/>
  <c r="AL18" i="35" s="1"/>
  <c r="AL19" i="35" s="1"/>
  <c r="AL20" i="35" s="1"/>
  <c r="AL22" i="35"/>
  <c r="AL23" i="35" s="1"/>
  <c r="AL24" i="35" s="1"/>
  <c r="AL25" i="35" s="1"/>
  <c r="AL26" i="35" s="1"/>
  <c r="AO22" i="35" s="1"/>
  <c r="AP22" i="35" s="1"/>
  <c r="AI31" i="35"/>
  <c r="AI22" i="36"/>
  <c r="AJ22" i="36" s="1"/>
  <c r="AK22" i="36" s="1"/>
  <c r="AI33" i="36"/>
  <c r="AI34" i="36"/>
  <c r="AI35" i="36"/>
  <c r="AI36" i="36"/>
  <c r="Q37" i="36"/>
  <c r="AI42" i="36"/>
  <c r="AJ42" i="36" s="1"/>
  <c r="AK42" i="36" s="1"/>
  <c r="S12" i="37"/>
  <c r="U12" i="37" s="1"/>
  <c r="AI12" i="37"/>
  <c r="AJ12" i="37" s="1"/>
  <c r="AK12" i="37" s="1"/>
  <c r="AI13" i="37"/>
  <c r="AI14" i="37"/>
  <c r="AI15" i="37"/>
  <c r="Q12" i="31"/>
  <c r="T12" i="31"/>
  <c r="AL12" i="31" s="1"/>
  <c r="AL13" i="31" s="1"/>
  <c r="AL14" i="31" s="1"/>
  <c r="AL15" i="31" s="1"/>
  <c r="AL16" i="31" s="1"/>
  <c r="AO12" i="31" s="1"/>
  <c r="AP12" i="31" s="1"/>
  <c r="Q12" i="32"/>
  <c r="T12" i="32"/>
  <c r="AL12" i="32" s="1"/>
  <c r="AL13" i="32" s="1"/>
  <c r="AL14" i="32" s="1"/>
  <c r="AL15" i="32" s="1"/>
  <c r="AL16" i="32" s="1"/>
  <c r="AO12" i="32" s="1"/>
  <c r="AP12" i="32" s="1"/>
  <c r="Q37" i="33"/>
  <c r="AL22" i="34"/>
  <c r="AL23" i="34" s="1"/>
  <c r="AL24" i="34" s="1"/>
  <c r="AL25" i="34" s="1"/>
  <c r="AL26" i="34" s="1"/>
  <c r="AO22" i="34" s="1"/>
  <c r="AP22" i="34" s="1"/>
  <c r="Q32" i="36"/>
  <c r="Q12" i="37"/>
  <c r="AL12" i="37"/>
  <c r="AL13" i="37" s="1"/>
  <c r="AL14" i="37" s="1"/>
  <c r="AL15" i="37" s="1"/>
  <c r="AL16" i="37" s="1"/>
  <c r="AO12" i="37" s="1"/>
  <c r="AP12" i="37" s="1"/>
  <c r="AJ12" i="39"/>
  <c r="AK12" i="39" s="1"/>
  <c r="AJ13" i="39" s="1"/>
  <c r="AK13" i="39" s="1"/>
  <c r="AJ14" i="39" s="1"/>
  <c r="AK14" i="39" s="1"/>
  <c r="AJ15" i="39" s="1"/>
  <c r="AK15" i="39" s="1"/>
  <c r="AJ16" i="39" s="1"/>
  <c r="AK16" i="39" s="1"/>
  <c r="O12" i="37"/>
  <c r="AJ32" i="36"/>
  <c r="AK32" i="36" s="1"/>
  <c r="AL12" i="36"/>
  <c r="AL13" i="36" s="1"/>
  <c r="AL14" i="36" s="1"/>
  <c r="AL15" i="36" s="1"/>
  <c r="AL16" i="36" s="1"/>
  <c r="AO12" i="36" s="1"/>
  <c r="AP12" i="36" s="1"/>
  <c r="S12" i="36"/>
  <c r="U12" i="36" s="1"/>
  <c r="AL42" i="36"/>
  <c r="AL43" i="36" s="1"/>
  <c r="AL44" i="36" s="1"/>
  <c r="AL45" i="36" s="1"/>
  <c r="AL46" i="36" s="1"/>
  <c r="AO42" i="36" s="1"/>
  <c r="AP42" i="36" s="1"/>
  <c r="S42" i="36"/>
  <c r="U42" i="36" s="1"/>
  <c r="AL37" i="36"/>
  <c r="AL38" i="36" s="1"/>
  <c r="AL39" i="36" s="1"/>
  <c r="AL40" i="36" s="1"/>
  <c r="AL41" i="36" s="1"/>
  <c r="AO37" i="36" s="1"/>
  <c r="AP37" i="36" s="1"/>
  <c r="S37" i="36"/>
  <c r="U37" i="36" s="1"/>
  <c r="AL17" i="36"/>
  <c r="AL18" i="36" s="1"/>
  <c r="AL19" i="36" s="1"/>
  <c r="AL20" i="36" s="1"/>
  <c r="AL21" i="36" s="1"/>
  <c r="AO17" i="36" s="1"/>
  <c r="AP17" i="36" s="1"/>
  <c r="AJ37" i="36"/>
  <c r="AK37" i="36" s="1"/>
  <c r="U17" i="36"/>
  <c r="AL31" i="36"/>
  <c r="AO27" i="36" s="1"/>
  <c r="AP27" i="36" s="1"/>
  <c r="S32" i="36"/>
  <c r="U32" i="36" s="1"/>
  <c r="AL32" i="36"/>
  <c r="AL33" i="36" s="1"/>
  <c r="AL34" i="36" s="1"/>
  <c r="AL35" i="36" s="1"/>
  <c r="AL36" i="36" s="1"/>
  <c r="AO32" i="36" s="1"/>
  <c r="AP32" i="36" s="1"/>
  <c r="AJ27" i="36"/>
  <c r="AK27" i="36" s="1"/>
  <c r="O12" i="36"/>
  <c r="Q17" i="36"/>
  <c r="AJ17" i="36"/>
  <c r="AK17" i="36" s="1"/>
  <c r="T22" i="36"/>
  <c r="U27" i="36"/>
  <c r="AJ32" i="35"/>
  <c r="AK32" i="35" s="1"/>
  <c r="AJ22" i="35"/>
  <c r="AK22" i="35" s="1"/>
  <c r="AJ37" i="35"/>
  <c r="AK37" i="35" s="1"/>
  <c r="AJ17" i="35"/>
  <c r="AK17" i="35" s="1"/>
  <c r="AL12" i="35"/>
  <c r="AL13" i="35" s="1"/>
  <c r="AL14" i="35" s="1"/>
  <c r="AL15" i="35" s="1"/>
  <c r="AL16" i="35" s="1"/>
  <c r="AO12" i="35" s="1"/>
  <c r="AP12" i="35" s="1"/>
  <c r="AL21" i="35"/>
  <c r="AO17" i="35" s="1"/>
  <c r="AP17" i="35" s="1"/>
  <c r="AJ27" i="35"/>
  <c r="AK27" i="35" s="1"/>
  <c r="AJ42" i="35"/>
  <c r="AK42" i="35" s="1"/>
  <c r="O12" i="35"/>
  <c r="Q17" i="35"/>
  <c r="S27" i="35"/>
  <c r="U27" i="35" s="1"/>
  <c r="T32" i="35"/>
  <c r="T37" i="35"/>
  <c r="S37" i="35" s="1"/>
  <c r="U37" i="35" s="1"/>
  <c r="T42" i="35"/>
  <c r="S42" i="35" s="1"/>
  <c r="U42" i="35" s="1"/>
  <c r="AJ12" i="35"/>
  <c r="AK12" i="35" s="1"/>
  <c r="U22" i="35"/>
  <c r="U17" i="35"/>
  <c r="AJ17" i="34"/>
  <c r="AK17" i="34" s="1"/>
  <c r="AJ27" i="34"/>
  <c r="AK27" i="34" s="1"/>
  <c r="U12" i="34"/>
  <c r="AL17" i="34"/>
  <c r="AL18" i="34" s="1"/>
  <c r="AL19" i="34" s="1"/>
  <c r="AL20" i="34" s="1"/>
  <c r="AL21" i="34" s="1"/>
  <c r="AO17" i="34" s="1"/>
  <c r="AP17" i="34" s="1"/>
  <c r="O12" i="34"/>
  <c r="Q17" i="34"/>
  <c r="T32" i="34"/>
  <c r="T37" i="34"/>
  <c r="T42" i="34"/>
  <c r="AJ12" i="34"/>
  <c r="AK12" i="34" s="1"/>
  <c r="U22" i="34"/>
  <c r="U17" i="34"/>
  <c r="S37" i="33"/>
  <c r="U37" i="33" s="1"/>
  <c r="AL37" i="33"/>
  <c r="AL38" i="33" s="1"/>
  <c r="AL39" i="33" s="1"/>
  <c r="AL40" i="33" s="1"/>
  <c r="AL41" i="33" s="1"/>
  <c r="AO37" i="33" s="1"/>
  <c r="AP37" i="33" s="1"/>
  <c r="AJ12" i="33"/>
  <c r="AK12" i="33" s="1"/>
  <c r="AL12" i="33"/>
  <c r="AL13" i="33" s="1"/>
  <c r="AL14" i="33" s="1"/>
  <c r="AL15" i="33" s="1"/>
  <c r="AL16" i="33" s="1"/>
  <c r="AO12" i="33" s="1"/>
  <c r="AP12" i="33" s="1"/>
  <c r="S12" i="33"/>
  <c r="U12" i="33" s="1"/>
  <c r="AJ22" i="33"/>
  <c r="AK22" i="33" s="1"/>
  <c r="AL42" i="33"/>
  <c r="AL43" i="33" s="1"/>
  <c r="AL44" i="33" s="1"/>
  <c r="AL45" i="33" s="1"/>
  <c r="AL46" i="33" s="1"/>
  <c r="AO42" i="33" s="1"/>
  <c r="AP42" i="33" s="1"/>
  <c r="S42" i="33"/>
  <c r="U42" i="33" s="1"/>
  <c r="AJ27" i="33"/>
  <c r="AK27" i="33" s="1"/>
  <c r="AL32" i="33"/>
  <c r="AL33" i="33" s="1"/>
  <c r="AL34" i="33" s="1"/>
  <c r="AL35" i="33" s="1"/>
  <c r="AL36" i="33" s="1"/>
  <c r="AO32" i="33" s="1"/>
  <c r="AP32" i="33" s="1"/>
  <c r="S32" i="33"/>
  <c r="U32" i="33" s="1"/>
  <c r="O12" i="33"/>
  <c r="S22" i="33"/>
  <c r="U27" i="33"/>
  <c r="U22" i="33"/>
  <c r="S12" i="32"/>
  <c r="U12" i="32" s="1"/>
  <c r="O12" i="32"/>
  <c r="S12" i="31"/>
  <c r="U12" i="31" s="1"/>
  <c r="O12" i="31"/>
  <c r="AJ13" i="31" l="1"/>
  <c r="AK13" i="31" s="1"/>
  <c r="AJ14" i="31" s="1"/>
  <c r="AK14" i="31" s="1"/>
  <c r="AJ14" i="32"/>
  <c r="AK14" i="32" s="1"/>
  <c r="AJ15" i="32" s="1"/>
  <c r="AK15" i="32" s="1"/>
  <c r="AJ16" i="32" s="1"/>
  <c r="AK16" i="32" s="1"/>
  <c r="AJ15" i="31"/>
  <c r="AK15" i="31" s="1"/>
  <c r="AJ16" i="31" s="1"/>
  <c r="AK16" i="31" s="1"/>
  <c r="AJ14" i="42"/>
  <c r="AK14" i="42"/>
  <c r="AJ13" i="37"/>
  <c r="AK13" i="37" s="1"/>
  <c r="AJ38" i="34"/>
  <c r="AK38" i="34" s="1"/>
  <c r="AL27" i="34"/>
  <c r="AL28" i="34" s="1"/>
  <c r="AL29" i="34" s="1"/>
  <c r="AL30" i="34" s="1"/>
  <c r="AL31" i="34" s="1"/>
  <c r="AO27" i="34" s="1"/>
  <c r="AP27" i="34" s="1"/>
  <c r="AL17" i="33"/>
  <c r="AL18" i="33" s="1"/>
  <c r="AL19" i="33" s="1"/>
  <c r="AL20" i="33" s="1"/>
  <c r="AL21" i="33" s="1"/>
  <c r="AO17" i="33" s="1"/>
  <c r="AP17" i="33" s="1"/>
  <c r="AJ13" i="36"/>
  <c r="AK13" i="36" s="1"/>
  <c r="AJ18" i="36"/>
  <c r="AK18" i="36" s="1"/>
  <c r="AJ43" i="36"/>
  <c r="AK43" i="36" s="1"/>
  <c r="AJ23" i="36"/>
  <c r="AK23" i="36" s="1"/>
  <c r="S22" i="36"/>
  <c r="U22" i="36" s="1"/>
  <c r="AL22" i="36"/>
  <c r="AL23" i="36" s="1"/>
  <c r="AL24" i="36" s="1"/>
  <c r="AL25" i="36" s="1"/>
  <c r="AL26" i="36" s="1"/>
  <c r="AO22" i="36" s="1"/>
  <c r="AP22" i="36" s="1"/>
  <c r="AJ33" i="36"/>
  <c r="AK33" i="36" s="1"/>
  <c r="AJ38" i="36"/>
  <c r="AK38" i="36" s="1"/>
  <c r="AJ28" i="36"/>
  <c r="AK28" i="36" s="1"/>
  <c r="AJ28" i="35"/>
  <c r="AK28" i="35" s="1"/>
  <c r="AJ18" i="35"/>
  <c r="AK18" i="35" s="1"/>
  <c r="AJ33" i="35"/>
  <c r="AK33" i="35" s="1"/>
  <c r="AJ43" i="35"/>
  <c r="AK43" i="35" s="1"/>
  <c r="AL32" i="35"/>
  <c r="AL33" i="35" s="1"/>
  <c r="AL34" i="35" s="1"/>
  <c r="AL35" i="35" s="1"/>
  <c r="AL36" i="35" s="1"/>
  <c r="AO32" i="35" s="1"/>
  <c r="AP32" i="35" s="1"/>
  <c r="S32" i="35"/>
  <c r="U32" i="35" s="1"/>
  <c r="AJ13" i="35"/>
  <c r="AK13" i="35" s="1"/>
  <c r="AL37" i="35"/>
  <c r="AL38" i="35" s="1"/>
  <c r="AL39" i="35" s="1"/>
  <c r="AL40" i="35" s="1"/>
  <c r="AL41" i="35" s="1"/>
  <c r="AO37" i="35" s="1"/>
  <c r="AP37" i="35" s="1"/>
  <c r="AJ38" i="35"/>
  <c r="AK38" i="35" s="1"/>
  <c r="AJ23" i="35"/>
  <c r="AK23" i="35" s="1"/>
  <c r="AL42" i="35"/>
  <c r="AL43" i="35" s="1"/>
  <c r="AL44" i="35" s="1"/>
  <c r="AL45" i="35" s="1"/>
  <c r="AL46" i="35" s="1"/>
  <c r="AO42" i="35" s="1"/>
  <c r="AP42" i="35" s="1"/>
  <c r="AJ13" i="34"/>
  <c r="AK13" i="34" s="1"/>
  <c r="AJ23" i="34"/>
  <c r="AK23" i="34" s="1"/>
  <c r="AK44" i="34"/>
  <c r="AJ44" i="34"/>
  <c r="AJ28" i="34"/>
  <c r="AK28" i="34" s="1"/>
  <c r="AJ34" i="34"/>
  <c r="AK34" i="34" s="1"/>
  <c r="AL37" i="34"/>
  <c r="AL38" i="34" s="1"/>
  <c r="AL39" i="34" s="1"/>
  <c r="AL40" i="34" s="1"/>
  <c r="AL41" i="34" s="1"/>
  <c r="AO37" i="34" s="1"/>
  <c r="AP37" i="34" s="1"/>
  <c r="S37" i="34"/>
  <c r="U37" i="34" s="1"/>
  <c r="AL32" i="34"/>
  <c r="AL33" i="34" s="1"/>
  <c r="AL34" i="34" s="1"/>
  <c r="AL35" i="34" s="1"/>
  <c r="AL36" i="34" s="1"/>
  <c r="AO32" i="34" s="1"/>
  <c r="AP32" i="34" s="1"/>
  <c r="S32" i="34"/>
  <c r="U32" i="34" s="1"/>
  <c r="AL42" i="34"/>
  <c r="AL43" i="34" s="1"/>
  <c r="AL44" i="34" s="1"/>
  <c r="AL45" i="34" s="1"/>
  <c r="AL46" i="34" s="1"/>
  <c r="AO42" i="34" s="1"/>
  <c r="AP42" i="34" s="1"/>
  <c r="S42" i="34"/>
  <c r="U42" i="34" s="1"/>
  <c r="AJ18" i="34"/>
  <c r="AK18" i="34" s="1"/>
  <c r="AJ28" i="33"/>
  <c r="AK28" i="33" s="1"/>
  <c r="AJ19" i="33"/>
  <c r="AK19" i="33" s="1"/>
  <c r="AJ39" i="33"/>
  <c r="AK39" i="33" s="1"/>
  <c r="AJ34" i="33"/>
  <c r="AK34" i="33" s="1"/>
  <c r="AJ23" i="33"/>
  <c r="AK23" i="33" s="1"/>
  <c r="AJ13" i="33"/>
  <c r="AK13" i="33" s="1"/>
  <c r="AJ43" i="33"/>
  <c r="AK43" i="33" s="1"/>
  <c r="AJ39" i="34" l="1"/>
  <c r="AK39" i="34" s="1"/>
  <c r="AJ40" i="34" s="1"/>
  <c r="AK40" i="34" s="1"/>
  <c r="AJ14" i="37"/>
  <c r="AK14" i="37" s="1"/>
  <c r="AJ15" i="42"/>
  <c r="AK15" i="42" s="1"/>
  <c r="AJ14" i="36"/>
  <c r="AK14" i="36" s="1"/>
  <c r="AJ29" i="36"/>
  <c r="AK29" i="36" s="1"/>
  <c r="AJ44" i="36"/>
  <c r="AK44" i="36" s="1"/>
  <c r="AJ39" i="36"/>
  <c r="AK39" i="36" s="1"/>
  <c r="AJ24" i="36"/>
  <c r="AK24" i="36" s="1"/>
  <c r="AJ34" i="36"/>
  <c r="AK34" i="36" s="1"/>
  <c r="AJ19" i="36"/>
  <c r="AK19" i="36" s="1"/>
  <c r="AJ34" i="35"/>
  <c r="AK34" i="35" s="1"/>
  <c r="AJ19" i="35"/>
  <c r="AK19" i="35" s="1"/>
  <c r="AJ44" i="35"/>
  <c r="AK44" i="35" s="1"/>
  <c r="AJ29" i="35"/>
  <c r="AK29" i="35" s="1"/>
  <c r="AJ24" i="35"/>
  <c r="AK24" i="35" s="1"/>
  <c r="AJ39" i="35"/>
  <c r="AK39" i="35" s="1"/>
  <c r="AJ14" i="35"/>
  <c r="AK14" i="35" s="1"/>
  <c r="AJ29" i="34"/>
  <c r="AK29" i="34" s="1"/>
  <c r="AJ19" i="34"/>
  <c r="AK19" i="34" s="1"/>
  <c r="AJ24" i="34"/>
  <c r="AK24" i="34" s="1"/>
  <c r="AJ45" i="34"/>
  <c r="AK45" i="34" s="1"/>
  <c r="AJ35" i="34"/>
  <c r="AK35" i="34" s="1"/>
  <c r="AJ14" i="34"/>
  <c r="AK14" i="34" s="1"/>
  <c r="AJ24" i="33"/>
  <c r="AK24" i="33" s="1"/>
  <c r="AJ35" i="33"/>
  <c r="AK35" i="33" s="1"/>
  <c r="AJ29" i="33"/>
  <c r="AK29" i="33" s="1"/>
  <c r="AJ44" i="33"/>
  <c r="AK44" i="33" s="1"/>
  <c r="AJ40" i="33"/>
  <c r="AK40" i="33" s="1"/>
  <c r="AJ20" i="33"/>
  <c r="AK20" i="33"/>
  <c r="AJ14" i="33"/>
  <c r="AK14" i="33" s="1"/>
  <c r="AJ15" i="37" l="1"/>
  <c r="AK15" i="37" s="1"/>
  <c r="AJ16" i="42"/>
  <c r="AK16" i="42" s="1"/>
  <c r="AJ20" i="36"/>
  <c r="AK20" i="36"/>
  <c r="AJ35" i="36"/>
  <c r="AK35" i="36" s="1"/>
  <c r="AJ40" i="36"/>
  <c r="AK40" i="36" s="1"/>
  <c r="AJ30" i="36"/>
  <c r="AK30" i="36"/>
  <c r="AJ15" i="36"/>
  <c r="AK15" i="36" s="1"/>
  <c r="AJ45" i="36"/>
  <c r="AK45" i="36" s="1"/>
  <c r="AJ25" i="36"/>
  <c r="AK25" i="36"/>
  <c r="AJ15" i="35"/>
  <c r="AK15" i="35" s="1"/>
  <c r="AJ40" i="35"/>
  <c r="AK40" i="35" s="1"/>
  <c r="AK30" i="35"/>
  <c r="AJ30" i="35"/>
  <c r="AJ45" i="35"/>
  <c r="AK45" i="35" s="1"/>
  <c r="AJ35" i="35"/>
  <c r="AK35" i="35" s="1"/>
  <c r="AJ25" i="35"/>
  <c r="AK25" i="35"/>
  <c r="AJ20" i="35"/>
  <c r="AK20" i="35"/>
  <c r="AJ36" i="34"/>
  <c r="AK36" i="34" s="1"/>
  <c r="AM32" i="34" s="1"/>
  <c r="AN32" i="34" s="1"/>
  <c r="AQ32" i="34" s="1"/>
  <c r="AJ41" i="34"/>
  <c r="AK41" i="34" s="1"/>
  <c r="AM37" i="34" s="1"/>
  <c r="AN37" i="34" s="1"/>
  <c r="AQ37" i="34" s="1"/>
  <c r="AJ46" i="34"/>
  <c r="AK46" i="34" s="1"/>
  <c r="AM42" i="34" s="1"/>
  <c r="AN42" i="34" s="1"/>
  <c r="AQ42" i="34" s="1"/>
  <c r="AJ20" i="34"/>
  <c r="AK20" i="34"/>
  <c r="AK30" i="34"/>
  <c r="AJ30" i="34"/>
  <c r="AJ15" i="34"/>
  <c r="AK15" i="34" s="1"/>
  <c r="AJ25" i="34"/>
  <c r="AK25" i="34"/>
  <c r="AJ41" i="33"/>
  <c r="AK41" i="33" s="1"/>
  <c r="AM37" i="33" s="1"/>
  <c r="AN37" i="33" s="1"/>
  <c r="AQ37" i="33" s="1"/>
  <c r="AJ45" i="33"/>
  <c r="AK45" i="33" s="1"/>
  <c r="AJ15" i="33"/>
  <c r="AK15" i="33" s="1"/>
  <c r="AJ30" i="33"/>
  <c r="AK30" i="33"/>
  <c r="AJ36" i="33"/>
  <c r="AK36" i="33" s="1"/>
  <c r="AM32" i="33" s="1"/>
  <c r="AN32" i="33" s="1"/>
  <c r="AQ32" i="33" s="1"/>
  <c r="AJ25" i="33"/>
  <c r="AK25" i="33"/>
  <c r="AJ21" i="33"/>
  <c r="AK21" i="33"/>
  <c r="AM17" i="33" s="1"/>
  <c r="AN17" i="33" s="1"/>
  <c r="AQ17" i="33" s="1"/>
  <c r="AJ16" i="37" l="1"/>
  <c r="AK16" i="37" s="1"/>
  <c r="AM12" i="37" s="1"/>
  <c r="AN12" i="37" s="1"/>
  <c r="AQ12" i="37" s="1"/>
  <c r="AM12" i="42"/>
  <c r="AN12" i="42" s="1"/>
  <c r="AQ12" i="42" s="1"/>
  <c r="AM12" i="41"/>
  <c r="AN12" i="41" s="1"/>
  <c r="AQ12" i="41" s="1"/>
  <c r="AM12" i="40"/>
  <c r="AN12" i="40" s="1"/>
  <c r="AQ12" i="40" s="1"/>
  <c r="AM12" i="39"/>
  <c r="AN12" i="39" s="1"/>
  <c r="AQ12" i="39" s="1"/>
  <c r="AM12" i="38"/>
  <c r="AN12" i="38" s="1"/>
  <c r="AQ12" i="38" s="1"/>
  <c r="AJ16" i="36"/>
  <c r="AK16" i="36" s="1"/>
  <c r="AM12" i="36" s="1"/>
  <c r="AN12" i="36" s="1"/>
  <c r="AQ12" i="36" s="1"/>
  <c r="AJ41" i="36"/>
  <c r="AK41" i="36" s="1"/>
  <c r="AM37" i="36" s="1"/>
  <c r="AN37" i="36" s="1"/>
  <c r="AQ37" i="36" s="1"/>
  <c r="AJ46" i="36"/>
  <c r="AK46" i="36" s="1"/>
  <c r="AM42" i="36" s="1"/>
  <c r="AN42" i="36" s="1"/>
  <c r="AQ42" i="36" s="1"/>
  <c r="AJ36" i="36"/>
  <c r="AK36" i="36" s="1"/>
  <c r="AM32" i="36" s="1"/>
  <c r="AN32" i="36" s="1"/>
  <c r="AQ32" i="36" s="1"/>
  <c r="AJ31" i="36"/>
  <c r="AK31" i="36"/>
  <c r="AM27" i="36" s="1"/>
  <c r="AN27" i="36" s="1"/>
  <c r="AQ27" i="36" s="1"/>
  <c r="AJ26" i="36"/>
  <c r="AK26" i="36"/>
  <c r="AM22" i="36" s="1"/>
  <c r="AN22" i="36" s="1"/>
  <c r="AQ22" i="36" s="1"/>
  <c r="AJ21" i="36"/>
  <c r="AK21" i="36"/>
  <c r="AM17" i="36" s="1"/>
  <c r="AN17" i="36" s="1"/>
  <c r="AQ17" i="36" s="1"/>
  <c r="AJ46" i="35"/>
  <c r="AK46" i="35" s="1"/>
  <c r="AM42" i="35" s="1"/>
  <c r="AN42" i="35" s="1"/>
  <c r="AQ42" i="35" s="1"/>
  <c r="AJ21" i="35"/>
  <c r="AK21" i="35"/>
  <c r="AM17" i="35" s="1"/>
  <c r="AN17" i="35" s="1"/>
  <c r="AQ17" i="35" s="1"/>
  <c r="AJ16" i="35"/>
  <c r="AK16" i="35" s="1"/>
  <c r="AM12" i="35" s="1"/>
  <c r="AN12" i="35" s="1"/>
  <c r="AQ12" i="35" s="1"/>
  <c r="AJ31" i="35"/>
  <c r="AK31" i="35"/>
  <c r="AM27" i="35" s="1"/>
  <c r="AN27" i="35" s="1"/>
  <c r="AQ27" i="35" s="1"/>
  <c r="AK26" i="35"/>
  <c r="AM22" i="35" s="1"/>
  <c r="AN22" i="35" s="1"/>
  <c r="AQ22" i="35" s="1"/>
  <c r="AJ26" i="35"/>
  <c r="AJ36" i="35"/>
  <c r="AK36" i="35" s="1"/>
  <c r="AM32" i="35" s="1"/>
  <c r="AN32" i="35" s="1"/>
  <c r="AQ32" i="35" s="1"/>
  <c r="AJ41" i="35"/>
  <c r="AK41" i="35" s="1"/>
  <c r="AM37" i="35" s="1"/>
  <c r="AN37" i="35" s="1"/>
  <c r="AQ37" i="35" s="1"/>
  <c r="AJ16" i="34"/>
  <c r="AK16" i="34" s="1"/>
  <c r="AM12" i="34" s="1"/>
  <c r="AN12" i="34" s="1"/>
  <c r="AQ12" i="34" s="1"/>
  <c r="AJ21" i="34"/>
  <c r="AK21" i="34"/>
  <c r="AM17" i="34" s="1"/>
  <c r="AN17" i="34" s="1"/>
  <c r="AQ17" i="34" s="1"/>
  <c r="AJ26" i="34"/>
  <c r="AK26" i="34"/>
  <c r="AM22" i="34" s="1"/>
  <c r="AN22" i="34" s="1"/>
  <c r="AQ22" i="34" s="1"/>
  <c r="AJ31" i="34"/>
  <c r="AK31" i="34"/>
  <c r="AM27" i="34" s="1"/>
  <c r="AN27" i="34" s="1"/>
  <c r="AQ27" i="34" s="1"/>
  <c r="AJ16" i="33"/>
  <c r="AK16" i="33" s="1"/>
  <c r="AM12" i="33" s="1"/>
  <c r="AN12" i="33" s="1"/>
  <c r="AQ12" i="33" s="1"/>
  <c r="AJ46" i="33"/>
  <c r="AK46" i="33" s="1"/>
  <c r="AM42" i="33" s="1"/>
  <c r="AN42" i="33" s="1"/>
  <c r="AQ42" i="33" s="1"/>
  <c r="AK31" i="33"/>
  <c r="AM27" i="33" s="1"/>
  <c r="AN27" i="33" s="1"/>
  <c r="AQ27" i="33" s="1"/>
  <c r="AJ31" i="33"/>
  <c r="AJ26" i="33"/>
  <c r="AK26" i="33"/>
  <c r="AM22" i="33" s="1"/>
  <c r="AN22" i="33" s="1"/>
  <c r="AQ22" i="33" s="1"/>
  <c r="AM12" i="31"/>
  <c r="AN12" i="31" s="1"/>
  <c r="AQ12" i="31" s="1"/>
  <c r="Z13" i="29"/>
  <c r="AM12" i="32" l="1"/>
  <c r="AN12" i="32" s="1"/>
  <c r="AQ12" i="32" s="1"/>
  <c r="R12" i="29" l="1"/>
  <c r="N12" i="29"/>
  <c r="T12" i="29" s="1"/>
  <c r="AL12" i="29" s="1"/>
  <c r="AL13" i="29" s="1"/>
  <c r="AL14" i="29" s="1"/>
  <c r="AL15" i="29" s="1"/>
  <c r="AL16" i="29" s="1"/>
  <c r="O12" i="29" l="1"/>
  <c r="K12" i="29"/>
  <c r="L12" i="29" s="1"/>
  <c r="I12" i="29"/>
  <c r="E12" i="29"/>
  <c r="AJ12" i="29" l="1"/>
  <c r="AK12" i="29"/>
  <c r="AJ13" i="29" s="1"/>
  <c r="AK13" i="29" s="1"/>
  <c r="AJ14" i="29" s="1"/>
  <c r="AK14" i="29" s="1"/>
  <c r="AJ15" i="29" s="1"/>
  <c r="AK15" i="29" s="1"/>
  <c r="AJ16" i="29" s="1"/>
  <c r="AK16" i="29" s="1"/>
  <c r="S12" i="29"/>
  <c r="U12" i="29" s="1"/>
  <c r="Q12" i="29"/>
  <c r="AO12" i="29" l="1"/>
  <c r="AP12" i="29" s="1"/>
  <c r="AM12" i="29" l="1"/>
  <c r="AN12" i="29" s="1"/>
  <c r="AQ12" i="29" s="1"/>
</calcChain>
</file>

<file path=xl/sharedStrings.xml><?xml version="1.0" encoding="utf-8"?>
<sst xmlns="http://schemas.openxmlformats.org/spreadsheetml/2006/main" count="2298" uniqueCount="407">
  <si>
    <t>TIPO</t>
  </si>
  <si>
    <t>MACROPROCESO</t>
  </si>
  <si>
    <t>ITEM</t>
  </si>
  <si>
    <t>PROCESOS ALCALDÍA CARTAGENA</t>
  </si>
  <si>
    <t>CODIGO</t>
  </si>
  <si>
    <t>SUBPROCESO</t>
  </si>
  <si>
    <t>Cód. Sp</t>
  </si>
  <si>
    <t>ESTRATEGICO</t>
  </si>
  <si>
    <t>PLANEACION TERRITORIAL Y DIRECCIONAMIENTO ESTRATEGICO</t>
  </si>
  <si>
    <t>DIRECCIONAMIENTO  ESTRATÉGICO</t>
  </si>
  <si>
    <t>PTDDE</t>
  </si>
  <si>
    <t xml:space="preserve">PLANEACIÓN ESTRATEGICA </t>
  </si>
  <si>
    <t>GESTIÓN DE POLITICAS PÚBLICAS E INSTITUCIONALES</t>
  </si>
  <si>
    <t xml:space="preserve">ADMINISTRACIÓN DE RIESGO </t>
  </si>
  <si>
    <t>EVALUACIÓN Y GESTIÓN DE LOS GRUPOS DE VALOR</t>
  </si>
  <si>
    <t>SEGUIMIENTO Y EVALUACIÓN</t>
  </si>
  <si>
    <t>PTDSE</t>
  </si>
  <si>
    <t>GESTIÓN DE LA INVERSIÓN PUBLICA</t>
  </si>
  <si>
    <t>PTDGI</t>
  </si>
  <si>
    <t>GESTIÓN  DEL PLAN DE DESARROLLO Y SUS INTRUMENTOS DE EJECUCIÓN</t>
  </si>
  <si>
    <t>GESTIÓN DE PROYECTOS DE INVERSIÓN PÚBLICA</t>
  </si>
  <si>
    <t xml:space="preserve">GESTIÓN DE PROYECTOS DE INVERSIÓN PÚBLICA CON RECURSOS DE REGALIAS </t>
  </si>
  <si>
    <t xml:space="preserve"> GESTIÓN Y  CONTROL  DE INVERSIONES PÚBLICAS </t>
  </si>
  <si>
    <t>GESTIÓN DE DATOS E INFORMACIÓN ESTADISTICA DISTRITAL</t>
  </si>
  <si>
    <t>PTDSI</t>
  </si>
  <si>
    <t>SISTEMA DE INFORMACION - SISBEN</t>
  </si>
  <si>
    <t>SISTEMA DE INFORMACIÓN DE LA ESTRATIFICACIÓN SOCIOECONOMICA</t>
  </si>
  <si>
    <t>SISTEMA DE INFORMACIÓN GEOGRAFICA</t>
  </si>
  <si>
    <t>GESTIÓN ESTADISTICA</t>
  </si>
  <si>
    <t xml:space="preserve">GESTIÓN TERRITORIAL Y GESTIÓN DE SUS INSTRUMENTOS </t>
  </si>
  <si>
    <t>PTDGT</t>
  </si>
  <si>
    <t>FORMULACIÓN DE PLANES PARCIALES</t>
  </si>
  <si>
    <t>FORMULACIÓN Y SEGUIMIENTO DEL POT</t>
  </si>
  <si>
    <t>PLUSVALIA</t>
  </si>
  <si>
    <t>EXPEDIENTE URBANO</t>
  </si>
  <si>
    <t>GESTIÓN EN LA VIGILANCIA Y CONTROL DE LAS NORMAS URBANAS</t>
  </si>
  <si>
    <t>PTDCU</t>
  </si>
  <si>
    <t>INSPECCIÓN, CONTROL Y LA VIGILANCIA DE LOS ENAJENADORES DE VIVIENDA</t>
  </si>
  <si>
    <t>RECEPCIÓN DE BIENES DESTINADOS AL USO PÚBLICO EN ACTUACIONES URBANÍSTICAS</t>
  </si>
  <si>
    <t xml:space="preserve">PROCESOS POLICIVOS URBANÍSTICOS POR INFRACCIÓN URBANÍSTICA </t>
  </si>
  <si>
    <t>GESTIÓN DE PENSAMIENTO ESTRATEGICO INSTITUCIONAL Y DE LA COMUNIDAD</t>
  </si>
  <si>
    <t>GESTIÓN INSTITUCIONAL Y DE LA COMUNIDAD</t>
  </si>
  <si>
    <t>GPEGI</t>
  </si>
  <si>
    <t>COMUNICACIÓN PUBLICA</t>
  </si>
  <si>
    <t>COMUNICACIÓN ESTRATÉGICA</t>
  </si>
  <si>
    <t>COMCE</t>
  </si>
  <si>
    <t>COMUNICACIÓN ORGANIZACIONAL</t>
  </si>
  <si>
    <t>COMCO</t>
  </si>
  <si>
    <t>GESTION DE LA COMUNICACION INSTITUCIONAL</t>
  </si>
  <si>
    <t>COMCI</t>
  </si>
  <si>
    <t>EVALUACION Y CONTROL DE LA GESTION PUBLICA</t>
  </si>
  <si>
    <t>CONTROL DISCIPLINARIO</t>
  </si>
  <si>
    <t>ECGCD</t>
  </si>
  <si>
    <t>EVALUACIÓN INDEPENDIENTE</t>
  </si>
  <si>
    <t>ECGEI</t>
  </si>
  <si>
    <t>MISIONAL</t>
  </si>
  <si>
    <t xml:space="preserve">GESTION SALUD </t>
  </si>
  <si>
    <t>PROMOCIÓN SOCIAL EN SALUD</t>
  </si>
  <si>
    <t>GESPA</t>
  </si>
  <si>
    <t>SALUD PUBLICA</t>
  </si>
  <si>
    <t>GESSP</t>
  </si>
  <si>
    <t>ASEGURAMIENTO EN SALUD</t>
  </si>
  <si>
    <t>GESAS</t>
  </si>
  <si>
    <t xml:space="preserve">SALUD PÚBLICA EN EMERGENCIAS Y DESASTRES </t>
  </si>
  <si>
    <t>GESED</t>
  </si>
  <si>
    <t>PRESTACIÓN DE SERVICIOS EN SALUD</t>
  </si>
  <si>
    <t>GESPS</t>
  </si>
  <si>
    <t>VIGILANCIA Y CONTROL DEL SISTEMA OBLIGATORIO DE GARANTIA DE LA CALIDAD DE LA ATENCIÓN EN SALUD</t>
  </si>
  <si>
    <t>GESVC</t>
  </si>
  <si>
    <t>GESTION EN TRANSITO Y TRANSPORTE</t>
  </si>
  <si>
    <t>GESTION OPERATIVA,  CONTROL DE TRÁNSITO Y TRANSPORTE</t>
  </si>
  <si>
    <t>GTTGO</t>
  </si>
  <si>
    <t>EDUCACION VIAL</t>
  </si>
  <si>
    <t>GTTEV</t>
  </si>
  <si>
    <t>GESTION TECNICA</t>
  </si>
  <si>
    <t>GTTGT</t>
  </si>
  <si>
    <t>GESTIÓN EN SEGURIDAD Y CONVIVENCIA</t>
  </si>
  <si>
    <t>GESTION DE LA SEGURIDAD Y CONVIVENCIA</t>
  </si>
  <si>
    <t>GSCPS</t>
  </si>
  <si>
    <t>GESTION INTEGRAL DEL RIESGO CONTRAINCENDIO</t>
  </si>
  <si>
    <t>GSCBO</t>
  </si>
  <si>
    <t>DERECHOS HUMANOS Y CONSTRUCCCIÓN DE PAZ</t>
  </si>
  <si>
    <t>GSCDH</t>
  </si>
  <si>
    <t>EQUIDAD E INCLUSIÓN DE LOS NEGROS, AFROS, PALENQUEROS E INDÍGENAS</t>
  </si>
  <si>
    <t>GSCFO</t>
  </si>
  <si>
    <t xml:space="preserve">ACCESO A LA JUSTICIA </t>
  </si>
  <si>
    <t>GSCJU</t>
  </si>
  <si>
    <t>GESTIÓN EN PARTICIPACION CIUDADANA</t>
  </si>
  <si>
    <t>FORTALECIMIENTO DE LA PARTICIPACIÓN CIUDADANA Y COMUNITARIA</t>
  </si>
  <si>
    <t>GPCFP</t>
  </si>
  <si>
    <t>GESTIÓN EN DESARROLLO SOCIAL</t>
  </si>
  <si>
    <t>ASISTENCIA Y ACOMPAÑAMIENTO SOCIAL A LA POBLACIÓN HABITANTE DEL DISTRITO DE CARTAGENA</t>
  </si>
  <si>
    <t>GDSAA</t>
  </si>
  <si>
    <t>DESARROLLO DE ESTRATEGIAS DE EMPRENDIMIENTO Y EMPRESARISMO PARA LA INCLUSION SOCIAL, PRODUCTIVA Y LA VINCULACION LABORAL</t>
  </si>
  <si>
    <t>GDSDE</t>
  </si>
  <si>
    <t>EXTENSION AGROPECUARIA EN EL DISTRIRO DE CARTAGENA</t>
  </si>
  <si>
    <t>GDSAT</t>
  </si>
  <si>
    <t>GERENCIA SOCIAL</t>
  </si>
  <si>
    <t>GDSGS</t>
  </si>
  <si>
    <t>GESTIÓN EN INFRAESTRUCTURA</t>
  </si>
  <si>
    <t>GESTIÓN DE PROYECTOS DE OBRAS PUBLICAS</t>
  </si>
  <si>
    <t>GINOP</t>
  </si>
  <si>
    <t>GESTIÓN EN EDUCACION</t>
  </si>
  <si>
    <t>ATENCIÓN AL CIUDADANO EDUCACIÓN</t>
  </si>
  <si>
    <t>GEDAC</t>
  </si>
  <si>
    <t>ADMINISTRACIÓN DEL SISTEMA DE GESTIÓN DE CALIDAD - EDUCACIÓN</t>
  </si>
  <si>
    <t>GEDAS</t>
  </si>
  <si>
    <t>CALIDAD EDUCATIVA</t>
  </si>
  <si>
    <t>GEDCE</t>
  </si>
  <si>
    <t>COBERTURA EDUCATIVA</t>
  </si>
  <si>
    <t>GEDCO</t>
  </si>
  <si>
    <t>GESTIÓN ADMINISTRATIVA DE BIENES Y SERVICIOS - EDUCACIÓN</t>
  </si>
  <si>
    <t>GEDGA</t>
  </si>
  <si>
    <t>GESTIÓN ESTRATÉGICA EN EDUCACIÓN</t>
  </si>
  <si>
    <t>GEDGE</t>
  </si>
  <si>
    <t>GESTIÓN FINANCIERA - EDUCACIÓN</t>
  </si>
  <si>
    <t>GEDGF</t>
  </si>
  <si>
    <t>GESTIÓN LEGAL EDUCATIVA</t>
  </si>
  <si>
    <t>GEDGL</t>
  </si>
  <si>
    <t>GESTIÓN DE PROGRAMAS Y PROYECTOS EDUCATIVOS</t>
  </si>
  <si>
    <t>GEDGP</t>
  </si>
  <si>
    <t>GESTIÓN DE TICS - EDUCACIÓN</t>
  </si>
  <si>
    <t>GEDGT</t>
  </si>
  <si>
    <t>GESTIÓN DE LA INSPECCIÓN Y VIGILANCIA DEL SERVICIO EDUCATIVO</t>
  </si>
  <si>
    <t>GEDIV</t>
  </si>
  <si>
    <t>TALENTO HUMANO - EDUCACIÓN</t>
  </si>
  <si>
    <t>GEDTH</t>
  </si>
  <si>
    <t>APOYO</t>
  </si>
  <si>
    <t>GESTIÓN ADMINISTRATIVA</t>
  </si>
  <si>
    <t xml:space="preserve">GESTIÓN DEL TALENTO HUMANO </t>
  </si>
  <si>
    <t>GADAT</t>
  </si>
  <si>
    <t xml:space="preserve">ADMINISTRACIÓN DE BIENES Y SERVICIOS </t>
  </si>
  <si>
    <t>GADAD</t>
  </si>
  <si>
    <t>FONDO DE PENSIONES</t>
  </si>
  <si>
    <t>GADFP</t>
  </si>
  <si>
    <t>CALIDAD</t>
  </si>
  <si>
    <t>GADCA</t>
  </si>
  <si>
    <t>SERVICIO AL CIUDADANO</t>
  </si>
  <si>
    <t>GADSC</t>
  </si>
  <si>
    <t>TRANSPARENCIA Y PREVENCIÓN DE LA CORRUPCIÓN</t>
  </si>
  <si>
    <t>GADTR</t>
  </si>
  <si>
    <t>COOPERACION INTERNACIONAL</t>
  </si>
  <si>
    <t>GADCO</t>
  </si>
  <si>
    <t>MERCADOS PÚBLICOS</t>
  </si>
  <si>
    <t>GADMP</t>
  </si>
  <si>
    <t>SERVICIOS PÚBLICOS</t>
  </si>
  <si>
    <t>GADSP</t>
  </si>
  <si>
    <t>GESTION DE LAS TECNOLOGIAS DE LA INFORMACION</t>
  </si>
  <si>
    <t>GESTIÓN DE INFRAESTRUCTURA Y TELECOMUNICACIONES</t>
  </si>
  <si>
    <t>GTIGI</t>
  </si>
  <si>
    <t>GESTION DE PROYECTOS DE TECNOLOGIAS DE LA INFORMACION</t>
  </si>
  <si>
    <t>GTIGP</t>
  </si>
  <si>
    <t>GESTION DE SEGURIDAD Y LA PRIVACIDAD DE LA INFORMACIÓN</t>
  </si>
  <si>
    <t>GTIGPS</t>
  </si>
  <si>
    <t>GESTIÓN DE SOFTWARE</t>
  </si>
  <si>
    <t>GTIGS</t>
  </si>
  <si>
    <t>GESTION DOCUMENTAL</t>
  </si>
  <si>
    <t xml:space="preserve">DIRECCIONAMIENTO ESTRATÉGICO </t>
  </si>
  <si>
    <t>GDODE</t>
  </si>
  <si>
    <t>PLANEACIÓN DOCUMENTAL</t>
  </si>
  <si>
    <t>GDOPD</t>
  </si>
  <si>
    <t>GESTIÓN DEL ARCHIVO GENERAL</t>
  </si>
  <si>
    <t>GDOGA</t>
  </si>
  <si>
    <t xml:space="preserve">GESTIÓN  DE LAS COMUNICACIONES OFICIALES </t>
  </si>
  <si>
    <t>GDOGC</t>
  </si>
  <si>
    <t>GESTIÓN DE PROCESOS ARCHIVÍSTICOS</t>
  </si>
  <si>
    <t>GDOGP</t>
  </si>
  <si>
    <t>INFRAESTRUCTURA AMBIENTAL</t>
  </si>
  <si>
    <t>GDOIA</t>
  </si>
  <si>
    <t>GESTIÓN LEGAL</t>
  </si>
  <si>
    <t>DEFENSA JURIDICA</t>
  </si>
  <si>
    <t>GLEDJ</t>
  </si>
  <si>
    <t>GESTIÓN NORMATIVA</t>
  </si>
  <si>
    <t>GLEGN</t>
  </si>
  <si>
    <t>CONTRATACION ESTATAL</t>
  </si>
  <si>
    <t>GLECE</t>
  </si>
  <si>
    <t>GESTION DE HACIENDA</t>
  </si>
  <si>
    <t>DESARROLLO ECONOMICO</t>
  </si>
  <si>
    <t>GHADE</t>
  </si>
  <si>
    <t>DIRECCIONAMIENTO ESTRATEGICO</t>
  </si>
  <si>
    <t>GHADI</t>
  </si>
  <si>
    <t>ADMINISTRACION DEL SISTEMA DE GESTION DE CALIDAD</t>
  </si>
  <si>
    <t>GHAAS</t>
  </si>
  <si>
    <t>PRESUPUESTO</t>
  </si>
  <si>
    <t>GHAPR</t>
  </si>
  <si>
    <t>GESTION TRIBUTARIA</t>
  </si>
  <si>
    <t>GHAGT</t>
  </si>
  <si>
    <t>TESORERIA</t>
  </si>
  <si>
    <t>GHATE</t>
  </si>
  <si>
    <t>CONTABILIDAD</t>
  </si>
  <si>
    <t>GHACO</t>
  </si>
  <si>
    <t>GESTION ADMINISTRATIVA</t>
  </si>
  <si>
    <t>GHAGA</t>
  </si>
  <si>
    <t>MATRIZ DOFA IDENTIFICACION DE FACTORES</t>
  </si>
  <si>
    <t>MATRIZ DOFA FORMULACION DE ESTRATEGIAS</t>
  </si>
  <si>
    <t>Factores positivos internos</t>
  </si>
  <si>
    <t>Factores negativos internos</t>
  </si>
  <si>
    <t>Factores positivos externos</t>
  </si>
  <si>
    <t>Factores negativos externos</t>
  </si>
  <si>
    <t>(Supervivencia) Este cruce consiste en contrarrestar Debilidades por medio de Oportunidades</t>
  </si>
  <si>
    <t>(Supervivencia): utilizar Fortalezas para contrarrestar Amenazas</t>
  </si>
  <si>
    <t xml:space="preserve">(Crecimiento): Utilizar Fortalezas para optimizar Oportunidades </t>
  </si>
  <si>
    <t>Cuando el riesgo se materialice a partir de la combinación de Debilidades con Amenazas, para formular acciones de contingencia.</t>
  </si>
  <si>
    <t>PROCESO</t>
  </si>
  <si>
    <t>FORTALEZAS</t>
  </si>
  <si>
    <t>DEBILIDADES</t>
  </si>
  <si>
    <t xml:space="preserve">OPORTUNIDADES </t>
  </si>
  <si>
    <t>AMENAZAS</t>
  </si>
  <si>
    <t>Estrategias DO</t>
  </si>
  <si>
    <t>Estrategias FA</t>
  </si>
  <si>
    <t>Estrategias FO</t>
  </si>
  <si>
    <t>Estrategias DA</t>
  </si>
  <si>
    <t>1.	Competente Equipo de Gestión y Operaciones: equipo directivo altamente capacitado y con habilidades excepcionales en la gestión y operación de la organización.
2.	Plataforma Estratégica Institucional Consolidada que guía nuestras acciones y decisiones para alcanzar nuestros objetivos.
3.	Amplio Conocimiento en el Personal y Documentación.
4.	Estabilidad Financiera Institucional.
5.	Instalaciones Independientes para la Administración de Documentos para la gestión eficiente de nuestro depósito central de documentos.
6.	Talento Humano Calificado y Contratado que aportan sus conocimientos y habilidades al funcionamiento de la gestión documental.
7.	Política de Gestión Documental Establecida.
8.	Secretaría Técnica para el Comité Distrital de Archivo dedicada a respaldar las actividades en este ámbito.
9.	Sistema de Gestión de Correspondencia SIGOB para gestionar eficazmente nuestra comunicación y mantener un registro ordenado de las interacciones.</t>
  </si>
  <si>
    <t>1.	Carencia en el Diseño e Implementación de Instrumentos de Planeación Documental Política PGD, PINAR, Producción Documental, y la Matriz de Riesgos de Conservación.
2.	Limitada Actualización y Aplicación de la Política y Procesos de Gestión Documental que afecta la capacidad para mantener nuestros registros de manera efectiva.
3.	Desactualización de Instrumentos Archivísticos (TRD-TVD-CCD), lo que dificulta la organización de nuestra documentación.
4.	Falta de Diseño e Implementación de Procesos de Gestión Documental y Seguimiento Archivístico.
5.	Escasez de Personal de Planta Calificado para la Gestión de Archivos.
6.	Infraestructura Física Limitada e Inadecuada.
7.	Alta Rotación del Personal Contratado y Falta de Conocimiento en Procesos Archivísticos.
8.	Ausencia de Tecnologías de la Información y Comunicaciones (TIC) - Hardware para la Gestión Documental.
9.	Protección y Prevención Insuficientes ante Factores microbiológicos y ambientales en los medios archivísticos.
10.	Atención Inadecuada para la consulta de documentos y acceso a la Información.
11.	Falta de materiales de protección del personal en las tareas archivísticas frente a factores de riesgo que ocasiona la actividad archivística.</t>
  </si>
  <si>
    <t>1.	Referente Estratégico Institucional Basado en Políticas Públicas que nos brinda la oportunidad de fortalecer nuestra influencia y liderazgo en el ámbito documental.
2.	Adopción de un Modelo Integrado de Planeación y Gestión Institucional y articulación con la política de gestión documental que abre la puerta a una mayor eficiencia y coherencia en nuestras operaciones.
3.	Aplicación de Lineamientos Archivísticos del Archivo General de la Nación ofrece la oportunidad de mejorar nuestras prácticas y estar en sintonía con las mejores prácticas a nivel nacional.
4.	Funcionamiento del Comité de Gestión y Desempeño Institucional que nos brinda la ocasión de fortalecer nuestra toma de decisiones y gobernanza interna.
5.	Implementación de un Sistema de Control Interno: La instauración de un sistema de control interno nos permite mantener un seguimiento más riguroso y efectivo de nuestras operaciones, lo que puede conducir a una mayor eficiencia y transparencia.
6.	Apoyo y Acompañamiento del Archivo General de la Nación para fortalecer nuestras capacidades y procesos archivísticos.
7.	Interés de las Dependencias en Mejorar sus Procesos y Servicios Documentales y Conservar sus Fondos Relevantes para establecer colaboraciones y alianzas estratégicas que beneficien a ambas partes, como capacitación y asistencia técnica sobre procesos archivísticos.</t>
  </si>
  <si>
    <t>1.	Cumplimiento de la Normatividad Archivística Colombiana y Lineamientos del Archivo General de la Nación
2.	Limitaciones en los Recursos Financieros que pueden afectar la disponibilidad de fondos necesarios para llevar a cabo nuestras operaciones de manera efectiva.
3.	Cultura Organizacional y Desconocimiento de la Normativa Archivística que puede dificultar la implementación de buenas prácticas y procesos adecuados de gestión documental.
4.	Factores Medioambientales y Biológicos como inundaciones, incendios, polvo o plagas, pueden poner en peligro la integridad de nuestros documentos y archivos, representando así una amenaza para la preservación de la información.
5.	Crecimiento Natural de la Documentación en Soporte Físico y Electrónico puede sobrecargar nuestros sistemas y recursos, lo que podría afectar negativamente nuestra capacidad para gestionar eficazmente esta información.
6.	Deterioro de la Documentación y Pérdida de Información Institucional pueden tener un impacto significativo en la continuidad y la memoria organizacional.
7.	Falta de Trazabilidad en los Procesos Institucionales representa un riesgo para la transparencia y la rendición de cuentas.</t>
  </si>
  <si>
    <t>Estrategia DO (Supervivencia - Debilidades para contrarrestar Amenazas):
Para contrarrestar la amenaza de la falta de trazabilidad en los procesos institucionales (Amenaza 7) derivada de la debilidad en la carencia de diseño e implementación de instrumentos de planeación documental (Debilidad 1), debemos desarrollar procesos de trazabilidad y seguimiento más efectivos, aprovechando al máximo los recursos disponibles.</t>
  </si>
  <si>
    <t>Estrategia FA (Supervivencia - Fortalezas para contrarrestar Amenazas):
Utilizar nuestro competente equipo de gestión y operaciones (Fortaleza 1) para abordar la amenaza relacionada con el cumplimiento de la normatividad archivística colombiana y los lineamientos del Archivo General de la Nación (Amenaza 1). Esto implica aprovechar la experiencia y conocimiento de nuestro equipo para garantizar la conformidad con las regulaciones y estándares archivísticos.</t>
  </si>
  <si>
    <t>Estrategia FO (Crecimiento - Fortalezas para optimizar Oportunidades):
Aprovechar nuestra plataforma estratégica institucional consolidada (Fortaleza 2) y nuestro amplio conocimiento en el personal y documentación (Fortaleza 3) para adoptar un modelo integrado de planeación y gestión institucional, en línea con las políticas públicas (Oportunidad 2). Esto nos permitirá alinear nuestras acciones con las políticas públicas y mejorar la eficiencia de nuestras operaciones.</t>
  </si>
  <si>
    <t>Estrategia DA (Contingencia - Debilidades y Amenazas):
En caso de que se materialice el riesgo de deterioro de la documentación y pérdida de información institucional (Amenaza 6) debido a la limitación en la actualización y aplicación de la Política Institucional y procesos de gestión documental (Debilidad 2), deberíamos implementar acciones de contingencia, como la revisión y mejora inmediata de nuestros procesos de gestión documental y preservación de información.</t>
  </si>
  <si>
    <t xml:space="preserve">ALCALDIA MAYOR DE CARTAGENA DE INDIAS </t>
  </si>
  <si>
    <t>Código:GADCA03-F009</t>
  </si>
  <si>
    <t>NA</t>
  </si>
  <si>
    <t xml:space="preserve">MACROPROCESO: GESTION DOCUMENTAL </t>
  </si>
  <si>
    <t>Versión: 1.0</t>
  </si>
  <si>
    <t>El riesgo afecta la imagen de algún área de la organización</t>
  </si>
  <si>
    <t>PROCESO/SUBPROCESO: PLANEACIÓN DE LA GESTION DOCUMENTAL / PLANES, PROGRAMAS  Y PROYECTOS DE LA GESTION DOCUMENTAL</t>
  </si>
  <si>
    <t>Vigencia: 04-01-2022</t>
  </si>
  <si>
    <t>El riesgo afecta la imagen de la entidad internamente, de conocimiento general nivel interno, de junta directiva y accionistas y/o de proveedores</t>
  </si>
  <si>
    <t>MATRIZ DE RIESGOS INSTITUCIONALES - CONTEXTO E IDENTIFICACIÓN</t>
  </si>
  <si>
    <t>Página: 1 de 1</t>
  </si>
  <si>
    <t>El riesgo afecta la imagen de la entidad con algunos usuarios de relevancia frente al logro de los objetivos</t>
  </si>
  <si>
    <t>ENTIDAD:</t>
  </si>
  <si>
    <t>Alcaldia de Cartagena</t>
  </si>
  <si>
    <t>PROCESO:</t>
  </si>
  <si>
    <t xml:space="preserve"> PLANEACIÓN DE LA GESTION DOCUMENTAL.</t>
  </si>
  <si>
    <t>Apoyo</t>
  </si>
  <si>
    <t>Elaboración o Actualización:</t>
  </si>
  <si>
    <t>El riesgo afecta la imagen de la entidad con efecto publicitario sostenido a nivel de sector administrativo, nivel departamental o municipal</t>
  </si>
  <si>
    <t>OBJETIVO DEL PROCESO:</t>
  </si>
  <si>
    <t>Adoptar e implementar los lineamientos de la función archivística mediante la articulación con el plan estratégico institucional del Distrito de Cartagena para dar cumplimiento a los planes, programas y proyectos de la gestión documental.</t>
  </si>
  <si>
    <t>Vigencia del:</t>
  </si>
  <si>
    <t xml:space="preserve"> </t>
  </si>
  <si>
    <t>El riesgo afecta la imagen de la entidad a nivel nacional, con efecto publicitario sostenido a nivel país</t>
  </si>
  <si>
    <t>1. IDENTIFICACION DEL RIESGO</t>
  </si>
  <si>
    <t>2. VALORACION DEL RIESGO</t>
  </si>
  <si>
    <t>3. PLANES DE ACCION</t>
  </si>
  <si>
    <t>1.1. DESCRIPCION DEL RIESGO</t>
  </si>
  <si>
    <t>1.2. ANALISIS DEL RIESGO</t>
  </si>
  <si>
    <t>2.1. Descripción del Control</t>
  </si>
  <si>
    <t>2.2. EVALUACION DE RESGOS</t>
  </si>
  <si>
    <t>1.2.1. Frecuencia de la Actividad</t>
  </si>
  <si>
    <t>1.2.2. Probabilidad inherente</t>
  </si>
  <si>
    <t>1.2.3. %</t>
  </si>
  <si>
    <t>1.2.4. Criterio Afectación Económica</t>
  </si>
  <si>
    <t>1.2.5.%</t>
  </si>
  <si>
    <t>1.2.6. Impacto Inherente economico</t>
  </si>
  <si>
    <t>1.2.7. Criterio Reputacional</t>
  </si>
  <si>
    <t>1.2.8. Impacto Inherente reputacional</t>
  </si>
  <si>
    <t>1.2.9. %</t>
  </si>
  <si>
    <t>1.2.10. Impacto Inherente mas alto</t>
  </si>
  <si>
    <t>1.2.11. % mas alto</t>
  </si>
  <si>
    <t>1.2.12. Zona de riesgo inherente</t>
  </si>
  <si>
    <t>2.2.1. Atributos del control</t>
  </si>
  <si>
    <t>2.2.2. Valor Total del Control</t>
  </si>
  <si>
    <t>2.2.3. Probabilidad residual</t>
  </si>
  <si>
    <t>2.2.4. Impacto Residual</t>
  </si>
  <si>
    <t>2.2.5. %</t>
  </si>
  <si>
    <t>2.2.6. Probabilidad Residual Final</t>
  </si>
  <si>
    <t>2.2.7. %</t>
  </si>
  <si>
    <t>2.2.8. Impacto Residual Final</t>
  </si>
  <si>
    <t>2.2.9. Zona de Riesgo Final</t>
  </si>
  <si>
    <t>2.2.10. Tratamiento</t>
  </si>
  <si>
    <t>1.1.1. No. de Riesgo</t>
  </si>
  <si>
    <t>1.1.2. ¿QUÉ? IMPACTO</t>
  </si>
  <si>
    <r>
      <t>1.1.3. ¿CÓMO? CAUSA INMEDIATA  (</t>
    </r>
    <r>
      <rPr>
        <sz val="9"/>
        <color theme="0"/>
        <rFont val="Arial Narrow"/>
        <family val="2"/>
      </rPr>
      <t xml:space="preserve">Iniciar con la palabra </t>
    </r>
    <r>
      <rPr>
        <b/>
        <sz val="9"/>
        <color theme="0"/>
        <rFont val="Arial Narrow"/>
        <family val="2"/>
      </rPr>
      <t>por)</t>
    </r>
  </si>
  <si>
    <r>
      <t>1.1.4. ¿PORQUÉ? CAUSA RAÍZ (</t>
    </r>
    <r>
      <rPr>
        <sz val="9"/>
        <color theme="0"/>
        <rFont val="Arial Narrow"/>
        <family val="2"/>
      </rPr>
      <t xml:space="preserve">Iniciar con </t>
    </r>
    <r>
      <rPr>
        <b/>
        <sz val="9"/>
        <color theme="0"/>
        <rFont val="Arial Narrow"/>
        <family val="2"/>
      </rPr>
      <t>debido a)</t>
    </r>
  </si>
  <si>
    <t>1.1.5. DESCRIPCIÓN DEL RIESGO</t>
  </si>
  <si>
    <t>1.1.6. FACTOR DEL RIESGO</t>
  </si>
  <si>
    <t>2.2.1.1. Eficiencia</t>
  </si>
  <si>
    <t>2.2.1.2. Informativos</t>
  </si>
  <si>
    <t>3.1. Plan de accion</t>
  </si>
  <si>
    <t>3.2. Responsable</t>
  </si>
  <si>
    <t>3.3. Fecha de implementacion</t>
  </si>
  <si>
    <t>3.4. Fecha seguimiento</t>
  </si>
  <si>
    <t>3.5. Seguimientos por parte del Líder del Proceso</t>
  </si>
  <si>
    <t>3.6. Verificación por parte de segunda línea de defensa o quien haga sus veces 
(Fecha y Descripción)</t>
  </si>
  <si>
    <t>3.7. Verificación por parte de la Oficina de Control Interno o quien haga sus veces 
(Fecha y Descripción)</t>
  </si>
  <si>
    <t>3.8. Estado</t>
  </si>
  <si>
    <t>1.1.6.1. TIPO</t>
  </si>
  <si>
    <t>1.1.6.2. FUENTE GENERADORA DEL EVENTO PARA TIPO E,F,G</t>
  </si>
  <si>
    <t>1.1.6.3. VALIDACIÓN FUENTE GENERADORA DEL EVENTO PARA TIPO A,B,C,D</t>
  </si>
  <si>
    <t>1.1.6.4. RESULTADO FUENTE GENERADORA DEL EVENTO</t>
  </si>
  <si>
    <t>2.1.2. No. Control</t>
  </si>
  <si>
    <t>2.1.3. Responsable (Cargo y/o Aplicativo)</t>
  </si>
  <si>
    <t>2.1.4. Acción (Inicia con un verbo)</t>
  </si>
  <si>
    <t>2.1.5. Complemento (Periodicidad - Observaciones o Desviaciones)</t>
  </si>
  <si>
    <t>2.1.6. Descripción del control</t>
  </si>
  <si>
    <t>Tipo de control</t>
  </si>
  <si>
    <t>Peso del Control</t>
  </si>
  <si>
    <t>Afectación o Desplazamiento en la Matriz</t>
  </si>
  <si>
    <t>Implementación</t>
  </si>
  <si>
    <t>Peso de la implementación</t>
  </si>
  <si>
    <t>Documentación</t>
  </si>
  <si>
    <t>Frecuencia</t>
  </si>
  <si>
    <t>Evidencia</t>
  </si>
  <si>
    <t xml:space="preserve">2.2.2. Peso del Control + Peso de la implementación </t>
  </si>
  <si>
    <t>2.2.3. % Probabilidad Riesgo Inherente-(% Probabilidad Riesgo Inherente*Valor Total del Control)</t>
  </si>
  <si>
    <t>2.2.4. % Impacto Riesgo Inherente-(% Impacto Riesgo Inherente*Valor Total del Control)</t>
  </si>
  <si>
    <t>3.5.1. Seguimiento 1 (Fecha y avance)</t>
  </si>
  <si>
    <t>3.5.2. Seguimiento 2 (Fecha y avance)</t>
  </si>
  <si>
    <t>3.5.3. Seguimiento 3 (Fecha y avance)</t>
  </si>
  <si>
    <t>R1</t>
  </si>
  <si>
    <t>Posibilidad de perdida economica y reputacional</t>
  </si>
  <si>
    <t xml:space="preserve">por sanciones de organismos de control en contra de la entidad </t>
  </si>
  <si>
    <t>debido a insuficiente asignación de recursos humanos, financieros, tecnologicos y físicos, para la implementación de los requerimientos legales y normativos de la gestión archivistica y  documental.</t>
  </si>
  <si>
    <t>A Ejecucion y administracion de procesos</t>
  </si>
  <si>
    <t>Procesos</t>
  </si>
  <si>
    <t>Mayor a 500 SMLMV</t>
  </si>
  <si>
    <t>El Director Administrativo de Archivo Gerneral</t>
  </si>
  <si>
    <t>verificar que sea incluido en el presupuesto el Plan de Archivo General(PINAR) elaborado con sus correspondientes programas y proyectos, y comunicado al Secretario General en el cual se registra,  todas las actividades necesarias para llevar a cabo la adopción e implementación de los lineamientos archivistico alineado con la planeacion estrategica(Plan de Acción-PINAR), el cual detalla: los recursos necesarios, plazos realistas y alcanzables, responsabilidades y los indicadores de cumplimiento. En caso de desviaciones en este proceso  realiza lasn aciones de reproceso para asegurar la debida inclusión presupuestal.</t>
  </si>
  <si>
    <t>Anualmente.</t>
  </si>
  <si>
    <t>Preventivo</t>
  </si>
  <si>
    <t>Manual</t>
  </si>
  <si>
    <t>Documentado</t>
  </si>
  <si>
    <t>Continua</t>
  </si>
  <si>
    <t>Con Registro</t>
  </si>
  <si>
    <t>Reducir mitigar</t>
  </si>
  <si>
    <t>Continuar con la accion de control e implementar el subproceso de segumineto.</t>
  </si>
  <si>
    <t>Director Administrativo de Archivo Gerneral</t>
  </si>
  <si>
    <t>vericar que los planes y proyectos asociados a los objetivos identificados de la Gestión Documental Distrital aprobados por el Secretario General sean incluidos y registrados en el banco de proyectos de la Secretaría de, y en caso de desviaciones en este, realiza acciones de reproceso para asegurar la debida inclusión en el banco de proyectos.</t>
  </si>
  <si>
    <t>anualmente y siempre que es necesario.</t>
  </si>
  <si>
    <t>PROCESO/SUBPROCESO: PLANEACIÓN DE LA GESTION DOCUMENTAL / SEGUIMIENTO, MEDICIÓN Y MEJORA DE LA GESTIÓN DOCUMENTAL</t>
  </si>
  <si>
    <t>PLANEACIÓN DE LA GESTION DOCUMENTAL</t>
  </si>
  <si>
    <t>Verificar la ejecución de la planificación del macroproceso de gestión documental, con el fin de medir, analizar, evaluar y controlar las acciones implementadas de los procesos de gestión documental y archivística.</t>
  </si>
  <si>
    <t>por sanciones de organismos de control en contra de entidad</t>
  </si>
  <si>
    <t xml:space="preserve">debido a la falta de seguimiento y control efectivo en la ejecución de la planificación del macroproceso de gestión documental </t>
  </si>
  <si>
    <t>entre 50 y 100 SMLMV</t>
  </si>
  <si>
    <t>verificar que se implemente el sistema de monitoreo y evaluación de la gestión documental y archivística previsto por la entidad, para esto consolida los registros de ejecución de planes mide, analiza, evalua y controla las acciones ejecutadas por los lideres de equipos de trabajo de la gestión documental, frente a los planes, proyectos y programas establecidos para la gestión documental de la entidad, y se registra en el Seguimiento al Plan Institucional de Archivos - PINAR actualizado e indicadores de gestión. Así como elabora y comunica a la alta dirección los Informes de resultados alcanzados frente a los objetivos, proyectos y metas programadas. En caso que se identifiquen desviaciones de los planes se comunica a la alta dirección y se  implementan las acciones corectivas y de mejora correspondiente.</t>
  </si>
  <si>
    <t>mensualmente</t>
  </si>
  <si>
    <t>verificar que el lider de equipo de trabajo asignado ejecute el programa de auditorías previsto de gestión documental y procesos archivísticos a las dependencias de la etidad para la efectiva y oportuna  identificación de deficiencias o errores. Esto es resgistrado através de indicadores de gestión y del linforme de auditorias de gestión documental  a cada dependencia y se genera el correspondiente GDOGP03-F003 Plan de Mejoramiento Normas Archivo. En caso de desviaciones en este proceso se realizan las acciones previstas en el programa de auditorá y se realiza actividades de reproceso para asegurar la debida implenetación.</t>
  </si>
  <si>
    <t>PROCESO/SUBPROCESO:  GESTIÓN DEL ARCHIVO GENERAL / ADMINISTRACIÓN DE ARCHIVO CENTRAL Y ACCESO A LA INFORMACIÓN</t>
  </si>
  <si>
    <t xml:space="preserve">GESTION DEL ARCHIVO CENTRAL </t>
  </si>
  <si>
    <t>Implementar procesos específicos para organizar, clasificar y custodiar los inventarios documentales del Archivo Central, asegurando que la información esté disponible para las dependencias del nivel central, los entes descentralizados de la entidad y la ciudadanía en general.</t>
  </si>
  <si>
    <t>Posibilidad de perdida reputacional</t>
  </si>
  <si>
    <t>por incremento de quejas en el servicio de acceso y disponibilidad de información del archivo central,</t>
  </si>
  <si>
    <t>debido al deficiente manejo de los procesos de organización, clasificación y custodia del acervo documental por el personal encargado de estos procesos archivísticos y de gestión documental.</t>
  </si>
  <si>
    <t>N/A</t>
  </si>
  <si>
    <t>verificar en las hojas de vida que el personal archivista a ingresar evidencie las habilidades y conocimientos específicos requeridos para llevar a cabo los procesos de organización y clasificación documental de manera efectiva, asigna un líder de equipo de trabajo archivista profesional, quien supervisa, capacita y entrena periódicamente en las necesidades de formación requeridas,  realiza medición del desempeño y calidad del trabajo del personal y determinar áreas de mejora adicionales y fomenta una cultura de responsabilidad y sentido de pertenencia hacia las tareas asignadas en el manejo de los inventarios documentales. Coteja  los documentos con el fin de verificar su exactitud, coincidencia o correspondencia en el inventario documental (FUID) del deposito central del Archivo General.  En caso de desviaciones en este, realiza aciones de reproceso para asegurar la debida implenetación.</t>
  </si>
  <si>
    <t>diariamente</t>
  </si>
  <si>
    <t>verificar a través de las actas de seguimiento que el lider de equipo de trabajo asignado realiza previamente a  las tranferencias primarias hacia el archivo general para que esta cumplan los requisitos archivisticos aplicables, y de no cumplir, ejecuta las asistencia técnica y capacitaciones correspondientes asegurando una ejecución más efectiva del proceso de transferencias primarias, dejando registros en actas asistencias y capacitación. En caso de desviaciones en este, realiza aciones de reproceso para asegurar la debida implenetación.</t>
  </si>
  <si>
    <t>Cada vez que se realice  transferncias</t>
  </si>
  <si>
    <t xml:space="preserve">PROCESO/SUBPROCESO:  GESTIÓN DEL ARCHIVO GENERAL / TRANSFERENCIAS DOCUMENTALES </t>
  </si>
  <si>
    <t>GESTION DEL ARCHIVO CENTRAL</t>
  </si>
  <si>
    <t xml:space="preserve">Implementar procesos específicos para transferir inventarios documentales al depositodel Archivo Central, desde las dependencias del nivel central y los entes descentralizados de la entidad y desde el Archivo Central al Archivo Histórico, para implementar el ciclo vital del documento en la Alcaldía de Cartagena. 									</t>
  </si>
  <si>
    <t xml:space="preserve">por  omisión, confusión e interrupción en el flujo adecuado de transferencia de inventarios documentales entre las dependencias, el Archivo Central y el Archivo Histórico.  </t>
  </si>
  <si>
    <t>debido a la falta de un sistema o protocolo claro y bien establecido para coordinar y ejecutar las transferencias de inventarios documentales entre las dependencias y el Archivo Central y de este al Archivo Historico, que contribuya a la implementación  eficaz  del ciclo vital del documento.</t>
  </si>
  <si>
    <t>verificar el cumplimiento adecuado del proceso de transferencia previsto, este se realiza a través del lider de equipo asignado para garantizar que secumpla el procedimiento que  especifica paso a paso responsabilidades y roles de las dependencias y el Archivo Central para la preparación, organización y conservación, de los inventarios documentales a transferir. (GDOGA03-P001 Procedimiento Transferencias Primarias, GDOGA03-P002 Procedimiento Transferencias secundarias), este se registra en el GDOGA03-F002 Formato Acta de Recibo de Transferencias Primaria y detallado en el GDOPD02-F001 Formato Único de Inventario Documental – FUID. En caspo de no cumplir se realiza asistencia.</t>
  </si>
  <si>
    <t>Cada vez que se realice transferencias.</t>
  </si>
  <si>
    <t>Verificar en las actas de registros que se realicen las asistencia tecnica  y capacitaciones previamente para controlarque las tranferencias primarias recibidas en el archivo general, cumplan los requisitos y estandares archivisticos aqplicables, registrados en GDOGP01-F002 Informe de Visita Técnica, GDOGP01-F003 Informe Técnico y Informe de Seguimientos y el correspondiente GDOGP03-F003 Plan de Mejoramiento Normas Archivo. En caso de desviaciones en este, realiza aciones de reproceso para asegurar la debida implenetación.</t>
  </si>
  <si>
    <t>PROCESO/SUBPROCESO:  GESTIÓN  DE LAS COMUNICACIONES OFICIALES / CREACIÓN Y DISEÑO DE LAS COMUNICACIONES OFICIALES</t>
  </si>
  <si>
    <t xml:space="preserve"> GESTIÓN  DE LAS COMUNICACIONES OFICIALES</t>
  </si>
  <si>
    <t xml:space="preserve">Garantizar la prestación de  servicio de transferencias, custodia, consulta y préstamos mediante la consolidación de los inventarios documentales de manera permanente, para facilitar la consulta, disposición y el acceso a la información de los usuarios tanto internos como externos. 									</t>
  </si>
  <si>
    <t>por malentendidos e inconsistencias en la documentación institucional de resultados no deseados en los documentos producidos que resultan ineficaces o difíciles de implementar,</t>
  </si>
  <si>
    <t>dedido a lineamientos no estandarizados que no se ajustan adecuadamente al contexto administrativo, funcional y técnico de las dependencias de la Alcaldía Distrital de Cartagena.</t>
  </si>
  <si>
    <t>verificar en el Sigob y la gestión documental el cumplimiento adecuado del proceso de elaboración de lineamientos para la creación y estandarización de los documentos, através del diseño y creación de documentos en coherencia con los requisitos legales, funcionales propios y la incorporación de aspectos de autenticidad e identificación acorde a los instrumentos archivísticos y de transparencia, con la implementación del GDOGC01-I001 Instructivo para la Producción de las comunicaciones y documentos oficiales. Registrado en el SIGOB y pagina web de la entidad. Para la no aplicación de lineamientos se realiza el reproceso indicado en el instructivo.</t>
  </si>
  <si>
    <t>Cada vez que se realice actualización.</t>
  </si>
  <si>
    <t>verificar que se ejecute el proceso de seguimiento a la gestión documental de la etidad (GDOGC01-I001 Instructivo para la Producción de las comunicaciones y documentos oficiales) que permita la efectiva y oportuna  identificación de deficiencias o errores, quedando registrado a través de actas de seguimientos y se genera el correspondiente GDOGP03-F003 Plan de Mejoramiento Normas Archivo. De presentarse fallas en el proceso se definen estrategias inmediatas de mejora y aseguramiento de este proceso.</t>
  </si>
  <si>
    <t>PROCESO/SUBPROCESO:  GESTIÓN  DE LAS COMUNICACIONES OFICIALES /GESTIÓN DE ACTOS ADMINISTRATIVOS</t>
  </si>
  <si>
    <t xml:space="preserve">por retrasos en la publicación de los actos administrativos, confusiones, duplicaciones o actos no publicados  que afectan la transparencia, la toma de decisiones informadas y la legalidad de las acciones, </t>
  </si>
  <si>
    <t>dedido a errores en la numeración de los actos administrativos o en su registro en la gaceta Distrital virtual de la Alcaldía Distrital de Cartagena.</t>
  </si>
  <si>
    <t xml:space="preserve">verificar en la gestión documental el cumplimiento adecuado de la implementación del sistema de numeración estandarizado y consistente para los actos dministrativos, através de un control en la publicación de los actos administrativos en la Gaceta Virtual para evitar duplicidad de números y corregir los errores en la numeración, dando cumplimiento al artículo 6° del Acuerdo 060 de 2001, con la implementación GDOGC03-P002 Protocolo de seguridad actos administrativos y GDOGC03-P001 Procedimiento Gaceta Virtual. Registrado en el registro de consecutivo y en Gaceta Virtuel Distrital en pagina web de la entidad. En caso de desviaciones se aplica el GDOGC03-F001 Acta Corrección Actos Administrativos. </t>
  </si>
  <si>
    <t>Diariamente.</t>
  </si>
  <si>
    <t>verificar que se ejecute  en el sistema de gestión de actos administrativos digital y electrónicos el seguimiento y control efectivo de las versiones y actualizaciones, através de responsable de control de calidad de los actos administrativos que se publiquen con precisión y se mantengan actualizados, con revisiones periódica para garantizar que la información en la gaceta virtual esté al día acorde con los lineamientos GDOGC03-P002 Protocolo de seguridad actos administrativos y GDOGC03-P001 y Procedimiento Gaceta Virtual,  que permita la efectiva y oportuna  identificación de deficiencias o errores, registrado a través de GDOGC03-F001 Acta Corrección Actos Administrativos.</t>
  </si>
  <si>
    <t>PROCESO/SUBPROCESO:  GESTIÓN DE PROCESOS ARCHIVÍSTICOS / ASISTENCIA TÉCNICA Y CAPACITACIÓN</t>
  </si>
  <si>
    <t xml:space="preserve"> ASISTENCIA TÉCNICA Y CAPACITACIÓN</t>
  </si>
  <si>
    <t xml:space="preserve">Brindar asesoramiento técnico y capacitación a las dependencias del nivel central y entes descentralizados  a través de visitas técnicas y capacitación en las normas archivísticas y de gestión documental, con el fin de promover prácticas eficientes y actualizadas en la gestión de documentos.								</t>
  </si>
  <si>
    <t>por falta de adopción de prácticas eficientes y actualizadas en los procesos archivisticos y la gestión de documental de las dependencias de la entidad (organización y clasificación de documentos, disposición de la localización de información, conservación de documentos),</t>
  </si>
  <si>
    <t>debido a la falta de capacitación y asesoramiento técnico a las dependencias y entes descentralizados de la entidad.</t>
  </si>
  <si>
    <t>verificar que se identificquen las necesidades y programen el asesoramiento técnico y capacitaciones en el GDOGP01-F001 Cronograma de visitas Técnicas y Cronograma de capacitaciones, asignando el equipo de trabajo para su ejecución y facilitar la implementación efectiva de los procesos técnicos archivísticos,  segun se evidencia estos resultados en GDOGP01-F002 Acta de visitas Técnicas, GDOGP01-F002 Informe de Visita Técnica, GEOGP01-F003 Informe Técnico, Registro de asistencia a Capacitaciones. En caso de desviaciones en este proceso, se realiza aciones de reproceso para asegurar la debida implementación.</t>
  </si>
  <si>
    <t>Mensualmente</t>
  </si>
  <si>
    <t>verificar que el lider de equipo de trabajo asignado realice el seguimiento previamente para controlar que  las dependencias cumplan los requisitos archivisticos aplicables  promoviendo la ejecucion de acciones de mejora y cumplimiento para una ejecución efectiva del proceso archivistico, dejando registros en Actas de  seguimientos y GDOGP01-F003 Informe Técnico y el correspondiente GDOGP03-F003 Plan de Mejoramiento Normas Archivo. En caso de desviaciones en este, realiza aciones de reproceso para asegurar la debida implenetación.</t>
  </si>
  <si>
    <t>PROCESO/SUBPROCESO:  GESTIÓN DE PROCESOS ARCHIVÍSTICOS / SEGUIMENTO Y CONTROL DE PROCESOS ARCHIVISTICOS</t>
  </si>
  <si>
    <t>SEGUIMENTO Y CONTROL DE PROCESOS ARCHIVISTICOS</t>
  </si>
  <si>
    <t xml:space="preserve">Evaluar y verificar la eficacia, eficiencia y cumplimiento de los procesos archivísticos y de gestión documental implementados por las dependencias del nivel central y entes descentralizados de la entidad, identificando acciones correctivas y oportunidades de mejora con el fin de promover el cumplimiento de normativas y estándares archivísticos y de gestión documental.						</t>
  </si>
  <si>
    <t>por incumplimiento en las disposiones legales aplicable en los procesos archivistico y la gestión de documental de las dependencias de la entidad (cumplimiento de los requisitos legales y normativos en cuanto a la gestión documental y ciclo vital del documento, organización y clasificación de documentos, disposición y conservación documental ),</t>
  </si>
  <si>
    <t>debido a la ausencia de seguimiento para la identificación de deficiencias o errores en la implementación de procesos archivísticos y de gestión documental.</t>
  </si>
  <si>
    <t>verificar que el lider de equipo de trabajo asignado ejecute el proceso de seguimiento a los procesos archivísticos y de gestión documental de la etidad (GDOGP03-F002 Seguimiento Implementación Normas Archivísticas) que permita la efectiva y oportuna  identificación de deficiencias o errores, quedando registrado a través de actas de seguimientos y se genera el correspondiente GDOGP03-F003 Plan de Mejoramiento Normas Archivo. De presentarse fallas en el proceso se definen estrategias inmediatas de mejora y aseguramiento de este proceso.</t>
  </si>
  <si>
    <t>Anualmente</t>
  </si>
  <si>
    <t>PROCESO/SUBPROCESO: GESTION DE LA CONSERVACION DOCUMENTAL / CONSERVACIÓN Y PRESERVACIÓN DOCUMENTAL</t>
  </si>
  <si>
    <t>CONSERVACIÓN DOCUMENTAL</t>
  </si>
  <si>
    <t xml:space="preserve">Implementar las actividades del Plan de Conservación y Preservación Documental para asegurar la conservación de los documentos, en el marco del Sistema Integrado de Conservación. 				</t>
  </si>
  <si>
    <t xml:space="preserve">por deterioro y pérdida de la documentación de depositos de archivo de la entidad, </t>
  </si>
  <si>
    <t>debido a practicas incorrectas en la implementacion de las actividades de conservación documental que  se aplica a los documentos de los depositos de archivo de la entidad físicos y analógicos.</t>
  </si>
  <si>
    <t>Verificar que se implementen los planes y programas esteblecidos en el sistema integrado de conservación (SIC), alinedao con la planeación  de la entidad, a traves del seguimiento al Plan institucional de archivo PINAR y matriz de segumiento al plan de conservación, en caso de identificar desviaciones del plan se establece las actividades de mejoramiento acordes al plan.</t>
  </si>
  <si>
    <t xml:space="preserve">verificar que el equipo de trabajose programe el asesoramiento técnico y capacitaciones en el GDOGP01-F001 Cronograma de visitas Técnicas y Cronograma de capacitaciones, y sean ejecutados, para facilitar la implementación efectiva de los procesos de conservación. Estos resultados se registran en GDOGP01-F002 Acta de visitas Técnicas, GDOGP01-F002 Informe de Visita Técnica, GEOGP01-F003 Informe Técnico y Registro de asistencia a Capacitaciones. En caso de desviaciones en este proceso, se realiza aciones de reproceso para asegurar la debida implementación.
</t>
  </si>
  <si>
    <t>MACROPROCESO: GESTIÓN ADMINISTRATIVA</t>
  </si>
  <si>
    <t>PROCESO/SUBPROCESO: CALIDAD/ IMPLEMENTACIÓN MODELOS DE GESTIÓN</t>
  </si>
  <si>
    <t>2022-2023</t>
  </si>
  <si>
    <t>Posibilidad de perdidad economica</t>
  </si>
  <si>
    <t>R2</t>
  </si>
  <si>
    <t>R3</t>
  </si>
  <si>
    <t>R4</t>
  </si>
  <si>
    <t>R5</t>
  </si>
  <si>
    <t>R6</t>
  </si>
  <si>
    <t>R7</t>
  </si>
  <si>
    <t>Continuar con el control establecido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</si>
</sst>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
  </numFmts>
  <fonts count="36" x14ac:knownFonts="1">
    <font>
      <sz val="11"/>
      <color theme="1"/>
      <name val="Calibri"/>
      <family val="2"/>
      <scheme val="minor"/>
    </font>
    <font>
      <u/>
      <sz val="11"/>
      <color theme="10"/>
      <name val="Calibri"/>
      <family val="2"/>
      <scheme val="minor"/>
    </font>
    <font>
      <sz val="11"/>
      <color theme="1"/>
      <name val="Calibri"/>
      <family val="2"/>
      <scheme val="minor"/>
    </font>
    <font>
      <sz val="11"/>
      <color theme="1"/>
      <name val="Arial"/>
      <family val="2"/>
    </font>
    <font>
      <sz val="11"/>
      <color theme="1"/>
      <name val="Arial"/>
      <family val="2"/>
    </font>
    <font>
      <sz val="10"/>
      <color theme="1"/>
      <name val="Calibri"/>
      <family val="2"/>
      <scheme val="minor"/>
    </font>
    <font>
      <sz val="8"/>
      <color theme="1"/>
      <name val="Calibri"/>
      <family val="2"/>
      <scheme val="minor"/>
    </font>
    <font>
      <b/>
      <sz val="10"/>
      <color theme="1"/>
      <name val="Calibri"/>
      <family val="2"/>
      <scheme val="minor"/>
    </font>
    <font>
      <sz val="8"/>
      <color theme="10"/>
      <name val="Calibri"/>
      <family val="2"/>
      <scheme val="minor"/>
    </font>
    <font>
      <sz val="8"/>
      <name val="Arial Narrow"/>
      <family val="2"/>
    </font>
    <font>
      <b/>
      <sz val="12"/>
      <name val="Arial Narrow"/>
      <family val="2"/>
    </font>
    <font>
      <b/>
      <sz val="12"/>
      <color theme="1"/>
      <name val="Arial Narrow"/>
      <family val="2"/>
    </font>
    <font>
      <b/>
      <sz val="11"/>
      <color theme="0"/>
      <name val="Arial Narrow"/>
      <family val="2"/>
    </font>
    <font>
      <sz val="12"/>
      <name val="Arial Narrow"/>
      <family val="2"/>
    </font>
    <font>
      <b/>
      <sz val="12"/>
      <color theme="0"/>
      <name val="Arial Narrow"/>
      <family val="2"/>
    </font>
    <font>
      <sz val="11"/>
      <name val="Arial Narrow"/>
      <family val="2"/>
    </font>
    <font>
      <b/>
      <sz val="20"/>
      <name val="Arial Narrow"/>
      <family val="2"/>
    </font>
    <font>
      <sz val="10"/>
      <name val="Arial Narrow"/>
      <family val="2"/>
    </font>
    <font>
      <b/>
      <sz val="8"/>
      <name val="Arial Narrow"/>
      <family val="2"/>
    </font>
    <font>
      <b/>
      <sz val="11"/>
      <name val="Arial Narrow"/>
      <family val="2"/>
    </font>
    <font>
      <b/>
      <sz val="10"/>
      <color theme="0"/>
      <name val="Arial Narrow"/>
      <family val="2"/>
    </font>
    <font>
      <b/>
      <sz val="9"/>
      <color theme="0"/>
      <name val="Arial Narrow"/>
      <family val="2"/>
    </font>
    <font>
      <b/>
      <sz val="6"/>
      <color theme="0"/>
      <name val="Arial Narrow"/>
      <family val="2"/>
    </font>
    <font>
      <sz val="9"/>
      <name val="Arial Narrow"/>
      <family val="2"/>
    </font>
    <font>
      <sz val="9"/>
      <color theme="0"/>
      <name val="Arial Narrow"/>
      <family val="2"/>
    </font>
    <font>
      <b/>
      <sz val="9"/>
      <color theme="0"/>
      <name val="Calibri"/>
      <family val="2"/>
      <scheme val="minor"/>
    </font>
    <font>
      <b/>
      <sz val="7"/>
      <color theme="0"/>
      <name val="Arial Narrow"/>
      <family val="2"/>
    </font>
    <font>
      <b/>
      <sz val="9"/>
      <color theme="1"/>
      <name val="Arial Narrow"/>
      <family val="2"/>
    </font>
    <font>
      <sz val="9"/>
      <color theme="1"/>
      <name val="Arial Narrow"/>
      <family val="2"/>
    </font>
    <font>
      <sz val="8"/>
      <color theme="6" tint="-0.499984740745262"/>
      <name val="Calibri"/>
      <family val="2"/>
      <scheme val="minor"/>
    </font>
    <font>
      <b/>
      <sz val="11"/>
      <color theme="0"/>
      <name val="Calibri"/>
      <family val="2"/>
      <scheme val="minor"/>
    </font>
    <font>
      <b/>
      <sz val="11"/>
      <color theme="1"/>
      <name val="Calibri"/>
      <family val="2"/>
      <scheme val="minor"/>
    </font>
    <font>
      <b/>
      <sz val="8"/>
      <color theme="1"/>
      <name val="Calibri"/>
      <family val="2"/>
      <scheme val="minor"/>
    </font>
    <font>
      <b/>
      <sz val="6"/>
      <color theme="1"/>
      <name val="Calibri"/>
      <family val="2"/>
      <scheme val="minor"/>
    </font>
    <font>
      <sz val="10"/>
      <name val="Arial"/>
      <family val="2"/>
    </font>
    <font>
      <sz val="9"/>
      <color rgb="FF000000"/>
      <name val="Arial Narrow"/>
      <family val="2"/>
    </font>
  </fonts>
  <fills count="12">
    <fill>
      <patternFill patternType="none"/>
    </fill>
    <fill>
      <patternFill patternType="gray125"/>
    </fill>
    <fill>
      <patternFill patternType="solid">
        <fgColor theme="8" tint="0.79998168889431442"/>
        <bgColor indexed="64"/>
      </patternFill>
    </fill>
    <fill>
      <patternFill patternType="solid">
        <fgColor indexed="9"/>
        <bgColor indexed="64"/>
      </patternFill>
    </fill>
    <fill>
      <patternFill patternType="solid">
        <fgColor rgb="FF4CAA4C"/>
        <bgColor indexed="64"/>
      </patternFill>
    </fill>
    <fill>
      <patternFill patternType="solid">
        <fgColor theme="6" tint="0.79998168889431442"/>
        <bgColor rgb="FF000000"/>
      </patternFill>
    </fill>
    <fill>
      <patternFill patternType="solid">
        <fgColor rgb="FF4CAA4C"/>
        <bgColor rgb="FFFBD4B4"/>
      </patternFill>
    </fill>
    <fill>
      <patternFill patternType="solid">
        <fgColor theme="9" tint="0.79998168889431442"/>
        <bgColor indexed="64"/>
      </patternFill>
    </fill>
    <fill>
      <patternFill patternType="solid">
        <fgColor rgb="FF00B05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FF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s>
  <cellStyleXfs count="14">
    <xf numFmtId="0" fontId="0" fillId="0" borderId="0"/>
    <xf numFmtId="0" fontId="1" fillId="0" borderId="0" applyNumberFormat="0" applyFill="0" applyBorder="0" applyAlignment="0" applyProtection="0"/>
    <xf numFmtId="0" fontId="4" fillId="0" borderId="0"/>
    <xf numFmtId="0" fontId="2"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2" fillId="0" borderId="0"/>
    <xf numFmtId="0" fontId="5" fillId="0" borderId="2" applyBorder="0">
      <alignment horizontal="center" vertical="center" wrapText="1"/>
    </xf>
    <xf numFmtId="0" fontId="34" fillId="0" borderId="0"/>
  </cellStyleXfs>
  <cellXfs count="166">
    <xf numFmtId="0" fontId="0" fillId="0" borderId="0" xfId="0"/>
    <xf numFmtId="0" fontId="6" fillId="0" borderId="1" xfId="0" applyFont="1" applyBorder="1"/>
    <xf numFmtId="0" fontId="7"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8" fillId="0" borderId="1" xfId="1" applyFont="1" applyBorder="1"/>
    <xf numFmtId="0" fontId="8" fillId="0" borderId="1" xfId="1" applyFont="1" applyBorder="1" applyAlignment="1">
      <alignment wrapText="1"/>
    </xf>
    <xf numFmtId="0" fontId="8" fillId="0" borderId="1" xfId="1" applyFont="1" applyBorder="1" applyAlignment="1">
      <alignment horizontal="center" wrapText="1"/>
    </xf>
    <xf numFmtId="0" fontId="9" fillId="3" borderId="0" xfId="2" applyFont="1" applyFill="1"/>
    <xf numFmtId="0" fontId="15" fillId="0" borderId="0" xfId="2" applyFont="1" applyAlignment="1">
      <alignment vertical="center" wrapText="1"/>
    </xf>
    <xf numFmtId="0" fontId="17" fillId="0" borderId="0" xfId="2" applyFont="1" applyAlignment="1">
      <alignment vertical="center" wrapText="1"/>
    </xf>
    <xf numFmtId="9" fontId="18" fillId="0" borderId="0" xfId="2" applyNumberFormat="1" applyFont="1" applyAlignment="1">
      <alignment vertical="center" wrapText="1"/>
    </xf>
    <xf numFmtId="9" fontId="18" fillId="0" borderId="0" xfId="2" applyNumberFormat="1" applyFont="1" applyAlignment="1">
      <alignment horizontal="center" vertical="center" wrapText="1"/>
    </xf>
    <xf numFmtId="0" fontId="19" fillId="0" borderId="0" xfId="2" applyFont="1" applyAlignment="1">
      <alignment horizontal="center" vertical="center" wrapText="1"/>
    </xf>
    <xf numFmtId="0" fontId="23" fillId="0" borderId="0" xfId="2" applyFont="1" applyAlignment="1">
      <alignment vertical="center" wrapText="1"/>
    </xf>
    <xf numFmtId="0" fontId="26" fillId="4" borderId="1" xfId="2" applyFont="1" applyFill="1" applyBorder="1" applyAlignment="1">
      <alignment horizontal="center" vertical="center" wrapText="1"/>
    </xf>
    <xf numFmtId="9" fontId="21" fillId="4" borderId="1" xfId="2" applyNumberFormat="1" applyFont="1" applyFill="1" applyBorder="1" applyAlignment="1">
      <alignment horizontal="center" vertical="center" wrapText="1"/>
    </xf>
    <xf numFmtId="0" fontId="21" fillId="4" borderId="1" xfId="2" applyFont="1" applyFill="1" applyBorder="1" applyAlignment="1">
      <alignment horizontal="center" vertical="center" wrapText="1"/>
    </xf>
    <xf numFmtId="0" fontId="21" fillId="4" borderId="1" xfId="2" applyFont="1" applyFill="1" applyBorder="1" applyAlignment="1">
      <alignment vertical="center" wrapText="1"/>
    </xf>
    <xf numFmtId="0" fontId="9" fillId="0" borderId="1" xfId="2" applyFont="1" applyBorder="1" applyAlignment="1">
      <alignment horizontal="center" vertical="center" wrapText="1"/>
    </xf>
    <xf numFmtId="9" fontId="23" fillId="0" borderId="1" xfId="0" applyNumberFormat="1" applyFont="1" applyBorder="1" applyAlignment="1">
      <alignment horizontal="center" vertical="center" wrapText="1"/>
    </xf>
    <xf numFmtId="0" fontId="9" fillId="0" borderId="0" xfId="2" applyFont="1" applyAlignment="1">
      <alignment horizontal="justify" vertical="top" wrapText="1"/>
    </xf>
    <xf numFmtId="0" fontId="9" fillId="0" borderId="1" xfId="2" applyFont="1" applyBorder="1" applyAlignment="1">
      <alignment horizontal="justify" vertical="top" wrapText="1"/>
    </xf>
    <xf numFmtId="0" fontId="9" fillId="0" borderId="0" xfId="2" applyFont="1" applyAlignment="1">
      <alignment vertical="center" wrapText="1"/>
    </xf>
    <xf numFmtId="165" fontId="6" fillId="0" borderId="1" xfId="0" applyNumberFormat="1" applyFont="1" applyBorder="1" applyAlignment="1">
      <alignment horizontal="center" vertical="center"/>
    </xf>
    <xf numFmtId="0" fontId="29" fillId="0" borderId="1" xfId="1"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xf>
    <xf numFmtId="0" fontId="8" fillId="0" borderId="2" xfId="1" applyFont="1" applyBorder="1" applyAlignment="1">
      <alignment vertical="center" wrapText="1"/>
    </xf>
    <xf numFmtId="0" fontId="0" fillId="0" borderId="1" xfId="0" applyBorder="1"/>
    <xf numFmtId="0" fontId="30" fillId="8" borderId="1" xfId="0" applyFont="1" applyFill="1" applyBorder="1" applyAlignment="1">
      <alignment horizontal="center"/>
    </xf>
    <xf numFmtId="0" fontId="31" fillId="9" borderId="1" xfId="0" applyFont="1" applyFill="1" applyBorder="1" applyAlignment="1">
      <alignment horizontal="center" vertical="center" wrapText="1"/>
    </xf>
    <xf numFmtId="0" fontId="32" fillId="10" borderId="1" xfId="0" applyFont="1" applyFill="1" applyBorder="1" applyAlignment="1">
      <alignment horizontal="center" vertical="center" wrapText="1"/>
    </xf>
    <xf numFmtId="0" fontId="33" fillId="10" borderId="1" xfId="0" applyFont="1" applyFill="1" applyBorder="1" applyAlignment="1">
      <alignment horizontal="center" vertical="center" wrapText="1"/>
    </xf>
    <xf numFmtId="9" fontId="22" fillId="4" borderId="1" xfId="2" applyNumberFormat="1" applyFont="1" applyFill="1" applyBorder="1" applyAlignment="1">
      <alignment horizontal="center" vertical="center" wrapText="1"/>
    </xf>
    <xf numFmtId="0" fontId="14" fillId="4" borderId="6" xfId="2" applyFont="1" applyFill="1" applyBorder="1" applyAlignment="1">
      <alignment horizontal="center" vertical="center" wrapText="1"/>
    </xf>
    <xf numFmtId="0" fontId="13" fillId="0" borderId="4" xfId="2" applyFont="1" applyBorder="1" applyAlignment="1">
      <alignment horizontal="center" vertical="center" wrapText="1"/>
    </xf>
    <xf numFmtId="0" fontId="13" fillId="0" borderId="5" xfId="2" applyFont="1" applyBorder="1" applyAlignment="1">
      <alignment horizontal="center" vertical="center" wrapText="1"/>
    </xf>
    <xf numFmtId="9" fontId="28" fillId="7" borderId="1" xfId="0" applyNumberFormat="1" applyFont="1" applyFill="1" applyBorder="1" applyAlignment="1" applyProtection="1">
      <alignment horizontal="center" vertical="center" wrapText="1"/>
      <protection locked="0"/>
    </xf>
    <xf numFmtId="0" fontId="9" fillId="0" borderId="1" xfId="2" applyFont="1" applyBorder="1" applyAlignment="1" applyProtection="1">
      <alignment horizontal="left" vertical="center" wrapText="1"/>
      <protection locked="0"/>
    </xf>
    <xf numFmtId="0" fontId="9" fillId="0" borderId="1" xfId="2" applyFont="1" applyBorder="1" applyAlignment="1">
      <alignment horizontal="left" vertical="center" wrapText="1"/>
    </xf>
    <xf numFmtId="0" fontId="23" fillId="0" borderId="1" xfId="0" applyFont="1" applyBorder="1" applyAlignment="1" applyProtection="1">
      <alignment horizontal="center" vertical="center" wrapText="1"/>
      <protection locked="0"/>
    </xf>
    <xf numFmtId="9" fontId="28" fillId="0" borderId="2" xfId="2" applyNumberFormat="1" applyFont="1" applyBorder="1" applyAlignment="1">
      <alignment horizontal="center" vertical="center" wrapText="1"/>
    </xf>
    <xf numFmtId="9" fontId="23" fillId="0" borderId="1" xfId="0" applyNumberFormat="1" applyFont="1" applyBorder="1" applyAlignment="1" applyProtection="1">
      <alignment horizontal="center" vertical="center" wrapText="1"/>
      <protection locked="0"/>
    </xf>
    <xf numFmtId="0" fontId="23" fillId="0" borderId="1" xfId="2" applyFont="1" applyBorder="1" applyAlignment="1">
      <alignment horizontal="justify" vertical="top" wrapText="1"/>
    </xf>
    <xf numFmtId="0" fontId="8" fillId="11" borderId="1" xfId="1" applyFont="1" applyFill="1" applyBorder="1" applyAlignment="1">
      <alignment wrapText="1"/>
    </xf>
    <xf numFmtId="0" fontId="17" fillId="0" borderId="4" xfId="2" applyFont="1" applyBorder="1" applyAlignment="1">
      <alignment horizontal="center" vertical="center" wrapText="1"/>
    </xf>
    <xf numFmtId="9" fontId="28" fillId="0" borderId="1" xfId="2" applyNumberFormat="1" applyFont="1" applyBorder="1" applyAlignment="1">
      <alignment horizontal="center" vertical="center" wrapText="1"/>
    </xf>
    <xf numFmtId="0" fontId="23" fillId="0" borderId="11" xfId="0" applyFont="1" applyBorder="1" applyAlignment="1" applyProtection="1">
      <alignment horizontal="center" vertical="center" wrapText="1"/>
      <protection locked="0"/>
    </xf>
    <xf numFmtId="9" fontId="28" fillId="0" borderId="11" xfId="2" applyNumberFormat="1" applyFont="1" applyBorder="1" applyAlignment="1">
      <alignment horizontal="center" vertical="center" wrapText="1"/>
    </xf>
    <xf numFmtId="9" fontId="23" fillId="0" borderId="11" xfId="0" applyNumberFormat="1" applyFont="1" applyBorder="1" applyAlignment="1">
      <alignment horizontal="center" vertical="center" wrapText="1"/>
    </xf>
    <xf numFmtId="0" fontId="23" fillId="0" borderId="11" xfId="2" applyFont="1" applyBorder="1" applyAlignment="1">
      <alignment horizontal="justify" vertical="top" wrapText="1"/>
    </xf>
    <xf numFmtId="0" fontId="9" fillId="0" borderId="7" xfId="2" applyFont="1" applyBorder="1" applyAlignment="1">
      <alignment horizontal="justify" vertical="top" wrapText="1"/>
    </xf>
    <xf numFmtId="0" fontId="23" fillId="0" borderId="2" xfId="0" applyFont="1" applyBorder="1" applyAlignment="1" applyProtection="1">
      <alignment horizontal="center" vertical="center" wrapText="1"/>
      <protection locked="0"/>
    </xf>
    <xf numFmtId="9" fontId="23" fillId="0" borderId="2" xfId="0" applyNumberFormat="1" applyFont="1" applyBorder="1" applyAlignment="1">
      <alignment horizontal="center" vertical="center" wrapText="1"/>
    </xf>
    <xf numFmtId="9" fontId="23" fillId="0" borderId="2" xfId="0" applyNumberFormat="1" applyFont="1" applyBorder="1" applyAlignment="1" applyProtection="1">
      <alignment horizontal="center" vertical="center" wrapText="1"/>
      <protection locked="0"/>
    </xf>
    <xf numFmtId="0" fontId="23" fillId="0" borderId="7" xfId="0" applyFont="1" applyBorder="1" applyAlignment="1" applyProtection="1">
      <alignment horizontal="center" vertical="center" wrapText="1"/>
      <protection locked="0"/>
    </xf>
    <xf numFmtId="0" fontId="23" fillId="0" borderId="9" xfId="2" applyFont="1" applyBorder="1" applyAlignment="1">
      <alignment horizontal="justify" vertical="top" wrapText="1"/>
    </xf>
    <xf numFmtId="0" fontId="9" fillId="0" borderId="11" xfId="2" applyFont="1" applyBorder="1" applyAlignment="1" applyProtection="1">
      <alignment horizontal="left" vertical="center" wrapText="1"/>
      <protection locked="0"/>
    </xf>
    <xf numFmtId="0" fontId="9" fillId="0" borderId="7" xfId="2" applyFont="1" applyBorder="1" applyAlignment="1" applyProtection="1">
      <alignment horizontal="left" vertical="center" wrapText="1"/>
      <protection locked="0"/>
    </xf>
    <xf numFmtId="0" fontId="9" fillId="0" borderId="9" xfId="2" applyFont="1" applyBorder="1" applyAlignment="1">
      <alignment horizontal="left" vertical="center" wrapText="1"/>
    </xf>
    <xf numFmtId="9" fontId="21" fillId="4" borderId="2" xfId="2" applyNumberFormat="1" applyFont="1" applyFill="1" applyBorder="1" applyAlignment="1">
      <alignment horizontal="center" vertical="center" wrapText="1"/>
    </xf>
    <xf numFmtId="0" fontId="9" fillId="0" borderId="6" xfId="2" applyFont="1" applyBorder="1" applyAlignment="1" applyProtection="1">
      <alignment horizontal="left" vertical="center" wrapText="1"/>
      <protection locked="0"/>
    </xf>
    <xf numFmtId="0" fontId="8" fillId="0" borderId="2"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6" xfId="1" applyFont="1" applyBorder="1" applyAlignment="1">
      <alignment horizontal="center" vertical="center" wrapText="1"/>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31" fillId="10" borderId="7" xfId="0" applyFont="1" applyFill="1" applyBorder="1" applyAlignment="1">
      <alignment horizontal="center" wrapText="1"/>
    </xf>
    <xf numFmtId="0" fontId="31" fillId="10" borderId="8" xfId="0" applyFont="1" applyFill="1" applyBorder="1" applyAlignment="1">
      <alignment horizontal="center" wrapText="1"/>
    </xf>
    <xf numFmtId="0" fontId="31" fillId="10" borderId="9" xfId="0" applyFont="1" applyFill="1" applyBorder="1" applyAlignment="1">
      <alignment horizontal="center" wrapText="1"/>
    </xf>
    <xf numFmtId="0" fontId="31" fillId="9" borderId="7" xfId="0" applyFont="1" applyFill="1" applyBorder="1" applyAlignment="1">
      <alignment horizontal="center"/>
    </xf>
    <xf numFmtId="0" fontId="31" fillId="9" borderId="8" xfId="0" applyFont="1" applyFill="1" applyBorder="1" applyAlignment="1">
      <alignment horizontal="center"/>
    </xf>
    <xf numFmtId="0" fontId="31" fillId="9" borderId="9" xfId="0" applyFont="1" applyFill="1" applyBorder="1" applyAlignment="1">
      <alignment horizontal="center"/>
    </xf>
    <xf numFmtId="0" fontId="6" fillId="0" borderId="2" xfId="0" applyFont="1" applyBorder="1" applyAlignment="1">
      <alignment horizontal="left" vertical="top" wrapText="1"/>
    </xf>
    <xf numFmtId="0" fontId="6" fillId="0" borderId="10" xfId="0" applyFont="1" applyBorder="1" applyAlignment="1">
      <alignment horizontal="left" vertical="top"/>
    </xf>
    <xf numFmtId="0" fontId="6" fillId="0" borderId="6" xfId="0" applyFont="1" applyBorder="1" applyAlignment="1">
      <alignment horizontal="left" vertical="top"/>
    </xf>
    <xf numFmtId="0" fontId="23" fillId="0" borderId="1" xfId="0" applyFont="1" applyBorder="1" applyAlignment="1">
      <alignment horizontal="center" vertical="center" wrapText="1"/>
    </xf>
    <xf numFmtId="0" fontId="23" fillId="0" borderId="1" xfId="2" applyFont="1" applyBorder="1" applyAlignment="1" applyProtection="1">
      <alignment horizontal="center" vertical="center" wrapText="1"/>
      <protection locked="0"/>
    </xf>
    <xf numFmtId="0" fontId="25" fillId="4" borderId="2"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1" fillId="4" borderId="6" xfId="2" applyFont="1" applyFill="1" applyBorder="1" applyAlignment="1">
      <alignment horizontal="center" vertical="center" wrapText="1"/>
    </xf>
    <xf numFmtId="14" fontId="9" fillId="0" borderId="2" xfId="2" applyNumberFormat="1" applyFont="1" applyBorder="1" applyAlignment="1">
      <alignment horizontal="center" vertical="top" wrapText="1"/>
    </xf>
    <xf numFmtId="0" fontId="9" fillId="0" borderId="10" xfId="2" applyFont="1" applyBorder="1" applyAlignment="1">
      <alignment horizontal="center" vertical="top" wrapText="1"/>
    </xf>
    <xf numFmtId="0" fontId="9" fillId="0" borderId="6" xfId="2" applyFont="1" applyBorder="1" applyAlignment="1">
      <alignment horizontal="center" vertical="top" wrapText="1"/>
    </xf>
    <xf numFmtId="9" fontId="27" fillId="0" borderId="1" xfId="0" applyNumberFormat="1" applyFont="1" applyBorder="1" applyAlignment="1">
      <alignment horizontal="center" vertical="center" wrapText="1"/>
    </xf>
    <xf numFmtId="0" fontId="23" fillId="0" borderId="1" xfId="2" applyFont="1" applyBorder="1" applyAlignment="1">
      <alignment horizontal="center" vertical="center" wrapText="1"/>
    </xf>
    <xf numFmtId="3" fontId="23" fillId="0" borderId="2" xfId="2" applyNumberFormat="1" applyFont="1" applyBorder="1" applyAlignment="1" applyProtection="1">
      <alignment horizontal="center" vertical="center" wrapText="1"/>
      <protection locked="0"/>
    </xf>
    <xf numFmtId="3" fontId="23" fillId="0" borderId="10" xfId="2" applyNumberFormat="1" applyFont="1" applyBorder="1" applyAlignment="1" applyProtection="1">
      <alignment horizontal="center" vertical="center" wrapText="1"/>
      <protection locked="0"/>
    </xf>
    <xf numFmtId="3" fontId="23" fillId="0" borderId="6" xfId="2" applyNumberFormat="1" applyFont="1" applyBorder="1" applyAlignment="1" applyProtection="1">
      <alignment horizontal="center" vertical="center" wrapText="1"/>
      <protection locked="0"/>
    </xf>
    <xf numFmtId="0" fontId="27" fillId="0" borderId="1" xfId="2" applyFont="1" applyBorder="1" applyAlignment="1">
      <alignment horizontal="center" vertical="center" wrapText="1"/>
    </xf>
    <xf numFmtId="9" fontId="28" fillId="0" borderId="1" xfId="2" applyNumberFormat="1" applyFont="1" applyBorder="1" applyAlignment="1">
      <alignment horizontal="center" vertical="center" wrapText="1"/>
    </xf>
    <xf numFmtId="0" fontId="23" fillId="0" borderId="1" xfId="2" applyFont="1" applyBorder="1" applyAlignment="1">
      <alignment vertical="center"/>
    </xf>
    <xf numFmtId="9" fontId="28" fillId="0" borderId="1" xfId="0" applyNumberFormat="1" applyFont="1" applyBorder="1" applyAlignment="1" applyProtection="1">
      <alignment horizontal="center" vertical="center" wrapText="1"/>
      <protection locked="0"/>
    </xf>
    <xf numFmtId="9" fontId="28" fillId="0" borderId="2" xfId="0" applyNumberFormat="1" applyFont="1" applyBorder="1" applyAlignment="1" applyProtection="1">
      <alignment horizontal="center" vertical="top" wrapText="1"/>
      <protection locked="0"/>
    </xf>
    <xf numFmtId="9" fontId="28" fillId="0" borderId="10" xfId="0" applyNumberFormat="1" applyFont="1" applyBorder="1" applyAlignment="1" applyProtection="1">
      <alignment horizontal="center" vertical="top" wrapText="1"/>
      <protection locked="0"/>
    </xf>
    <xf numFmtId="9" fontId="28" fillId="0" borderId="6" xfId="0" applyNumberFormat="1" applyFont="1" applyBorder="1" applyAlignment="1" applyProtection="1">
      <alignment horizontal="center" vertical="top" wrapText="1"/>
      <protection locked="0"/>
    </xf>
    <xf numFmtId="0" fontId="21" fillId="4" borderId="1" xfId="2" applyFont="1" applyFill="1" applyBorder="1" applyAlignment="1">
      <alignment horizontal="center" vertical="center" textRotation="90" wrapText="1"/>
    </xf>
    <xf numFmtId="0" fontId="23" fillId="0" borderId="6" xfId="2" applyFont="1" applyBorder="1" applyAlignment="1" applyProtection="1">
      <alignment horizontal="center" vertical="center" wrapText="1"/>
      <protection locked="0"/>
    </xf>
    <xf numFmtId="0" fontId="9" fillId="0" borderId="2" xfId="2" applyFont="1" applyBorder="1" applyAlignment="1">
      <alignment horizontal="center" vertical="top" wrapText="1"/>
    </xf>
    <xf numFmtId="0" fontId="21" fillId="4" borderId="1" xfId="2" applyFont="1" applyFill="1" applyBorder="1" applyAlignment="1">
      <alignment horizontal="center" vertical="center" wrapText="1"/>
    </xf>
    <xf numFmtId="9" fontId="21" fillId="4" borderId="1" xfId="2" applyNumberFormat="1" applyFont="1" applyFill="1" applyBorder="1" applyAlignment="1">
      <alignment horizontal="center" vertical="center" wrapText="1"/>
    </xf>
    <xf numFmtId="0" fontId="21" fillId="6" borderId="1" xfId="2" applyFont="1" applyFill="1" applyBorder="1" applyAlignment="1">
      <alignment horizontal="center" vertical="center" textRotation="90" wrapText="1"/>
    </xf>
    <xf numFmtId="9" fontId="28" fillId="0" borderId="2" xfId="0" applyNumberFormat="1" applyFont="1" applyBorder="1" applyAlignment="1" applyProtection="1">
      <alignment horizontal="center" vertical="center" wrapText="1"/>
      <protection locked="0"/>
    </xf>
    <xf numFmtId="9" fontId="28" fillId="0" borderId="10" xfId="0" applyNumberFormat="1" applyFont="1" applyBorder="1" applyAlignment="1" applyProtection="1">
      <alignment horizontal="center" vertical="center" wrapText="1"/>
      <protection locked="0"/>
    </xf>
    <xf numFmtId="9" fontId="28" fillId="0" borderId="6" xfId="0" applyNumberFormat="1" applyFont="1" applyBorder="1" applyAlignment="1" applyProtection="1">
      <alignment horizontal="center" vertical="center" wrapText="1"/>
      <protection locked="0"/>
    </xf>
    <xf numFmtId="0" fontId="27" fillId="0" borderId="1" xfId="2" applyFont="1" applyBorder="1" applyAlignment="1">
      <alignment horizontal="center" vertical="center"/>
    </xf>
    <xf numFmtId="9" fontId="23" fillId="0" borderId="1" xfId="0" applyNumberFormat="1" applyFont="1" applyBorder="1" applyAlignment="1">
      <alignment horizontal="center" vertical="center" wrapText="1"/>
    </xf>
    <xf numFmtId="0" fontId="12" fillId="4" borderId="7" xfId="2" applyFont="1" applyFill="1" applyBorder="1" applyAlignment="1">
      <alignment horizontal="center" vertical="center" wrapText="1"/>
    </xf>
    <xf numFmtId="0" fontId="12" fillId="4" borderId="8" xfId="2" applyFont="1" applyFill="1" applyBorder="1" applyAlignment="1">
      <alignment horizontal="center" vertical="center" wrapText="1"/>
    </xf>
    <xf numFmtId="0" fontId="12" fillId="4" borderId="9" xfId="2" applyFont="1" applyFill="1" applyBorder="1" applyAlignment="1">
      <alignment horizontal="center" vertical="center" wrapText="1"/>
    </xf>
    <xf numFmtId="0" fontId="14" fillId="4" borderId="7" xfId="2" applyFont="1" applyFill="1" applyBorder="1" applyAlignment="1">
      <alignment horizontal="center" vertical="center"/>
    </xf>
    <xf numFmtId="0" fontId="14" fillId="4" borderId="8" xfId="2" applyFont="1" applyFill="1" applyBorder="1" applyAlignment="1">
      <alignment horizontal="center" vertical="center"/>
    </xf>
    <xf numFmtId="0" fontId="14" fillId="4" borderId="9" xfId="2" applyFont="1" applyFill="1" applyBorder="1" applyAlignment="1">
      <alignment horizontal="center" vertical="center"/>
    </xf>
    <xf numFmtId="0" fontId="12" fillId="4" borderId="1" xfId="2" applyFont="1" applyFill="1" applyBorder="1" applyAlignment="1">
      <alignment horizontal="center" vertical="center" wrapText="1"/>
    </xf>
    <xf numFmtId="0" fontId="12" fillId="4" borderId="2" xfId="2" applyFont="1" applyFill="1" applyBorder="1" applyAlignment="1">
      <alignment horizontal="center" vertical="center" wrapText="1"/>
    </xf>
    <xf numFmtId="0" fontId="14" fillId="4" borderId="1" xfId="2" applyFont="1" applyFill="1" applyBorder="1" applyAlignment="1">
      <alignment horizontal="center" vertical="center" wrapText="1"/>
    </xf>
    <xf numFmtId="0" fontId="20" fillId="4" borderId="1" xfId="2" applyFont="1" applyFill="1" applyBorder="1" applyAlignment="1">
      <alignment horizontal="center" vertical="center" wrapText="1"/>
    </xf>
    <xf numFmtId="0" fontId="21" fillId="4" borderId="7" xfId="2" applyFont="1" applyFill="1" applyBorder="1" applyAlignment="1">
      <alignment horizontal="center" vertical="center" wrapText="1"/>
    </xf>
    <xf numFmtId="0" fontId="21" fillId="4" borderId="11" xfId="2" applyFont="1" applyFill="1" applyBorder="1" applyAlignment="1">
      <alignment horizontal="center" vertical="center" wrapText="1"/>
    </xf>
    <xf numFmtId="0" fontId="21" fillId="4" borderId="9" xfId="2" applyFont="1" applyFill="1" applyBorder="1" applyAlignment="1">
      <alignment horizontal="center" vertical="center" wrapText="1"/>
    </xf>
    <xf numFmtId="0" fontId="12" fillId="4" borderId="1" xfId="2" applyFont="1" applyFill="1" applyBorder="1" applyAlignment="1">
      <alignment horizontal="left" vertical="center" wrapText="1"/>
    </xf>
    <xf numFmtId="0" fontId="16" fillId="5" borderId="0" xfId="9" applyFont="1" applyFill="1" applyAlignment="1">
      <alignment horizontal="center" vertical="center" wrapText="1"/>
    </xf>
    <xf numFmtId="164" fontId="13" fillId="0" borderId="1" xfId="2" applyNumberFormat="1" applyFont="1" applyBorder="1" applyAlignment="1">
      <alignment horizontal="left" vertical="center" wrapText="1"/>
    </xf>
    <xf numFmtId="0" fontId="12" fillId="4" borderId="0" xfId="2" applyFont="1" applyFill="1" applyAlignment="1">
      <alignment horizontal="left" vertical="center" wrapText="1"/>
    </xf>
    <xf numFmtId="0" fontId="12" fillId="4" borderId="3" xfId="2" applyFont="1" applyFill="1" applyBorder="1" applyAlignment="1">
      <alignment horizontal="left" vertical="center" wrapText="1"/>
    </xf>
    <xf numFmtId="0" fontId="13" fillId="0" borderId="7" xfId="2" applyFont="1" applyBorder="1" applyAlignment="1" applyProtection="1">
      <alignment horizontal="left" vertical="justify" wrapText="1"/>
      <protection locked="0"/>
    </xf>
    <xf numFmtId="0" fontId="13" fillId="0" borderId="8" xfId="2" applyFont="1" applyBorder="1" applyAlignment="1" applyProtection="1">
      <alignment horizontal="left" vertical="justify" wrapText="1"/>
      <protection locked="0"/>
    </xf>
    <xf numFmtId="0" fontId="13" fillId="0" borderId="9" xfId="2" applyFont="1" applyBorder="1" applyAlignment="1" applyProtection="1">
      <alignment horizontal="left" vertical="justify" wrapText="1"/>
      <protection locked="0"/>
    </xf>
    <xf numFmtId="0" fontId="9" fillId="3" borderId="0" xfId="2" applyFont="1" applyFill="1" applyAlignment="1">
      <alignment horizontal="center"/>
    </xf>
    <xf numFmtId="0" fontId="9" fillId="3" borderId="3" xfId="2" applyFont="1" applyFill="1" applyBorder="1" applyAlignment="1">
      <alignment horizontal="center"/>
    </xf>
    <xf numFmtId="0" fontId="10" fillId="0" borderId="7" xfId="2" applyFont="1" applyBorder="1" applyAlignment="1" applyProtection="1">
      <alignment horizontal="left" vertical="center"/>
      <protection locked="0"/>
    </xf>
    <xf numFmtId="0" fontId="10" fillId="0" borderId="8" xfId="2" applyFont="1" applyBorder="1" applyAlignment="1" applyProtection="1">
      <alignment horizontal="left" vertical="center"/>
      <protection locked="0"/>
    </xf>
    <xf numFmtId="0" fontId="10" fillId="0" borderId="9" xfId="2" applyFont="1" applyBorder="1" applyAlignment="1" applyProtection="1">
      <alignment horizontal="left" vertical="center"/>
      <protection locked="0"/>
    </xf>
    <xf numFmtId="0" fontId="11" fillId="0" borderId="1" xfId="0" applyFont="1" applyBorder="1" applyAlignment="1">
      <alignment horizontal="left" vertical="center"/>
    </xf>
    <xf numFmtId="0" fontId="10" fillId="0" borderId="1" xfId="2" applyFont="1" applyBorder="1" applyAlignment="1" applyProtection="1">
      <alignment horizontal="left" vertical="center"/>
      <protection locked="0"/>
    </xf>
    <xf numFmtId="0" fontId="10" fillId="0" borderId="0" xfId="2" applyFont="1" applyAlignment="1">
      <alignment horizontal="center" vertical="center"/>
    </xf>
    <xf numFmtId="0" fontId="13" fillId="0" borderId="1" xfId="2" applyFont="1" applyBorder="1" applyAlignment="1">
      <alignment horizontal="left" vertical="center" wrapText="1"/>
    </xf>
    <xf numFmtId="0" fontId="13" fillId="0" borderId="7" xfId="2" applyFont="1" applyBorder="1" applyAlignment="1" applyProtection="1">
      <alignment horizontal="center" vertical="center" wrapText="1"/>
      <protection locked="0"/>
    </xf>
    <xf numFmtId="0" fontId="13" fillId="0" borderId="9" xfId="2" applyFont="1" applyBorder="1" applyAlignment="1" applyProtection="1">
      <alignment horizontal="center" vertical="center" wrapText="1"/>
      <protection locked="0"/>
    </xf>
    <xf numFmtId="164" fontId="13" fillId="0" borderId="7" xfId="2" applyNumberFormat="1" applyFont="1" applyBorder="1" applyAlignment="1">
      <alignment horizontal="center" vertical="center" wrapText="1"/>
    </xf>
    <xf numFmtId="164" fontId="13" fillId="0" borderId="8" xfId="2" applyNumberFormat="1" applyFont="1" applyBorder="1" applyAlignment="1">
      <alignment horizontal="center" vertical="center" wrapText="1"/>
    </xf>
    <xf numFmtId="164" fontId="13" fillId="0" borderId="9" xfId="2" applyNumberFormat="1" applyFont="1" applyBorder="1" applyAlignment="1">
      <alignment horizontal="center" vertical="center" wrapText="1"/>
    </xf>
    <xf numFmtId="0" fontId="14" fillId="4" borderId="7" xfId="2" applyFont="1" applyFill="1" applyBorder="1" applyAlignment="1">
      <alignment horizontal="center" vertical="center" wrapText="1"/>
    </xf>
    <xf numFmtId="0" fontId="14" fillId="4" borderId="8" xfId="2" applyFont="1" applyFill="1" applyBorder="1" applyAlignment="1">
      <alignment horizontal="center" vertical="center" wrapText="1"/>
    </xf>
    <xf numFmtId="0" fontId="14" fillId="4" borderId="9" xfId="2" applyFont="1" applyFill="1" applyBorder="1" applyAlignment="1">
      <alignment horizontal="center" vertical="center" wrapText="1"/>
    </xf>
    <xf numFmtId="0" fontId="13" fillId="0" borderId="7" xfId="2" applyFont="1" applyBorder="1" applyAlignment="1">
      <alignment horizontal="center" vertical="center" wrapText="1"/>
    </xf>
    <xf numFmtId="0" fontId="13" fillId="0" borderId="8" xfId="2" applyFont="1" applyBorder="1" applyAlignment="1">
      <alignment horizontal="center" vertical="center" wrapText="1"/>
    </xf>
    <xf numFmtId="0" fontId="12" fillId="4" borderId="0" xfId="2" applyFont="1" applyFill="1" applyAlignment="1">
      <alignment horizontal="center" vertical="center" wrapText="1"/>
    </xf>
    <xf numFmtId="0" fontId="12" fillId="4" borderId="3" xfId="2" applyFont="1" applyFill="1" applyBorder="1" applyAlignment="1">
      <alignment horizontal="center" vertical="center" wrapText="1"/>
    </xf>
    <xf numFmtId="9" fontId="23" fillId="0" borderId="9" xfId="0" applyNumberFormat="1" applyFont="1" applyBorder="1" applyAlignment="1">
      <alignment horizontal="center" vertical="center" wrapText="1"/>
    </xf>
    <xf numFmtId="0" fontId="13" fillId="0" borderId="7" xfId="2" applyFont="1" applyBorder="1" applyAlignment="1" applyProtection="1">
      <alignment vertical="center" wrapText="1"/>
      <protection locked="0"/>
    </xf>
    <xf numFmtId="0" fontId="13" fillId="0" borderId="8" xfId="2" applyFont="1" applyBorder="1" applyAlignment="1" applyProtection="1">
      <alignment vertical="center" wrapText="1"/>
      <protection locked="0"/>
    </xf>
    <xf numFmtId="0" fontId="13" fillId="0" borderId="9" xfId="2" applyFont="1" applyBorder="1" applyAlignment="1" applyProtection="1">
      <alignment vertical="center" wrapText="1"/>
      <protection locked="0"/>
    </xf>
    <xf numFmtId="0" fontId="13" fillId="0" borderId="7" xfId="2" applyFont="1" applyBorder="1" applyAlignment="1" applyProtection="1">
      <alignment horizontal="left" vertical="top" wrapText="1"/>
      <protection locked="0"/>
    </xf>
    <xf numFmtId="0" fontId="13" fillId="0" borderId="8" xfId="2" applyFont="1" applyBorder="1" applyAlignment="1" applyProtection="1">
      <alignment horizontal="left" vertical="top" wrapText="1"/>
      <protection locked="0"/>
    </xf>
    <xf numFmtId="0" fontId="13" fillId="0" borderId="9" xfId="2" applyFont="1" applyBorder="1" applyAlignment="1" applyProtection="1">
      <alignment horizontal="left" vertical="top" wrapText="1"/>
      <protection locked="0"/>
    </xf>
    <xf numFmtId="0" fontId="35" fillId="0" borderId="1" xfId="2" applyFont="1" applyBorder="1" applyAlignment="1" applyProtection="1">
      <alignment horizontal="center" vertical="center" wrapText="1"/>
      <protection locked="0"/>
    </xf>
    <xf numFmtId="0" fontId="23" fillId="0" borderId="2" xfId="2" applyFont="1" applyBorder="1" applyAlignment="1" applyProtection="1">
      <alignment horizontal="center" vertical="center" wrapText="1"/>
      <protection locked="0"/>
    </xf>
    <xf numFmtId="0" fontId="23" fillId="0" borderId="10" xfId="2" applyFont="1" applyBorder="1" applyAlignment="1" applyProtection="1">
      <alignment horizontal="center" vertical="center" wrapText="1"/>
      <protection locked="0"/>
    </xf>
    <xf numFmtId="0" fontId="23" fillId="0" borderId="2"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6" xfId="0" applyFont="1" applyBorder="1" applyAlignment="1">
      <alignment horizontal="center" vertical="center" wrapText="1"/>
    </xf>
  </cellXfs>
  <cellStyles count="14">
    <cellStyle name="Estilo 2" xfId="12" xr:uid="{00000000-0005-0000-0000-000000000000}"/>
    <cellStyle name="Hipervínculo" xfId="1" builtinId="8"/>
    <cellStyle name="Normal" xfId="0" builtinId="0"/>
    <cellStyle name="Normal - Style1 2" xfId="13" xr:uid="{00000000-0005-0000-0000-000003000000}"/>
    <cellStyle name="Normal 10" xfId="9" xr:uid="{00000000-0005-0000-0000-000004000000}"/>
    <cellStyle name="Normal 11" xfId="7" xr:uid="{00000000-0005-0000-0000-000005000000}"/>
    <cellStyle name="Normal 12" xfId="4" xr:uid="{00000000-0005-0000-0000-000006000000}"/>
    <cellStyle name="Normal 13" xfId="6" xr:uid="{00000000-0005-0000-0000-000007000000}"/>
    <cellStyle name="Normal 14" xfId="5" xr:uid="{00000000-0005-0000-0000-000008000000}"/>
    <cellStyle name="Normal 2" xfId="2" xr:uid="{00000000-0005-0000-0000-000009000000}"/>
    <cellStyle name="Normal 4" xfId="3" xr:uid="{00000000-0005-0000-0000-00000A000000}"/>
    <cellStyle name="Normal 6" xfId="11" xr:uid="{00000000-0005-0000-0000-00000B000000}"/>
    <cellStyle name="Normal 8" xfId="10" xr:uid="{00000000-0005-0000-0000-00000C000000}"/>
    <cellStyle name="Normal 9" xfId="8" xr:uid="{00000000-0005-0000-0000-00000D000000}"/>
  </cellStyles>
  <dxfs count="1941">
    <dxf>
      <fill>
        <patternFill>
          <bgColor rgb="FFFFFF66"/>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rgb="FF66FF33"/>
        </patternFill>
      </fill>
    </dxf>
    <dxf>
      <fill>
        <patternFill>
          <bgColor rgb="FF66FF33"/>
        </patternFill>
      </fill>
    </dxf>
    <dxf>
      <fill>
        <patternFill>
          <bgColor rgb="FFFFFF66"/>
        </patternFill>
      </fill>
    </dxf>
    <dxf>
      <fill>
        <patternFill>
          <bgColor theme="3" tint="0.59996337778862885"/>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rgb="FF66FF33"/>
        </patternFill>
      </fill>
    </dxf>
    <dxf>
      <fill>
        <patternFill>
          <bgColor theme="3" tint="0.79998168889431442"/>
        </patternFill>
      </fill>
    </dxf>
    <dxf>
      <fill>
        <patternFill>
          <bgColor theme="3" tint="0.59996337778862885"/>
        </patternFill>
      </fill>
    </dxf>
    <dxf>
      <fill>
        <patternFill>
          <bgColor rgb="FFFFFF66"/>
        </patternFill>
      </fill>
    </dxf>
    <dxf>
      <fill>
        <patternFill>
          <bgColor rgb="FFFFFF66"/>
        </patternFill>
      </fill>
    </dxf>
    <dxf>
      <fill>
        <patternFill>
          <bgColor rgb="FF66FF33"/>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rgb="FFFFFF66"/>
        </patternFill>
      </fill>
    </dxf>
    <dxf>
      <fill>
        <patternFill>
          <bgColor rgb="FF66FF33"/>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rgb="FFFFFF66"/>
        </patternFill>
      </fill>
    </dxf>
    <dxf>
      <fill>
        <patternFill>
          <bgColor rgb="FF66FF33"/>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patternType="solid">
          <fgColor rgb="FFFFFF00"/>
          <bgColor rgb="FFFFFF00"/>
        </patternFill>
      </fill>
    </dxf>
    <dxf>
      <fill>
        <patternFill patternType="solid">
          <fgColor rgb="FF92D050"/>
          <bgColor rgb="FF92D050"/>
        </patternFill>
      </fill>
    </dxf>
    <dxf>
      <fill>
        <patternFill patternType="solid">
          <fgColor rgb="FFC00000"/>
          <bgColor rgb="FFC00000"/>
        </patternFill>
      </fill>
    </dxf>
    <dxf>
      <fill>
        <patternFill patternType="solid">
          <fgColor rgb="FFE36C09"/>
          <bgColor rgb="FFE36C09"/>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C00000"/>
          <bgColor rgb="FFC0000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C00000"/>
          <bgColor rgb="FFC00000"/>
        </patternFill>
      </fill>
    </dxf>
    <dxf>
      <fill>
        <patternFill patternType="solid">
          <fgColor rgb="FFE36C09"/>
          <bgColor rgb="FFE36C09"/>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E36C09"/>
          <bgColor rgb="FFE36C09"/>
        </patternFill>
      </fill>
    </dxf>
    <dxf>
      <fill>
        <patternFill patternType="solid">
          <fgColor rgb="FFFFFF00"/>
          <bgColor rgb="FFFFFF00"/>
        </patternFill>
      </fill>
    </dxf>
    <dxf>
      <fill>
        <patternFill patternType="solid">
          <fgColor rgb="FF92D050"/>
          <bgColor rgb="FF92D050"/>
        </patternFill>
      </fill>
    </dxf>
    <dxf>
      <fill>
        <patternFill patternType="solid">
          <fgColor rgb="FFC00000"/>
          <bgColor rgb="FFC00000"/>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FFFF00"/>
          <bgColor rgb="FFFFFF00"/>
        </patternFill>
      </fill>
    </dxf>
    <dxf>
      <fill>
        <patternFill patternType="solid">
          <fgColor rgb="FFC00000"/>
          <bgColor rgb="FFC00000"/>
        </patternFill>
      </fill>
    </dxf>
    <dxf>
      <fill>
        <patternFill patternType="solid">
          <fgColor rgb="FFE36C09"/>
          <bgColor rgb="FFE36C09"/>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E36C09"/>
          <bgColor rgb="FFE36C09"/>
        </patternFill>
      </fill>
    </dxf>
    <dxf>
      <fill>
        <patternFill patternType="solid">
          <fgColor rgb="FF92D050"/>
          <bgColor rgb="FF92D050"/>
        </patternFill>
      </fill>
    </dxf>
    <dxf>
      <fill>
        <patternFill patternType="solid">
          <fgColor rgb="FFFFFF00"/>
          <bgColor rgb="FFFFFF00"/>
        </patternFill>
      </fill>
    </dxf>
    <dxf>
      <fill>
        <patternFill patternType="solid">
          <fgColor rgb="FFC00000"/>
          <bgColor rgb="FFC00000"/>
        </patternFill>
      </fill>
    </dxf>
    <dxf>
      <fill>
        <patternFill patternType="solid">
          <fgColor rgb="FF92D050"/>
          <bgColor rgb="FF92D050"/>
        </patternFill>
      </fill>
    </dxf>
    <dxf>
      <fill>
        <patternFill patternType="solid">
          <fgColor rgb="FFC00000"/>
          <bgColor rgb="FFC0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FF00"/>
          <bgColor rgb="FFFFFF00"/>
        </patternFill>
      </fill>
    </dxf>
    <dxf>
      <fill>
        <patternFill patternType="solid">
          <fgColor rgb="FF92D050"/>
          <bgColor rgb="FF92D050"/>
        </patternFill>
      </fill>
    </dxf>
    <dxf>
      <fill>
        <patternFill patternType="solid">
          <fgColor rgb="FFC00000"/>
          <bgColor rgb="FFC00000"/>
        </patternFill>
      </fill>
    </dxf>
    <dxf>
      <fill>
        <patternFill>
          <bgColor rgb="FF92D05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FF66"/>
          <bgColor rgb="FFFFFF66"/>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ill>
        <patternFill patternType="solid">
          <fgColor rgb="FF92D050"/>
          <bgColor rgb="FF92D050"/>
        </patternFill>
      </fill>
    </dxf>
    <dxf>
      <fill>
        <patternFill patternType="solid">
          <fgColor rgb="FFFF0000"/>
          <bgColor rgb="FFFF000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00B050"/>
          <bgColor rgb="FF00B050"/>
        </patternFill>
      </fill>
    </dxf>
    <dxf>
      <fill>
        <patternFill patternType="solid">
          <fgColor rgb="FFFFC000"/>
          <bgColor rgb="FFFFC00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92D050"/>
          <bgColor rgb="FF92D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bgColor rgb="FF92D05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C0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bgColor rgb="FFFFFF66"/>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rgb="FF66FF33"/>
        </patternFill>
      </fill>
    </dxf>
    <dxf>
      <fill>
        <patternFill>
          <bgColor rgb="FF66FF33"/>
        </patternFill>
      </fill>
    </dxf>
    <dxf>
      <fill>
        <patternFill>
          <bgColor rgb="FFFFFF66"/>
        </patternFill>
      </fill>
    </dxf>
    <dxf>
      <fill>
        <patternFill>
          <bgColor theme="3" tint="0.59996337778862885"/>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rgb="FF66FF33"/>
        </patternFill>
      </fill>
    </dxf>
    <dxf>
      <fill>
        <patternFill>
          <bgColor theme="3" tint="0.79998168889431442"/>
        </patternFill>
      </fill>
    </dxf>
    <dxf>
      <fill>
        <patternFill>
          <bgColor theme="3" tint="0.59996337778862885"/>
        </patternFill>
      </fill>
    </dxf>
    <dxf>
      <fill>
        <patternFill>
          <bgColor rgb="FFFFFF66"/>
        </patternFill>
      </fill>
    </dxf>
    <dxf>
      <fill>
        <patternFill>
          <bgColor rgb="FFFFFF66"/>
        </patternFill>
      </fill>
    </dxf>
    <dxf>
      <fill>
        <patternFill>
          <bgColor rgb="FF66FF33"/>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rgb="FFFFFF66"/>
        </patternFill>
      </fill>
    </dxf>
    <dxf>
      <fill>
        <patternFill>
          <bgColor rgb="FF66FF33"/>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rgb="FFFFFF66"/>
        </patternFill>
      </fill>
    </dxf>
    <dxf>
      <fill>
        <patternFill>
          <bgColor rgb="FF66FF33"/>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patternType="solid">
          <fgColor rgb="FFFFFF00"/>
          <bgColor rgb="FFFFFF00"/>
        </patternFill>
      </fill>
    </dxf>
    <dxf>
      <fill>
        <patternFill patternType="solid">
          <fgColor rgb="FF92D050"/>
          <bgColor rgb="FF92D050"/>
        </patternFill>
      </fill>
    </dxf>
    <dxf>
      <fill>
        <patternFill patternType="solid">
          <fgColor rgb="FFC00000"/>
          <bgColor rgb="FFC00000"/>
        </patternFill>
      </fill>
    </dxf>
    <dxf>
      <fill>
        <patternFill patternType="solid">
          <fgColor rgb="FFE36C09"/>
          <bgColor rgb="FFE36C09"/>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C00000"/>
          <bgColor rgb="FFC0000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C00000"/>
          <bgColor rgb="FFC00000"/>
        </patternFill>
      </fill>
    </dxf>
    <dxf>
      <fill>
        <patternFill patternType="solid">
          <fgColor rgb="FFE36C09"/>
          <bgColor rgb="FFE36C09"/>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E36C09"/>
          <bgColor rgb="FFE36C09"/>
        </patternFill>
      </fill>
    </dxf>
    <dxf>
      <fill>
        <patternFill patternType="solid">
          <fgColor rgb="FFFFFF00"/>
          <bgColor rgb="FFFFFF00"/>
        </patternFill>
      </fill>
    </dxf>
    <dxf>
      <fill>
        <patternFill patternType="solid">
          <fgColor rgb="FF92D050"/>
          <bgColor rgb="FF92D050"/>
        </patternFill>
      </fill>
    </dxf>
    <dxf>
      <fill>
        <patternFill patternType="solid">
          <fgColor rgb="FFC00000"/>
          <bgColor rgb="FFC00000"/>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FFFF00"/>
          <bgColor rgb="FFFFFF00"/>
        </patternFill>
      </fill>
    </dxf>
    <dxf>
      <fill>
        <patternFill patternType="solid">
          <fgColor rgb="FFC00000"/>
          <bgColor rgb="FFC00000"/>
        </patternFill>
      </fill>
    </dxf>
    <dxf>
      <fill>
        <patternFill patternType="solid">
          <fgColor rgb="FFE36C09"/>
          <bgColor rgb="FFE36C09"/>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E36C09"/>
          <bgColor rgb="FFE36C09"/>
        </patternFill>
      </fill>
    </dxf>
    <dxf>
      <fill>
        <patternFill patternType="solid">
          <fgColor rgb="FF92D050"/>
          <bgColor rgb="FF92D050"/>
        </patternFill>
      </fill>
    </dxf>
    <dxf>
      <fill>
        <patternFill patternType="solid">
          <fgColor rgb="FFFFFF00"/>
          <bgColor rgb="FFFFFF00"/>
        </patternFill>
      </fill>
    </dxf>
    <dxf>
      <fill>
        <patternFill patternType="solid">
          <fgColor rgb="FFC00000"/>
          <bgColor rgb="FFC00000"/>
        </patternFill>
      </fill>
    </dxf>
    <dxf>
      <fill>
        <patternFill patternType="solid">
          <fgColor rgb="FF92D050"/>
          <bgColor rgb="FF92D050"/>
        </patternFill>
      </fill>
    </dxf>
    <dxf>
      <fill>
        <patternFill patternType="solid">
          <fgColor rgb="FFC00000"/>
          <bgColor rgb="FFC0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FF00"/>
          <bgColor rgb="FFFFFF00"/>
        </patternFill>
      </fill>
    </dxf>
    <dxf>
      <fill>
        <patternFill patternType="solid">
          <fgColor rgb="FF92D050"/>
          <bgColor rgb="FF92D050"/>
        </patternFill>
      </fill>
    </dxf>
    <dxf>
      <fill>
        <patternFill patternType="solid">
          <fgColor rgb="FFC00000"/>
          <bgColor rgb="FFC00000"/>
        </patternFill>
      </fill>
    </dxf>
    <dxf>
      <fill>
        <patternFill>
          <bgColor rgb="FF92D05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FF66"/>
          <bgColor rgb="FFFFFF66"/>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ill>
        <patternFill patternType="solid">
          <fgColor rgb="FF92D050"/>
          <bgColor rgb="FF92D050"/>
        </patternFill>
      </fill>
    </dxf>
    <dxf>
      <fill>
        <patternFill patternType="solid">
          <fgColor rgb="FFFF0000"/>
          <bgColor rgb="FFFF000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00B050"/>
          <bgColor rgb="FF00B050"/>
        </patternFill>
      </fill>
    </dxf>
    <dxf>
      <fill>
        <patternFill patternType="solid">
          <fgColor rgb="FFFFC000"/>
          <bgColor rgb="FFFFC00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92D050"/>
          <bgColor rgb="FF92D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bgColor rgb="FF92D05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C0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bgColor rgb="FFFFFF66"/>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rgb="FF66FF33"/>
        </patternFill>
      </fill>
    </dxf>
    <dxf>
      <fill>
        <patternFill>
          <bgColor rgb="FF66FF33"/>
        </patternFill>
      </fill>
    </dxf>
    <dxf>
      <fill>
        <patternFill>
          <bgColor rgb="FFFFFF66"/>
        </patternFill>
      </fill>
    </dxf>
    <dxf>
      <fill>
        <patternFill>
          <bgColor theme="3" tint="0.59996337778862885"/>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rgb="FF66FF33"/>
        </patternFill>
      </fill>
    </dxf>
    <dxf>
      <fill>
        <patternFill>
          <bgColor theme="3" tint="0.79998168889431442"/>
        </patternFill>
      </fill>
    </dxf>
    <dxf>
      <fill>
        <patternFill>
          <bgColor theme="3" tint="0.59996337778862885"/>
        </patternFill>
      </fill>
    </dxf>
    <dxf>
      <fill>
        <patternFill>
          <bgColor rgb="FFFFFF66"/>
        </patternFill>
      </fill>
    </dxf>
    <dxf>
      <fill>
        <patternFill>
          <bgColor rgb="FFFFFF66"/>
        </patternFill>
      </fill>
    </dxf>
    <dxf>
      <fill>
        <patternFill>
          <bgColor rgb="FF66FF33"/>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rgb="FFFFFF66"/>
        </patternFill>
      </fill>
    </dxf>
    <dxf>
      <fill>
        <patternFill>
          <bgColor rgb="FF66FF33"/>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rgb="FFFFFF66"/>
        </patternFill>
      </fill>
    </dxf>
    <dxf>
      <fill>
        <patternFill>
          <bgColor rgb="FF66FF33"/>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patternType="solid">
          <fgColor rgb="FFFFFF00"/>
          <bgColor rgb="FFFFFF00"/>
        </patternFill>
      </fill>
    </dxf>
    <dxf>
      <fill>
        <patternFill patternType="solid">
          <fgColor rgb="FF92D050"/>
          <bgColor rgb="FF92D050"/>
        </patternFill>
      </fill>
    </dxf>
    <dxf>
      <fill>
        <patternFill patternType="solid">
          <fgColor rgb="FFC00000"/>
          <bgColor rgb="FFC00000"/>
        </patternFill>
      </fill>
    </dxf>
    <dxf>
      <fill>
        <patternFill patternType="solid">
          <fgColor rgb="FFE36C09"/>
          <bgColor rgb="FFE36C09"/>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C00000"/>
          <bgColor rgb="FFC0000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C00000"/>
          <bgColor rgb="FFC00000"/>
        </patternFill>
      </fill>
    </dxf>
    <dxf>
      <fill>
        <patternFill patternType="solid">
          <fgColor rgb="FFE36C09"/>
          <bgColor rgb="FFE36C09"/>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E36C09"/>
          <bgColor rgb="FFE36C09"/>
        </patternFill>
      </fill>
    </dxf>
    <dxf>
      <fill>
        <patternFill patternType="solid">
          <fgColor rgb="FFFFFF00"/>
          <bgColor rgb="FFFFFF00"/>
        </patternFill>
      </fill>
    </dxf>
    <dxf>
      <fill>
        <patternFill patternType="solid">
          <fgColor rgb="FF92D050"/>
          <bgColor rgb="FF92D050"/>
        </patternFill>
      </fill>
    </dxf>
    <dxf>
      <fill>
        <patternFill patternType="solid">
          <fgColor rgb="FFC00000"/>
          <bgColor rgb="FFC00000"/>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FFFF00"/>
          <bgColor rgb="FFFFFF00"/>
        </patternFill>
      </fill>
    </dxf>
    <dxf>
      <fill>
        <patternFill patternType="solid">
          <fgColor rgb="FFC00000"/>
          <bgColor rgb="FFC00000"/>
        </patternFill>
      </fill>
    </dxf>
    <dxf>
      <fill>
        <patternFill patternType="solid">
          <fgColor rgb="FFE36C09"/>
          <bgColor rgb="FFE36C09"/>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E36C09"/>
          <bgColor rgb="FFE36C09"/>
        </patternFill>
      </fill>
    </dxf>
    <dxf>
      <fill>
        <patternFill patternType="solid">
          <fgColor rgb="FF92D050"/>
          <bgColor rgb="FF92D050"/>
        </patternFill>
      </fill>
    </dxf>
    <dxf>
      <fill>
        <patternFill patternType="solid">
          <fgColor rgb="FFFFFF00"/>
          <bgColor rgb="FFFFFF00"/>
        </patternFill>
      </fill>
    </dxf>
    <dxf>
      <fill>
        <patternFill patternType="solid">
          <fgColor rgb="FFC00000"/>
          <bgColor rgb="FFC00000"/>
        </patternFill>
      </fill>
    </dxf>
    <dxf>
      <fill>
        <patternFill patternType="solid">
          <fgColor rgb="FF92D050"/>
          <bgColor rgb="FF92D050"/>
        </patternFill>
      </fill>
    </dxf>
    <dxf>
      <fill>
        <patternFill patternType="solid">
          <fgColor rgb="FFC00000"/>
          <bgColor rgb="FFC0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FF00"/>
          <bgColor rgb="FFFFFF00"/>
        </patternFill>
      </fill>
    </dxf>
    <dxf>
      <fill>
        <patternFill patternType="solid">
          <fgColor rgb="FF92D050"/>
          <bgColor rgb="FF92D050"/>
        </patternFill>
      </fill>
    </dxf>
    <dxf>
      <fill>
        <patternFill patternType="solid">
          <fgColor rgb="FFC00000"/>
          <bgColor rgb="FFC00000"/>
        </patternFill>
      </fill>
    </dxf>
    <dxf>
      <fill>
        <patternFill>
          <bgColor rgb="FF92D05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FF66"/>
          <bgColor rgb="FFFFFF66"/>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ill>
        <patternFill patternType="solid">
          <fgColor rgb="FF92D050"/>
          <bgColor rgb="FF92D050"/>
        </patternFill>
      </fill>
    </dxf>
    <dxf>
      <fill>
        <patternFill patternType="solid">
          <fgColor rgb="FFFF0000"/>
          <bgColor rgb="FFFF000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00B050"/>
          <bgColor rgb="FF00B050"/>
        </patternFill>
      </fill>
    </dxf>
    <dxf>
      <fill>
        <patternFill patternType="solid">
          <fgColor rgb="FFFFC000"/>
          <bgColor rgb="FFFFC00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92D050"/>
          <bgColor rgb="FF92D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bgColor rgb="FF92D05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C0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bgColor rgb="FFFFFF66"/>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rgb="FF66FF33"/>
        </patternFill>
      </fill>
    </dxf>
    <dxf>
      <fill>
        <patternFill>
          <bgColor rgb="FF66FF33"/>
        </patternFill>
      </fill>
    </dxf>
    <dxf>
      <fill>
        <patternFill>
          <bgColor rgb="FFFFFF66"/>
        </patternFill>
      </fill>
    </dxf>
    <dxf>
      <fill>
        <patternFill>
          <bgColor theme="3" tint="0.59996337778862885"/>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rgb="FF66FF33"/>
        </patternFill>
      </fill>
    </dxf>
    <dxf>
      <fill>
        <patternFill>
          <bgColor theme="3" tint="0.79998168889431442"/>
        </patternFill>
      </fill>
    </dxf>
    <dxf>
      <fill>
        <patternFill>
          <bgColor theme="3" tint="0.59996337778862885"/>
        </patternFill>
      </fill>
    </dxf>
    <dxf>
      <fill>
        <patternFill>
          <bgColor rgb="FFFFFF66"/>
        </patternFill>
      </fill>
    </dxf>
    <dxf>
      <fill>
        <patternFill>
          <bgColor rgb="FFFFFF66"/>
        </patternFill>
      </fill>
    </dxf>
    <dxf>
      <fill>
        <patternFill>
          <bgColor rgb="FF66FF33"/>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rgb="FFFFFF66"/>
        </patternFill>
      </fill>
    </dxf>
    <dxf>
      <fill>
        <patternFill>
          <bgColor rgb="FF66FF33"/>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rgb="FFFFFF66"/>
        </patternFill>
      </fill>
    </dxf>
    <dxf>
      <fill>
        <patternFill>
          <bgColor rgb="FF66FF33"/>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patternType="solid">
          <fgColor rgb="FFFFFF00"/>
          <bgColor rgb="FFFFFF00"/>
        </patternFill>
      </fill>
    </dxf>
    <dxf>
      <fill>
        <patternFill patternType="solid">
          <fgColor rgb="FF92D050"/>
          <bgColor rgb="FF92D050"/>
        </patternFill>
      </fill>
    </dxf>
    <dxf>
      <fill>
        <patternFill patternType="solid">
          <fgColor rgb="FFC00000"/>
          <bgColor rgb="FFC00000"/>
        </patternFill>
      </fill>
    </dxf>
    <dxf>
      <fill>
        <patternFill patternType="solid">
          <fgColor rgb="FFE36C09"/>
          <bgColor rgb="FFE36C09"/>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C00000"/>
          <bgColor rgb="FFC0000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C00000"/>
          <bgColor rgb="FFC00000"/>
        </patternFill>
      </fill>
    </dxf>
    <dxf>
      <fill>
        <patternFill patternType="solid">
          <fgColor rgb="FFE36C09"/>
          <bgColor rgb="FFE36C09"/>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E36C09"/>
          <bgColor rgb="FFE36C09"/>
        </patternFill>
      </fill>
    </dxf>
    <dxf>
      <fill>
        <patternFill patternType="solid">
          <fgColor rgb="FFFFFF00"/>
          <bgColor rgb="FFFFFF00"/>
        </patternFill>
      </fill>
    </dxf>
    <dxf>
      <fill>
        <patternFill patternType="solid">
          <fgColor rgb="FF92D050"/>
          <bgColor rgb="FF92D050"/>
        </patternFill>
      </fill>
    </dxf>
    <dxf>
      <fill>
        <patternFill patternType="solid">
          <fgColor rgb="FFC00000"/>
          <bgColor rgb="FFC00000"/>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FFFF00"/>
          <bgColor rgb="FFFFFF00"/>
        </patternFill>
      </fill>
    </dxf>
    <dxf>
      <fill>
        <patternFill patternType="solid">
          <fgColor rgb="FFC00000"/>
          <bgColor rgb="FFC00000"/>
        </patternFill>
      </fill>
    </dxf>
    <dxf>
      <fill>
        <patternFill patternType="solid">
          <fgColor rgb="FFE36C09"/>
          <bgColor rgb="FFE36C09"/>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E36C09"/>
          <bgColor rgb="FFE36C09"/>
        </patternFill>
      </fill>
    </dxf>
    <dxf>
      <fill>
        <patternFill patternType="solid">
          <fgColor rgb="FF92D050"/>
          <bgColor rgb="FF92D050"/>
        </patternFill>
      </fill>
    </dxf>
    <dxf>
      <fill>
        <patternFill patternType="solid">
          <fgColor rgb="FFFFFF00"/>
          <bgColor rgb="FFFFFF00"/>
        </patternFill>
      </fill>
    </dxf>
    <dxf>
      <fill>
        <patternFill patternType="solid">
          <fgColor rgb="FFC00000"/>
          <bgColor rgb="FFC00000"/>
        </patternFill>
      </fill>
    </dxf>
    <dxf>
      <fill>
        <patternFill patternType="solid">
          <fgColor rgb="FF92D050"/>
          <bgColor rgb="FF92D050"/>
        </patternFill>
      </fill>
    </dxf>
    <dxf>
      <fill>
        <patternFill patternType="solid">
          <fgColor rgb="FFC00000"/>
          <bgColor rgb="FFC0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FF00"/>
          <bgColor rgb="FFFFFF00"/>
        </patternFill>
      </fill>
    </dxf>
    <dxf>
      <fill>
        <patternFill patternType="solid">
          <fgColor rgb="FF92D050"/>
          <bgColor rgb="FF92D050"/>
        </patternFill>
      </fill>
    </dxf>
    <dxf>
      <fill>
        <patternFill patternType="solid">
          <fgColor rgb="FFC00000"/>
          <bgColor rgb="FFC00000"/>
        </patternFill>
      </fill>
    </dxf>
    <dxf>
      <fill>
        <patternFill>
          <bgColor rgb="FF92D05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FF66"/>
          <bgColor rgb="FFFFFF66"/>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ill>
        <patternFill patternType="solid">
          <fgColor rgb="FF92D050"/>
          <bgColor rgb="FF92D050"/>
        </patternFill>
      </fill>
    </dxf>
    <dxf>
      <fill>
        <patternFill patternType="solid">
          <fgColor rgb="FFFF0000"/>
          <bgColor rgb="FFFF000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00B050"/>
          <bgColor rgb="FF00B050"/>
        </patternFill>
      </fill>
    </dxf>
    <dxf>
      <fill>
        <patternFill patternType="solid">
          <fgColor rgb="FFFFC000"/>
          <bgColor rgb="FFFFC00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92D050"/>
          <bgColor rgb="FF92D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bgColor rgb="FF92D05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C0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bgColor rgb="FFFFFF66"/>
        </patternFill>
      </fill>
    </dxf>
    <dxf>
      <fill>
        <patternFill>
          <bgColor rgb="FF66FF33"/>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patternType="solid">
          <fgColor rgb="FFC00000"/>
          <bgColor rgb="FFC00000"/>
        </patternFill>
      </fill>
    </dxf>
    <dxf>
      <fill>
        <patternFill patternType="solid">
          <fgColor rgb="FFE36C09"/>
          <bgColor rgb="FFE36C09"/>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FF66"/>
          <bgColor rgb="FFFFFF66"/>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bgColor rgb="FF92D05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bgColor rgb="FFFFFF66"/>
        </patternFill>
      </fill>
    </dxf>
    <dxf>
      <fill>
        <patternFill>
          <bgColor rgb="FF66FF33"/>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patternType="solid">
          <fgColor rgb="FFC00000"/>
          <bgColor rgb="FFC00000"/>
        </patternFill>
      </fill>
    </dxf>
    <dxf>
      <fill>
        <patternFill patternType="solid">
          <fgColor rgb="FFE36C09"/>
          <bgColor rgb="FFE36C09"/>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FF66"/>
          <bgColor rgb="FFFFFF66"/>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bgColor rgb="FF92D05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bgColor rgb="FFFFFF66"/>
        </patternFill>
      </fill>
    </dxf>
    <dxf>
      <fill>
        <patternFill>
          <bgColor rgb="FF66FF33"/>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patternType="solid">
          <fgColor rgb="FFC00000"/>
          <bgColor rgb="FFC00000"/>
        </patternFill>
      </fill>
    </dxf>
    <dxf>
      <fill>
        <patternFill patternType="solid">
          <fgColor rgb="FFE36C09"/>
          <bgColor rgb="FFE36C09"/>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FF66"/>
          <bgColor rgb="FFFFFF66"/>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bgColor rgb="FF92D05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bgColor rgb="FFFFFF66"/>
        </patternFill>
      </fill>
    </dxf>
    <dxf>
      <fill>
        <patternFill>
          <bgColor rgb="FF66FF33"/>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patternType="solid">
          <fgColor rgb="FF92D050"/>
          <bgColor rgb="FF92D050"/>
        </patternFill>
      </fill>
    </dxf>
    <dxf>
      <fill>
        <patternFill patternType="solid">
          <fgColor rgb="FFC00000"/>
          <bgColor rgb="FFC0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E36C09"/>
          <bgColor rgb="FFE36C09"/>
        </patternFill>
      </fill>
    </dxf>
    <dxf>
      <fill>
        <patternFill patternType="solid">
          <fgColor rgb="FFC00000"/>
          <bgColor rgb="FFC00000"/>
        </patternFill>
      </fill>
    </dxf>
    <dxf>
      <fill>
        <patternFill patternType="solid">
          <fgColor rgb="FFFFFF00"/>
          <bgColor rgb="FFFFFF00"/>
        </patternFill>
      </fill>
    </dxf>
    <dxf>
      <fill>
        <patternFill patternType="solid">
          <fgColor rgb="FF92D050"/>
          <bgColor rgb="FF92D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FF66"/>
          <bgColor rgb="FFFFFF66"/>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bgColor rgb="FF92D05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bgColor rgb="FFFFFF66"/>
        </patternFill>
      </fill>
    </dxf>
    <dxf>
      <fill>
        <patternFill>
          <bgColor rgb="FF66FF33"/>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patternType="solid">
          <fgColor rgb="FF92D050"/>
          <bgColor rgb="FF92D050"/>
        </patternFill>
      </fill>
    </dxf>
    <dxf>
      <fill>
        <patternFill patternType="solid">
          <fgColor rgb="FFC00000"/>
          <bgColor rgb="FFC0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E36C09"/>
          <bgColor rgb="FFE36C09"/>
        </patternFill>
      </fill>
    </dxf>
    <dxf>
      <fill>
        <patternFill patternType="solid">
          <fgColor rgb="FFC00000"/>
          <bgColor rgb="FFC00000"/>
        </patternFill>
      </fill>
    </dxf>
    <dxf>
      <fill>
        <patternFill patternType="solid">
          <fgColor rgb="FFFFFF00"/>
          <bgColor rgb="FFFFFF00"/>
        </patternFill>
      </fill>
    </dxf>
    <dxf>
      <fill>
        <patternFill patternType="solid">
          <fgColor rgb="FF92D050"/>
          <bgColor rgb="FF92D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FF66"/>
          <bgColor rgb="FFFFFF66"/>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bgColor rgb="FF92D05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bgColor rgb="FFFFFF66"/>
        </patternFill>
      </fill>
    </dxf>
    <dxf>
      <fill>
        <patternFill>
          <bgColor rgb="FF66FF33"/>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patternType="solid">
          <fgColor rgb="FF92D050"/>
          <bgColor rgb="FF92D050"/>
        </patternFill>
      </fill>
    </dxf>
    <dxf>
      <fill>
        <patternFill patternType="solid">
          <fgColor rgb="FFC00000"/>
          <bgColor rgb="FFC0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E36C09"/>
          <bgColor rgb="FFE36C09"/>
        </patternFill>
      </fill>
    </dxf>
    <dxf>
      <fill>
        <patternFill patternType="solid">
          <fgColor rgb="FFC00000"/>
          <bgColor rgb="FFC00000"/>
        </patternFill>
      </fill>
    </dxf>
    <dxf>
      <fill>
        <patternFill patternType="solid">
          <fgColor rgb="FFFFFF00"/>
          <bgColor rgb="FFFFFF00"/>
        </patternFill>
      </fill>
    </dxf>
    <dxf>
      <fill>
        <patternFill patternType="solid">
          <fgColor rgb="FF92D050"/>
          <bgColor rgb="FF92D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FF66"/>
          <bgColor rgb="FFFFFF66"/>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bgColor rgb="FF92D05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bgColor rgb="FFFFFF66"/>
        </patternFill>
      </fill>
    </dxf>
    <dxf>
      <fill>
        <patternFill>
          <bgColor rgb="FF66FF33"/>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patternType="solid">
          <fgColor rgb="FF92D050"/>
          <bgColor rgb="FF92D050"/>
        </patternFill>
      </fill>
    </dxf>
    <dxf>
      <fill>
        <patternFill patternType="solid">
          <fgColor rgb="FFC00000"/>
          <bgColor rgb="FFC0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E36C09"/>
          <bgColor rgb="FFE36C09"/>
        </patternFill>
      </fill>
    </dxf>
    <dxf>
      <fill>
        <patternFill patternType="solid">
          <fgColor rgb="FFC00000"/>
          <bgColor rgb="FFC00000"/>
        </patternFill>
      </fill>
    </dxf>
    <dxf>
      <fill>
        <patternFill patternType="solid">
          <fgColor rgb="FFFFFF00"/>
          <bgColor rgb="FFFFFF00"/>
        </patternFill>
      </fill>
    </dxf>
    <dxf>
      <fill>
        <patternFill patternType="solid">
          <fgColor rgb="FF92D050"/>
          <bgColor rgb="FF92D05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FF66"/>
          <bgColor rgb="FFFFFF66"/>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bgColor rgb="FF92D05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bgColor rgb="FFFFFF66"/>
        </patternFill>
      </fill>
    </dxf>
    <dxf>
      <fill>
        <patternFill>
          <bgColor rgb="FF66FF33"/>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patternType="solid">
          <fgColor rgb="FFC00000"/>
          <bgColor rgb="FFC00000"/>
        </patternFill>
      </fill>
    </dxf>
    <dxf>
      <fill>
        <patternFill patternType="solid">
          <fgColor rgb="FFE36C09"/>
          <bgColor rgb="FFE36C09"/>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FF66"/>
          <bgColor rgb="FFFFFF66"/>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bgColor rgb="FF92D05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bgColor rgb="FFFFFF66"/>
        </patternFill>
      </fill>
    </dxf>
    <dxf>
      <fill>
        <patternFill>
          <bgColor rgb="FF66FF33"/>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patternType="solid">
          <fgColor rgb="FFC00000"/>
          <bgColor rgb="FFC00000"/>
        </patternFill>
      </fill>
    </dxf>
    <dxf>
      <fill>
        <patternFill patternType="solid">
          <fgColor rgb="FFE36C09"/>
          <bgColor rgb="FFE36C09"/>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FF66"/>
          <bgColor rgb="FFFFFF66"/>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bgColor rgb="FF92D05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9</xdr:col>
      <xdr:colOff>133350</xdr:colOff>
      <xdr:row>2</xdr:row>
      <xdr:rowOff>76200</xdr:rowOff>
    </xdr:from>
    <xdr:to>
      <xdr:col>10</xdr:col>
      <xdr:colOff>514350</xdr:colOff>
      <xdr:row>6</xdr:row>
      <xdr:rowOff>239163</xdr:rowOff>
    </xdr:to>
    <xdr:pic>
      <xdr:nvPicPr>
        <xdr:cNvPr id="3" name="Imagen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0" y="457200"/>
          <a:ext cx="1143000" cy="1220238"/>
        </a:xfrm>
        <a:prstGeom prst="rect">
          <a:avLst/>
        </a:prstGeom>
      </xdr:spPr>
    </xdr:pic>
    <xdr:clientData/>
  </xdr:twoCellAnchor>
  <xdr:twoCellAnchor editAs="oneCell">
    <xdr:from>
      <xdr:col>9</xdr:col>
      <xdr:colOff>0</xdr:colOff>
      <xdr:row>74</xdr:row>
      <xdr:rowOff>0</xdr:rowOff>
    </xdr:from>
    <xdr:to>
      <xdr:col>14</xdr:col>
      <xdr:colOff>600075</xdr:colOff>
      <xdr:row>94</xdr:row>
      <xdr:rowOff>133350</xdr:rowOff>
    </xdr:to>
    <xdr:pic>
      <xdr:nvPicPr>
        <xdr:cNvPr id="2" name="Imagen 1">
          <a:extLst>
            <a:ext uri="{FF2B5EF4-FFF2-40B4-BE49-F238E27FC236}">
              <a16:creationId xmlns:a16="http://schemas.microsoft.com/office/drawing/2014/main" id="{C677F3DF-C8A1-DEA9-A66D-9545C13FD3BE}"/>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2"/>
        <a:stretch>
          <a:fillRect/>
        </a:stretch>
      </xdr:blipFill>
      <xdr:spPr>
        <a:xfrm>
          <a:off x="8439150" y="22536150"/>
          <a:ext cx="4410075" cy="4572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219075</xdr:colOff>
      <xdr:row>0</xdr:row>
      <xdr:rowOff>38100</xdr:rowOff>
    </xdr:from>
    <xdr:to>
      <xdr:col>1</xdr:col>
      <xdr:colOff>1057275</xdr:colOff>
      <xdr:row>3</xdr:row>
      <xdr:rowOff>180975</xdr:rowOff>
    </xdr:to>
    <xdr:pic>
      <xdr:nvPicPr>
        <xdr:cNvPr id="2" name="Imagen 1">
          <a:extLst>
            <a:ext uri="{FF2B5EF4-FFF2-40B4-BE49-F238E27FC236}">
              <a16:creationId xmlns:a16="http://schemas.microsoft.com/office/drawing/2014/main" id="{C6322CBA-EF8F-4318-9C48-E868D26207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525" y="38100"/>
          <a:ext cx="838200" cy="7715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414074</xdr:colOff>
      <xdr:row>0</xdr:row>
      <xdr:rowOff>35719</xdr:rowOff>
    </xdr:from>
    <xdr:to>
      <xdr:col>1</xdr:col>
      <xdr:colOff>1057010</xdr:colOff>
      <xdr:row>3</xdr:row>
      <xdr:rowOff>183886</xdr:rowOff>
    </xdr:to>
    <xdr:pic>
      <xdr:nvPicPr>
        <xdr:cNvPr id="2" name="Imagen 1">
          <a:extLst>
            <a:ext uri="{FF2B5EF4-FFF2-40B4-BE49-F238E27FC236}">
              <a16:creationId xmlns:a16="http://schemas.microsoft.com/office/drawing/2014/main" id="{95499876-729B-472D-9169-F3CB70FBAE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4074" y="35719"/>
          <a:ext cx="1195386" cy="77681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414074</xdr:colOff>
      <xdr:row>0</xdr:row>
      <xdr:rowOff>35719</xdr:rowOff>
    </xdr:from>
    <xdr:to>
      <xdr:col>1</xdr:col>
      <xdr:colOff>1057010</xdr:colOff>
      <xdr:row>3</xdr:row>
      <xdr:rowOff>183886</xdr:rowOff>
    </xdr:to>
    <xdr:pic>
      <xdr:nvPicPr>
        <xdr:cNvPr id="2" name="Imagen 1">
          <a:extLst>
            <a:ext uri="{FF2B5EF4-FFF2-40B4-BE49-F238E27FC236}">
              <a16:creationId xmlns:a16="http://schemas.microsoft.com/office/drawing/2014/main" id="{F74BD9A0-8ABA-4CC6-8F05-EC145B5A2C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4074" y="35719"/>
          <a:ext cx="1195386" cy="77681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414074</xdr:colOff>
      <xdr:row>0</xdr:row>
      <xdr:rowOff>35719</xdr:rowOff>
    </xdr:from>
    <xdr:to>
      <xdr:col>1</xdr:col>
      <xdr:colOff>1057010</xdr:colOff>
      <xdr:row>3</xdr:row>
      <xdr:rowOff>183886</xdr:rowOff>
    </xdr:to>
    <xdr:pic>
      <xdr:nvPicPr>
        <xdr:cNvPr id="2" name="Imagen 1">
          <a:extLst>
            <a:ext uri="{FF2B5EF4-FFF2-40B4-BE49-F238E27FC236}">
              <a16:creationId xmlns:a16="http://schemas.microsoft.com/office/drawing/2014/main" id="{2529D2E6-DEE9-4EC3-843F-5B2544C68E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4074" y="35719"/>
          <a:ext cx="1195386" cy="77681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414074</xdr:colOff>
      <xdr:row>0</xdr:row>
      <xdr:rowOff>35719</xdr:rowOff>
    </xdr:from>
    <xdr:to>
      <xdr:col>1</xdr:col>
      <xdr:colOff>1057010</xdr:colOff>
      <xdr:row>3</xdr:row>
      <xdr:rowOff>183886</xdr:rowOff>
    </xdr:to>
    <xdr:pic>
      <xdr:nvPicPr>
        <xdr:cNvPr id="2" name="Imagen 1">
          <a:extLst>
            <a:ext uri="{FF2B5EF4-FFF2-40B4-BE49-F238E27FC236}">
              <a16:creationId xmlns:a16="http://schemas.microsoft.com/office/drawing/2014/main" id="{C60E3500-0C47-47AB-820E-8FB494DA3C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4074" y="35719"/>
          <a:ext cx="1195386" cy="776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742950</xdr:colOff>
      <xdr:row>0</xdr:row>
      <xdr:rowOff>38100</xdr:rowOff>
    </xdr:from>
    <xdr:to>
      <xdr:col>1</xdr:col>
      <xdr:colOff>800100</xdr:colOff>
      <xdr:row>3</xdr:row>
      <xdr:rowOff>180975</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950" y="38100"/>
          <a:ext cx="866775" cy="771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238125</xdr:colOff>
      <xdr:row>0</xdr:row>
      <xdr:rowOff>0</xdr:rowOff>
    </xdr:from>
    <xdr:to>
      <xdr:col>1</xdr:col>
      <xdr:colOff>1038225</xdr:colOff>
      <xdr:row>3</xdr:row>
      <xdr:rowOff>123825</xdr:rowOff>
    </xdr:to>
    <xdr:pic>
      <xdr:nvPicPr>
        <xdr:cNvPr id="2" name="Imagen 1">
          <a:extLst>
            <a:ext uri="{FF2B5EF4-FFF2-40B4-BE49-F238E27FC236}">
              <a16:creationId xmlns:a16="http://schemas.microsoft.com/office/drawing/2014/main" id="{65F1D6A9-79EA-4B07-A5D9-B5C7B6F643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0575" y="0"/>
          <a:ext cx="800100" cy="7524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142875</xdr:colOff>
      <xdr:row>0</xdr:row>
      <xdr:rowOff>38100</xdr:rowOff>
    </xdr:from>
    <xdr:to>
      <xdr:col>1</xdr:col>
      <xdr:colOff>1057275</xdr:colOff>
      <xdr:row>3</xdr:row>
      <xdr:rowOff>180975</xdr:rowOff>
    </xdr:to>
    <xdr:pic>
      <xdr:nvPicPr>
        <xdr:cNvPr id="2" name="Imagen 1">
          <a:extLst>
            <a:ext uri="{FF2B5EF4-FFF2-40B4-BE49-F238E27FC236}">
              <a16:creationId xmlns:a16="http://schemas.microsoft.com/office/drawing/2014/main" id="{CB27830B-03A5-4713-868A-5B8E0DA00B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5325" y="38100"/>
          <a:ext cx="914400" cy="7715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257175</xdr:colOff>
      <xdr:row>0</xdr:row>
      <xdr:rowOff>38100</xdr:rowOff>
    </xdr:from>
    <xdr:to>
      <xdr:col>1</xdr:col>
      <xdr:colOff>1057275</xdr:colOff>
      <xdr:row>3</xdr:row>
      <xdr:rowOff>180975</xdr:rowOff>
    </xdr:to>
    <xdr:pic>
      <xdr:nvPicPr>
        <xdr:cNvPr id="2" name="Imagen 1">
          <a:extLst>
            <a:ext uri="{FF2B5EF4-FFF2-40B4-BE49-F238E27FC236}">
              <a16:creationId xmlns:a16="http://schemas.microsoft.com/office/drawing/2014/main" id="{E4B9BB97-BFC2-4C9D-9CC9-C9CCC29FD7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625" y="38100"/>
          <a:ext cx="800100" cy="7715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257175</xdr:colOff>
      <xdr:row>0</xdr:row>
      <xdr:rowOff>38100</xdr:rowOff>
    </xdr:from>
    <xdr:to>
      <xdr:col>1</xdr:col>
      <xdr:colOff>1057275</xdr:colOff>
      <xdr:row>3</xdr:row>
      <xdr:rowOff>180975</xdr:rowOff>
    </xdr:to>
    <xdr:pic>
      <xdr:nvPicPr>
        <xdr:cNvPr id="2" name="Imagen 1">
          <a:extLst>
            <a:ext uri="{FF2B5EF4-FFF2-40B4-BE49-F238E27FC236}">
              <a16:creationId xmlns:a16="http://schemas.microsoft.com/office/drawing/2014/main" id="{F528115D-9E42-4311-8D30-E21F7CEB5C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625" y="38100"/>
          <a:ext cx="800100" cy="7715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257175</xdr:colOff>
      <xdr:row>0</xdr:row>
      <xdr:rowOff>38100</xdr:rowOff>
    </xdr:from>
    <xdr:to>
      <xdr:col>1</xdr:col>
      <xdr:colOff>1057275</xdr:colOff>
      <xdr:row>3</xdr:row>
      <xdr:rowOff>180975</xdr:rowOff>
    </xdr:to>
    <xdr:pic>
      <xdr:nvPicPr>
        <xdr:cNvPr id="2" name="Imagen 1">
          <a:extLst>
            <a:ext uri="{FF2B5EF4-FFF2-40B4-BE49-F238E27FC236}">
              <a16:creationId xmlns:a16="http://schemas.microsoft.com/office/drawing/2014/main" id="{3226D57C-ED74-4A2E-B405-056DF08D3C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625" y="38100"/>
          <a:ext cx="800100" cy="7715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38100</xdr:rowOff>
    </xdr:from>
    <xdr:to>
      <xdr:col>1</xdr:col>
      <xdr:colOff>1057275</xdr:colOff>
      <xdr:row>3</xdr:row>
      <xdr:rowOff>180975</xdr:rowOff>
    </xdr:to>
    <xdr:pic>
      <xdr:nvPicPr>
        <xdr:cNvPr id="2" name="Imagen 1">
          <a:extLst>
            <a:ext uri="{FF2B5EF4-FFF2-40B4-BE49-F238E27FC236}">
              <a16:creationId xmlns:a16="http://schemas.microsoft.com/office/drawing/2014/main" id="{99F4463F-D129-4F59-9DE2-9805085140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38100"/>
          <a:ext cx="923925" cy="7715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180975</xdr:colOff>
      <xdr:row>0</xdr:row>
      <xdr:rowOff>38100</xdr:rowOff>
    </xdr:from>
    <xdr:to>
      <xdr:col>1</xdr:col>
      <xdr:colOff>1057275</xdr:colOff>
      <xdr:row>3</xdr:row>
      <xdr:rowOff>180975</xdr:rowOff>
    </xdr:to>
    <xdr:pic>
      <xdr:nvPicPr>
        <xdr:cNvPr id="2" name="Imagen 1">
          <a:extLst>
            <a:ext uri="{FF2B5EF4-FFF2-40B4-BE49-F238E27FC236}">
              <a16:creationId xmlns:a16="http://schemas.microsoft.com/office/drawing/2014/main" id="{E11A5A84-7F55-463F-9391-18E71CA96B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3425" y="38100"/>
          <a:ext cx="876300" cy="7715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ucar/Downloads/gestion%20de%20riesg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uperfinanciera-my.sharepoint.com/personal/ojquintero_superfinanciera_gov_co/Documents/ReOp/Seguimiento%20riesgos/Matrices%20Diciembre/Planeaci&#243;n.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nexo%203%20Racionalizaci&#243;n%20de%20Tr&#225;mites%20(V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Escritorio\gestion%20de%20riesgo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verl/Downloads/MAPA%20DE%20RIESGO%20DE%20GESTION.25.06.2023/gestion%20de%20riesg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INSTRUCTIVO"/>
      <sheetName val="2 CONTEXTO E IDENTIFICACIÓN"/>
      <sheetName val="3 PROBABIL E IMPACTO INHERENTE"/>
      <sheetName val="4 MAPA CALOR INHERENTE"/>
      <sheetName val="5 VALORACIÓN DEL CONTROL"/>
      <sheetName val="6 MAPA CALOR RESIDUAL"/>
      <sheetName val="7 MAPA CALOR INHEREN Y RESIDUAL"/>
      <sheetName val="8 MAPA RIESGOS"/>
      <sheetName val="9 RIESGO DEL PROCESO"/>
      <sheetName val="10 CONTROL DE CAMBIOS"/>
      <sheetName val="11 FORMULAS"/>
    </sheetNames>
    <sheetDataSet>
      <sheetData sheetId="0"/>
      <sheetData sheetId="1"/>
      <sheetData sheetId="2">
        <row r="11">
          <cell r="X11" t="str">
            <v>Menor a 10 SMLMV</v>
          </cell>
        </row>
        <row r="12">
          <cell r="X12" t="str">
            <v>Entre 10 y 50 SMLMV</v>
          </cell>
        </row>
        <row r="13">
          <cell r="X13" t="str">
            <v>Entre 50 y 100 SMLMV</v>
          </cell>
        </row>
        <row r="14">
          <cell r="X14" t="str">
            <v>Entre 100 y 500 SMLMV</v>
          </cell>
        </row>
        <row r="15">
          <cell r="X15" t="str">
            <v>Mayor a 500 SMLMV</v>
          </cell>
        </row>
        <row r="16">
          <cell r="X16" t="str">
            <v>N/A</v>
          </cell>
        </row>
      </sheetData>
      <sheetData sheetId="3"/>
      <sheetData sheetId="4"/>
      <sheetData sheetId="5"/>
      <sheetData sheetId="6"/>
      <sheetData sheetId="7"/>
      <sheetData sheetId="8"/>
      <sheetData sheetId="9"/>
      <sheetData sheetId="10">
        <row r="4">
          <cell r="A4" t="str">
            <v>A_Ejecución_y_Administración_de_procesos</v>
          </cell>
          <cell r="O4" t="str">
            <v>Preventivo</v>
          </cell>
        </row>
        <row r="5">
          <cell r="A5" t="str">
            <v>B_Fraude_Externo</v>
          </cell>
          <cell r="O5" t="str">
            <v>Detectivo</v>
          </cell>
          <cell r="P5" t="str">
            <v>Probabilidad</v>
          </cell>
        </row>
        <row r="6">
          <cell r="A6" t="str">
            <v>C_Fraude_Interno</v>
          </cell>
          <cell r="O6" t="str">
            <v>Correctivo</v>
          </cell>
          <cell r="P6" t="str">
            <v>Impacto</v>
          </cell>
        </row>
        <row r="7">
          <cell r="A7" t="str">
            <v>D_Fallas_Tecnológicas</v>
          </cell>
        </row>
        <row r="8">
          <cell r="A8" t="str">
            <v>E_Relaciones_Laborales</v>
          </cell>
        </row>
        <row r="9">
          <cell r="A9" t="str">
            <v>F_Usuarios_Productos_y_Prácticas_Organizacionales</v>
          </cell>
        </row>
        <row r="10">
          <cell r="A10" t="str">
            <v>G_Daños_Activos_Físicos</v>
          </cell>
        </row>
        <row r="11">
          <cell r="A11">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ESTABLECER CONTEXTO "/>
      <sheetName val="B. DOFA"/>
      <sheetName val="C. ESTRATEGIAS DOFA"/>
      <sheetName val="1. RIESGOS "/>
      <sheetName val="2. DOCUMENTACIÓN"/>
      <sheetName val="2.1 CIBER"/>
      <sheetName val="3. EVALUACIÓN"/>
      <sheetName val="4. VALORACIÓN"/>
      <sheetName val="5. MATRIZ DE RIESGOS"/>
      <sheetName val="4a. MATRIZ CALIFICACIÓN"/>
      <sheetName val="MATRIZ DE CALIFICACIÓN"/>
      <sheetName val="Causas"/>
      <sheetName val="AMENAZAS DE CIBERSEGURIDAD "/>
      <sheetName val="NUEVAS_TABLAS"/>
      <sheetName val="CONTROLES SD"/>
      <sheetName val="IDENTIFICACIÓN DE LAS VULNERABI"/>
      <sheetName val="HISTORIAL DE CAMBIOS"/>
      <sheetName val="Hoja3"/>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TRATEGIAS DE RACIONALIZACION"/>
      <sheetName val="TABLA"/>
      <sheetName val="Tablas instituciones"/>
      <sheetName val="Hoja1"/>
      <sheetName val="Formulas"/>
    </sheetNames>
    <sheetDataSet>
      <sheetData sheetId="0" refreshError="1"/>
      <sheetData sheetId="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INSTRUCTIVO"/>
      <sheetName val="2 CONTEXTO E IDENTIFICACIÓN"/>
      <sheetName val="3 PROBABIL E IMPACTO INHERENTE"/>
      <sheetName val="4 MAPA CALOR INHERENTE"/>
      <sheetName val="5 VALORACIÓN DEL CONTROL"/>
      <sheetName val="6 MAPA CALOR RESIDUAL"/>
      <sheetName val="7 MAPA CALOR INHEREN Y RESIDUAL"/>
      <sheetName val="8 MAPA RIESGOS"/>
      <sheetName val="9 RIESGO DEL PROCESO"/>
      <sheetName val="10 CONTROL DE CAMBIOS"/>
      <sheetName val="11 FORMUL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4">
          <cell r="A4" t="str">
            <v>A_Ejecución_y_Administración_de_procesos</v>
          </cell>
        </row>
        <row r="6">
          <cell r="P6" t="str">
            <v>Impacto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1 FORMULAS"/>
    </sheetNames>
    <sheetDataSet>
      <sheetData sheetId="0"/>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3:H91"/>
  <sheetViews>
    <sheetView showGridLines="0" topLeftCell="A64" zoomScale="140" zoomScaleNormal="140" workbookViewId="0">
      <selection activeCell="E80" sqref="E80"/>
    </sheetView>
  </sheetViews>
  <sheetFormatPr baseColWidth="10" defaultColWidth="11.42578125" defaultRowHeight="15" x14ac:dyDescent="0.25"/>
  <cols>
    <col min="3" max="3" width="24.42578125" customWidth="1"/>
    <col min="4" max="4" width="6.140625" customWidth="1"/>
    <col min="5" max="5" width="21" customWidth="1"/>
    <col min="6" max="6" width="6.140625" customWidth="1"/>
    <col min="7" max="7" width="28" customWidth="1"/>
    <col min="8" max="8" width="6.5703125" customWidth="1"/>
  </cols>
  <sheetData>
    <row r="3" spans="2:8" ht="24.75" customHeight="1" x14ac:dyDescent="0.25">
      <c r="B3" s="2" t="s">
        <v>0</v>
      </c>
      <c r="C3" s="2" t="s">
        <v>1</v>
      </c>
      <c r="D3" s="2" t="s">
        <v>2</v>
      </c>
      <c r="E3" s="2" t="s">
        <v>3</v>
      </c>
      <c r="F3" s="2" t="s">
        <v>4</v>
      </c>
      <c r="G3" s="2" t="s">
        <v>5</v>
      </c>
      <c r="H3" s="2" t="s">
        <v>6</v>
      </c>
    </row>
    <row r="4" spans="2:8" ht="19.5" customHeight="1" x14ac:dyDescent="0.25">
      <c r="B4" s="1" t="s">
        <v>7</v>
      </c>
      <c r="C4" s="68" t="s">
        <v>8</v>
      </c>
      <c r="D4" s="65">
        <v>1</v>
      </c>
      <c r="E4" s="62" t="s">
        <v>9</v>
      </c>
      <c r="F4" s="65" t="s">
        <v>10</v>
      </c>
      <c r="G4" s="24" t="s">
        <v>11</v>
      </c>
      <c r="H4" s="23">
        <v>1</v>
      </c>
    </row>
    <row r="5" spans="2:8" ht="19.5" customHeight="1" x14ac:dyDescent="0.25">
      <c r="B5" s="1" t="s">
        <v>7</v>
      </c>
      <c r="C5" s="69"/>
      <c r="D5" s="66"/>
      <c r="E5" s="63"/>
      <c r="F5" s="66"/>
      <c r="G5" s="24" t="s">
        <v>12</v>
      </c>
      <c r="H5" s="23">
        <v>2</v>
      </c>
    </row>
    <row r="6" spans="2:8" ht="19.5" customHeight="1" x14ac:dyDescent="0.25">
      <c r="B6" s="1" t="s">
        <v>7</v>
      </c>
      <c r="C6" s="69"/>
      <c r="D6" s="66"/>
      <c r="E6" s="63"/>
      <c r="F6" s="66"/>
      <c r="G6" s="24" t="s">
        <v>13</v>
      </c>
      <c r="H6" s="23">
        <v>3</v>
      </c>
    </row>
    <row r="7" spans="2:8" ht="19.5" customHeight="1" x14ac:dyDescent="0.25">
      <c r="B7" s="1" t="s">
        <v>7</v>
      </c>
      <c r="C7" s="69"/>
      <c r="D7" s="67"/>
      <c r="E7" s="64"/>
      <c r="F7" s="67"/>
      <c r="G7" s="24" t="s">
        <v>14</v>
      </c>
      <c r="H7" s="23">
        <v>4</v>
      </c>
    </row>
    <row r="8" spans="2:8" ht="19.5" customHeight="1" x14ac:dyDescent="0.25">
      <c r="B8" s="1" t="s">
        <v>7</v>
      </c>
      <c r="C8" s="69"/>
      <c r="D8" s="3">
        <v>2</v>
      </c>
      <c r="E8" s="5" t="s">
        <v>15</v>
      </c>
      <c r="F8" s="3" t="s">
        <v>16</v>
      </c>
      <c r="G8" s="24" t="s">
        <v>14</v>
      </c>
      <c r="H8" s="23">
        <v>1</v>
      </c>
    </row>
    <row r="9" spans="2:8" ht="19.5" customHeight="1" x14ac:dyDescent="0.25">
      <c r="B9" s="1" t="s">
        <v>7</v>
      </c>
      <c r="C9" s="69"/>
      <c r="D9" s="65">
        <v>3</v>
      </c>
      <c r="E9" s="62" t="s">
        <v>17</v>
      </c>
      <c r="F9" s="65" t="s">
        <v>18</v>
      </c>
      <c r="G9" s="24" t="s">
        <v>19</v>
      </c>
      <c r="H9" s="23">
        <v>1</v>
      </c>
    </row>
    <row r="10" spans="2:8" ht="19.5" customHeight="1" x14ac:dyDescent="0.25">
      <c r="B10" s="1" t="s">
        <v>7</v>
      </c>
      <c r="C10" s="69"/>
      <c r="D10" s="66"/>
      <c r="E10" s="63"/>
      <c r="F10" s="66"/>
      <c r="G10" s="24" t="s">
        <v>20</v>
      </c>
      <c r="H10" s="23">
        <v>2</v>
      </c>
    </row>
    <row r="11" spans="2:8" ht="19.5" customHeight="1" x14ac:dyDescent="0.25">
      <c r="B11" s="1" t="s">
        <v>7</v>
      </c>
      <c r="C11" s="69"/>
      <c r="D11" s="66"/>
      <c r="E11" s="63"/>
      <c r="F11" s="66"/>
      <c r="G11" s="24" t="s">
        <v>21</v>
      </c>
      <c r="H11" s="23">
        <v>3</v>
      </c>
    </row>
    <row r="12" spans="2:8" ht="19.5" customHeight="1" x14ac:dyDescent="0.25">
      <c r="B12" s="1" t="s">
        <v>7</v>
      </c>
      <c r="C12" s="69"/>
      <c r="D12" s="67"/>
      <c r="E12" s="64"/>
      <c r="F12" s="67"/>
      <c r="G12" s="24" t="s">
        <v>22</v>
      </c>
      <c r="H12" s="23">
        <v>4</v>
      </c>
    </row>
    <row r="13" spans="2:8" ht="34.5" customHeight="1" x14ac:dyDescent="0.25">
      <c r="B13" s="1" t="s">
        <v>7</v>
      </c>
      <c r="C13" s="69"/>
      <c r="D13" s="65">
        <v>4</v>
      </c>
      <c r="E13" s="62" t="s">
        <v>23</v>
      </c>
      <c r="F13" s="65" t="s">
        <v>24</v>
      </c>
      <c r="G13" s="24" t="s">
        <v>25</v>
      </c>
      <c r="H13" s="23">
        <v>1</v>
      </c>
    </row>
    <row r="14" spans="2:8" ht="22.5" x14ac:dyDescent="0.25">
      <c r="B14" s="1" t="s">
        <v>7</v>
      </c>
      <c r="C14" s="69"/>
      <c r="D14" s="66"/>
      <c r="E14" s="63"/>
      <c r="F14" s="66"/>
      <c r="G14" s="24" t="s">
        <v>26</v>
      </c>
      <c r="H14" s="23">
        <v>2</v>
      </c>
    </row>
    <row r="15" spans="2:8" x14ac:dyDescent="0.25">
      <c r="B15" s="1" t="s">
        <v>7</v>
      </c>
      <c r="C15" s="69"/>
      <c r="D15" s="66"/>
      <c r="E15" s="63"/>
      <c r="F15" s="66"/>
      <c r="G15" s="24" t="s">
        <v>27</v>
      </c>
      <c r="H15" s="23">
        <v>3</v>
      </c>
    </row>
    <row r="16" spans="2:8" x14ac:dyDescent="0.25">
      <c r="B16" s="1" t="s">
        <v>7</v>
      </c>
      <c r="C16" s="69"/>
      <c r="D16" s="67"/>
      <c r="E16" s="64"/>
      <c r="F16" s="67"/>
      <c r="G16" s="24" t="s">
        <v>28</v>
      </c>
      <c r="H16" s="23">
        <v>4</v>
      </c>
    </row>
    <row r="17" spans="2:8" ht="34.5" customHeight="1" x14ac:dyDescent="0.25">
      <c r="B17" s="1" t="s">
        <v>7</v>
      </c>
      <c r="C17" s="69"/>
      <c r="D17" s="65">
        <v>5</v>
      </c>
      <c r="E17" s="62" t="s">
        <v>29</v>
      </c>
      <c r="F17" s="65" t="s">
        <v>30</v>
      </c>
      <c r="G17" s="24" t="s">
        <v>31</v>
      </c>
      <c r="H17" s="23">
        <v>1</v>
      </c>
    </row>
    <row r="18" spans="2:8" x14ac:dyDescent="0.25">
      <c r="B18" s="1" t="s">
        <v>7</v>
      </c>
      <c r="C18" s="69"/>
      <c r="D18" s="66"/>
      <c r="E18" s="63"/>
      <c r="F18" s="66"/>
      <c r="G18" s="24" t="s">
        <v>32</v>
      </c>
      <c r="H18" s="23">
        <v>2</v>
      </c>
    </row>
    <row r="19" spans="2:8" x14ac:dyDescent="0.25">
      <c r="B19" s="1" t="s">
        <v>7</v>
      </c>
      <c r="C19" s="69"/>
      <c r="D19" s="66"/>
      <c r="E19" s="63"/>
      <c r="F19" s="66"/>
      <c r="G19" s="24" t="s">
        <v>33</v>
      </c>
      <c r="H19" s="23">
        <v>3</v>
      </c>
    </row>
    <row r="20" spans="2:8" x14ac:dyDescent="0.25">
      <c r="B20" s="1" t="s">
        <v>7</v>
      </c>
      <c r="C20" s="69"/>
      <c r="D20" s="67"/>
      <c r="E20" s="64"/>
      <c r="F20" s="67"/>
      <c r="G20" s="24" t="s">
        <v>34</v>
      </c>
      <c r="H20" s="23">
        <v>4</v>
      </c>
    </row>
    <row r="21" spans="2:8" ht="34.5" customHeight="1" x14ac:dyDescent="0.25">
      <c r="B21" s="1" t="s">
        <v>7</v>
      </c>
      <c r="C21" s="69"/>
      <c r="D21" s="65">
        <v>6</v>
      </c>
      <c r="E21" s="62" t="s">
        <v>35</v>
      </c>
      <c r="F21" s="65" t="s">
        <v>36</v>
      </c>
      <c r="G21" s="24" t="s">
        <v>37</v>
      </c>
      <c r="H21" s="23">
        <v>1</v>
      </c>
    </row>
    <row r="22" spans="2:8" ht="33.75" x14ac:dyDescent="0.25">
      <c r="B22" s="1" t="s">
        <v>7</v>
      </c>
      <c r="C22" s="69"/>
      <c r="D22" s="66"/>
      <c r="E22" s="63"/>
      <c r="F22" s="66"/>
      <c r="G22" s="24" t="s">
        <v>38</v>
      </c>
      <c r="H22" s="23">
        <v>2</v>
      </c>
    </row>
    <row r="23" spans="2:8" ht="22.5" x14ac:dyDescent="0.25">
      <c r="B23" s="1" t="s">
        <v>7</v>
      </c>
      <c r="C23" s="70"/>
      <c r="D23" s="67"/>
      <c r="E23" s="64"/>
      <c r="F23" s="67"/>
      <c r="G23" s="24" t="s">
        <v>39</v>
      </c>
      <c r="H23" s="23">
        <v>3</v>
      </c>
    </row>
    <row r="24" spans="2:8" ht="30" customHeight="1" x14ac:dyDescent="0.25">
      <c r="B24" s="1" t="s">
        <v>7</v>
      </c>
      <c r="C24" s="25" t="s">
        <v>40</v>
      </c>
      <c r="D24" s="3">
        <v>7</v>
      </c>
      <c r="E24" s="5" t="s">
        <v>41</v>
      </c>
      <c r="F24" s="1" t="s">
        <v>42</v>
      </c>
      <c r="G24" s="4"/>
      <c r="H24" s="1"/>
    </row>
    <row r="25" spans="2:8" x14ac:dyDescent="0.25">
      <c r="B25" s="1" t="s">
        <v>7</v>
      </c>
      <c r="C25" s="25" t="s">
        <v>43</v>
      </c>
      <c r="D25" s="3">
        <v>8</v>
      </c>
      <c r="E25" s="5" t="s">
        <v>44</v>
      </c>
      <c r="F25" s="1" t="s">
        <v>45</v>
      </c>
      <c r="G25" s="4"/>
      <c r="H25" s="1"/>
    </row>
    <row r="26" spans="2:8" ht="23.25" x14ac:dyDescent="0.25">
      <c r="B26" s="1" t="s">
        <v>7</v>
      </c>
      <c r="C26" s="25" t="s">
        <v>43</v>
      </c>
      <c r="D26" s="3">
        <v>9</v>
      </c>
      <c r="E26" s="5" t="s">
        <v>46</v>
      </c>
      <c r="F26" s="1" t="s">
        <v>47</v>
      </c>
      <c r="G26" s="4"/>
      <c r="H26" s="1"/>
    </row>
    <row r="27" spans="2:8" ht="34.5" x14ac:dyDescent="0.25">
      <c r="B27" s="1" t="s">
        <v>7</v>
      </c>
      <c r="C27" s="25" t="s">
        <v>43</v>
      </c>
      <c r="D27" s="3">
        <v>10</v>
      </c>
      <c r="E27" s="5" t="s">
        <v>48</v>
      </c>
      <c r="F27" s="1" t="s">
        <v>49</v>
      </c>
      <c r="G27" s="4"/>
      <c r="H27" s="1"/>
    </row>
    <row r="28" spans="2:8" ht="22.5" x14ac:dyDescent="0.25">
      <c r="B28" s="1" t="s">
        <v>7</v>
      </c>
      <c r="C28" s="25" t="s">
        <v>50</v>
      </c>
      <c r="D28" s="3">
        <v>11</v>
      </c>
      <c r="E28" s="5" t="s">
        <v>51</v>
      </c>
      <c r="F28" s="1" t="s">
        <v>52</v>
      </c>
      <c r="G28" s="4"/>
      <c r="H28" s="1"/>
    </row>
    <row r="29" spans="2:8" ht="22.5" x14ac:dyDescent="0.25">
      <c r="B29" s="1" t="s">
        <v>7</v>
      </c>
      <c r="C29" s="25" t="s">
        <v>50</v>
      </c>
      <c r="D29" s="3">
        <v>12</v>
      </c>
      <c r="E29" s="5" t="s">
        <v>53</v>
      </c>
      <c r="F29" s="1" t="s">
        <v>54</v>
      </c>
      <c r="G29" s="4"/>
      <c r="H29" s="1"/>
    </row>
    <row r="30" spans="2:8" x14ac:dyDescent="0.25">
      <c r="B30" s="1" t="s">
        <v>55</v>
      </c>
      <c r="C30" s="25" t="s">
        <v>56</v>
      </c>
      <c r="D30" s="3">
        <v>13</v>
      </c>
      <c r="E30" s="5" t="s">
        <v>57</v>
      </c>
      <c r="F30" s="1" t="s">
        <v>58</v>
      </c>
      <c r="G30" s="4"/>
      <c r="H30" s="1"/>
    </row>
    <row r="31" spans="2:8" x14ac:dyDescent="0.25">
      <c r="B31" s="1" t="s">
        <v>55</v>
      </c>
      <c r="C31" s="25" t="s">
        <v>56</v>
      </c>
      <c r="D31" s="3">
        <v>14</v>
      </c>
      <c r="E31" s="5" t="s">
        <v>59</v>
      </c>
      <c r="F31" s="1" t="s">
        <v>60</v>
      </c>
      <c r="G31" s="4"/>
      <c r="H31" s="1"/>
    </row>
    <row r="32" spans="2:8" x14ac:dyDescent="0.25">
      <c r="B32" s="1" t="s">
        <v>55</v>
      </c>
      <c r="C32" s="25" t="s">
        <v>56</v>
      </c>
      <c r="D32" s="3">
        <v>15</v>
      </c>
      <c r="E32" s="5" t="s">
        <v>61</v>
      </c>
      <c r="F32" s="1" t="s">
        <v>62</v>
      </c>
      <c r="G32" s="4"/>
      <c r="H32" s="1"/>
    </row>
    <row r="33" spans="2:8" ht="23.25" x14ac:dyDescent="0.25">
      <c r="B33" s="1" t="s">
        <v>55</v>
      </c>
      <c r="C33" s="25" t="s">
        <v>56</v>
      </c>
      <c r="D33" s="3">
        <v>16</v>
      </c>
      <c r="E33" s="5" t="s">
        <v>63</v>
      </c>
      <c r="F33" s="1" t="s">
        <v>64</v>
      </c>
      <c r="G33" s="4"/>
      <c r="H33" s="1"/>
    </row>
    <row r="34" spans="2:8" ht="23.25" x14ac:dyDescent="0.25">
      <c r="B34" s="1" t="s">
        <v>55</v>
      </c>
      <c r="C34" s="25" t="s">
        <v>56</v>
      </c>
      <c r="D34" s="3">
        <v>17</v>
      </c>
      <c r="E34" s="5" t="s">
        <v>65</v>
      </c>
      <c r="F34" s="1" t="s">
        <v>66</v>
      </c>
      <c r="G34" s="4"/>
      <c r="H34" s="1"/>
    </row>
    <row r="35" spans="2:8" ht="45.75" x14ac:dyDescent="0.25">
      <c r="B35" s="1" t="s">
        <v>55</v>
      </c>
      <c r="C35" s="25" t="s">
        <v>56</v>
      </c>
      <c r="D35" s="3">
        <v>18</v>
      </c>
      <c r="E35" s="5" t="s">
        <v>67</v>
      </c>
      <c r="F35" s="1" t="s">
        <v>68</v>
      </c>
      <c r="G35" s="5"/>
      <c r="H35" s="1"/>
    </row>
    <row r="36" spans="2:8" ht="34.5" x14ac:dyDescent="0.25">
      <c r="B36" s="1" t="s">
        <v>55</v>
      </c>
      <c r="C36" s="25" t="s">
        <v>69</v>
      </c>
      <c r="D36" s="3">
        <v>19</v>
      </c>
      <c r="E36" s="5" t="s">
        <v>70</v>
      </c>
      <c r="F36" s="1" t="s">
        <v>71</v>
      </c>
      <c r="G36" s="4"/>
      <c r="H36" s="1"/>
    </row>
    <row r="37" spans="2:8" ht="22.5" x14ac:dyDescent="0.25">
      <c r="B37" s="1" t="s">
        <v>55</v>
      </c>
      <c r="C37" s="25" t="s">
        <v>69</v>
      </c>
      <c r="D37" s="3">
        <v>20</v>
      </c>
      <c r="E37" s="5" t="s">
        <v>72</v>
      </c>
      <c r="F37" s="1" t="s">
        <v>73</v>
      </c>
      <c r="G37" s="4"/>
      <c r="H37" s="1"/>
    </row>
    <row r="38" spans="2:8" ht="22.5" x14ac:dyDescent="0.25">
      <c r="B38" s="1" t="s">
        <v>55</v>
      </c>
      <c r="C38" s="25" t="s">
        <v>69</v>
      </c>
      <c r="D38" s="3">
        <v>21</v>
      </c>
      <c r="E38" s="5" t="s">
        <v>74</v>
      </c>
      <c r="F38" s="1" t="s">
        <v>75</v>
      </c>
      <c r="G38" s="4"/>
      <c r="H38" s="1"/>
    </row>
    <row r="39" spans="2:8" ht="23.25" x14ac:dyDescent="0.25">
      <c r="B39" s="1" t="s">
        <v>55</v>
      </c>
      <c r="C39" s="25" t="s">
        <v>76</v>
      </c>
      <c r="D39" s="3">
        <v>22</v>
      </c>
      <c r="E39" s="5" t="s">
        <v>77</v>
      </c>
      <c r="F39" s="1" t="s">
        <v>78</v>
      </c>
      <c r="G39" s="4"/>
      <c r="H39" s="1"/>
    </row>
    <row r="40" spans="2:8" ht="23.25" x14ac:dyDescent="0.25">
      <c r="B40" s="1" t="s">
        <v>55</v>
      </c>
      <c r="C40" s="25" t="s">
        <v>76</v>
      </c>
      <c r="D40" s="3">
        <v>23</v>
      </c>
      <c r="E40" s="5" t="s">
        <v>79</v>
      </c>
      <c r="F40" s="1" t="s">
        <v>80</v>
      </c>
      <c r="G40" s="4"/>
      <c r="H40" s="1"/>
    </row>
    <row r="41" spans="2:8" ht="23.25" x14ac:dyDescent="0.25">
      <c r="B41" s="1" t="s">
        <v>55</v>
      </c>
      <c r="C41" s="25" t="s">
        <v>76</v>
      </c>
      <c r="D41" s="3">
        <v>24</v>
      </c>
      <c r="E41" s="5" t="s">
        <v>81</v>
      </c>
      <c r="F41" s="1" t="s">
        <v>82</v>
      </c>
      <c r="G41" s="4"/>
      <c r="H41" s="1"/>
    </row>
    <row r="42" spans="2:8" ht="34.5" x14ac:dyDescent="0.25">
      <c r="B42" s="1" t="s">
        <v>55</v>
      </c>
      <c r="C42" s="25" t="s">
        <v>76</v>
      </c>
      <c r="D42" s="3">
        <v>25</v>
      </c>
      <c r="E42" s="5" t="s">
        <v>83</v>
      </c>
      <c r="F42" s="1" t="s">
        <v>84</v>
      </c>
      <c r="G42" s="4"/>
      <c r="H42" s="1"/>
    </row>
    <row r="43" spans="2:8" ht="22.5" x14ac:dyDescent="0.25">
      <c r="B43" s="1" t="s">
        <v>55</v>
      </c>
      <c r="C43" s="25" t="s">
        <v>76</v>
      </c>
      <c r="D43" s="3">
        <v>26</v>
      </c>
      <c r="E43" s="5" t="s">
        <v>85</v>
      </c>
      <c r="F43" s="1" t="s">
        <v>86</v>
      </c>
      <c r="G43" s="4"/>
      <c r="H43" s="1"/>
    </row>
    <row r="44" spans="2:8" ht="34.5" x14ac:dyDescent="0.25">
      <c r="B44" s="1" t="s">
        <v>55</v>
      </c>
      <c r="C44" s="25" t="s">
        <v>87</v>
      </c>
      <c r="D44" s="3">
        <v>27</v>
      </c>
      <c r="E44" s="5" t="s">
        <v>88</v>
      </c>
      <c r="F44" s="1" t="s">
        <v>89</v>
      </c>
      <c r="G44" s="4"/>
      <c r="H44" s="1"/>
    </row>
    <row r="45" spans="2:8" ht="45.75" x14ac:dyDescent="0.25">
      <c r="B45" s="1" t="s">
        <v>55</v>
      </c>
      <c r="C45" s="25" t="s">
        <v>90</v>
      </c>
      <c r="D45" s="3">
        <v>28</v>
      </c>
      <c r="E45" s="5" t="s">
        <v>91</v>
      </c>
      <c r="F45" s="1" t="s">
        <v>92</v>
      </c>
      <c r="G45" s="6"/>
      <c r="H45" s="1"/>
    </row>
    <row r="46" spans="2:8" ht="68.25" x14ac:dyDescent="0.25">
      <c r="B46" s="1" t="s">
        <v>55</v>
      </c>
      <c r="C46" s="25" t="s">
        <v>90</v>
      </c>
      <c r="D46" s="3">
        <v>29</v>
      </c>
      <c r="E46" s="5" t="s">
        <v>93</v>
      </c>
      <c r="F46" s="1" t="s">
        <v>94</v>
      </c>
      <c r="G46" s="5"/>
      <c r="H46" s="1"/>
    </row>
    <row r="47" spans="2:8" ht="23.25" x14ac:dyDescent="0.25">
      <c r="B47" s="1" t="s">
        <v>55</v>
      </c>
      <c r="C47" s="25" t="s">
        <v>90</v>
      </c>
      <c r="D47" s="3">
        <v>30</v>
      </c>
      <c r="E47" s="5" t="s">
        <v>95</v>
      </c>
      <c r="F47" s="1" t="s">
        <v>96</v>
      </c>
      <c r="G47" s="4"/>
      <c r="H47" s="1"/>
    </row>
    <row r="48" spans="2:8" x14ac:dyDescent="0.25">
      <c r="B48" s="1" t="s">
        <v>55</v>
      </c>
      <c r="C48" s="25" t="s">
        <v>90</v>
      </c>
      <c r="D48" s="3">
        <v>31</v>
      </c>
      <c r="E48" s="5" t="s">
        <v>97</v>
      </c>
      <c r="F48" s="1" t="s">
        <v>98</v>
      </c>
      <c r="G48" s="4"/>
      <c r="H48" s="1"/>
    </row>
    <row r="49" spans="2:8" ht="23.25" x14ac:dyDescent="0.25">
      <c r="B49" s="1" t="s">
        <v>55</v>
      </c>
      <c r="C49" s="25" t="s">
        <v>99</v>
      </c>
      <c r="D49" s="3">
        <v>32</v>
      </c>
      <c r="E49" s="5" t="s">
        <v>100</v>
      </c>
      <c r="F49" s="1" t="s">
        <v>101</v>
      </c>
      <c r="G49" s="4"/>
      <c r="H49" s="1"/>
    </row>
    <row r="50" spans="2:8" ht="23.25" x14ac:dyDescent="0.25">
      <c r="B50" s="1" t="s">
        <v>55</v>
      </c>
      <c r="C50" s="25" t="s">
        <v>102</v>
      </c>
      <c r="D50" s="3">
        <v>33</v>
      </c>
      <c r="E50" s="5" t="s">
        <v>103</v>
      </c>
      <c r="F50" s="1" t="s">
        <v>104</v>
      </c>
      <c r="G50" s="4"/>
      <c r="H50" s="1"/>
    </row>
    <row r="51" spans="2:8" ht="34.5" x14ac:dyDescent="0.25">
      <c r="B51" s="1" t="s">
        <v>55</v>
      </c>
      <c r="C51" s="25" t="s">
        <v>102</v>
      </c>
      <c r="D51" s="3">
        <v>34</v>
      </c>
      <c r="E51" s="5" t="s">
        <v>105</v>
      </c>
      <c r="F51" s="1" t="s">
        <v>106</v>
      </c>
      <c r="G51" s="4"/>
      <c r="H51" s="1"/>
    </row>
    <row r="52" spans="2:8" x14ac:dyDescent="0.25">
      <c r="B52" s="1" t="s">
        <v>55</v>
      </c>
      <c r="C52" s="25" t="s">
        <v>102</v>
      </c>
      <c r="D52" s="3">
        <v>35</v>
      </c>
      <c r="E52" s="5" t="s">
        <v>107</v>
      </c>
      <c r="F52" s="1" t="s">
        <v>108</v>
      </c>
      <c r="G52" s="4"/>
      <c r="H52" s="1"/>
    </row>
    <row r="53" spans="2:8" x14ac:dyDescent="0.25">
      <c r="B53" s="1" t="s">
        <v>55</v>
      </c>
      <c r="C53" s="25" t="s">
        <v>102</v>
      </c>
      <c r="D53" s="3">
        <v>36</v>
      </c>
      <c r="E53" s="5" t="s">
        <v>109</v>
      </c>
      <c r="F53" s="1" t="s">
        <v>110</v>
      </c>
      <c r="G53" s="4"/>
      <c r="H53" s="1"/>
    </row>
    <row r="54" spans="2:8" ht="34.5" x14ac:dyDescent="0.25">
      <c r="B54" s="1" t="s">
        <v>55</v>
      </c>
      <c r="C54" s="25" t="s">
        <v>102</v>
      </c>
      <c r="D54" s="3">
        <v>37</v>
      </c>
      <c r="E54" s="5" t="s">
        <v>111</v>
      </c>
      <c r="F54" s="1" t="s">
        <v>112</v>
      </c>
      <c r="G54" s="4"/>
      <c r="H54" s="1"/>
    </row>
    <row r="55" spans="2:8" ht="23.25" x14ac:dyDescent="0.25">
      <c r="B55" s="1" t="s">
        <v>55</v>
      </c>
      <c r="C55" s="25" t="s">
        <v>102</v>
      </c>
      <c r="D55" s="3">
        <v>38</v>
      </c>
      <c r="E55" s="5" t="s">
        <v>113</v>
      </c>
      <c r="F55" s="1" t="s">
        <v>114</v>
      </c>
      <c r="G55" s="4"/>
      <c r="H55" s="1"/>
    </row>
    <row r="56" spans="2:8" ht="23.25" x14ac:dyDescent="0.25">
      <c r="B56" s="1" t="s">
        <v>55</v>
      </c>
      <c r="C56" s="25" t="s">
        <v>102</v>
      </c>
      <c r="D56" s="3">
        <v>39</v>
      </c>
      <c r="E56" s="5" t="s">
        <v>115</v>
      </c>
      <c r="F56" s="1" t="s">
        <v>116</v>
      </c>
      <c r="G56" s="4"/>
      <c r="H56" s="1"/>
    </row>
    <row r="57" spans="2:8" x14ac:dyDescent="0.25">
      <c r="B57" s="1" t="s">
        <v>55</v>
      </c>
      <c r="C57" s="25" t="s">
        <v>102</v>
      </c>
      <c r="D57" s="3">
        <v>40</v>
      </c>
      <c r="E57" s="5" t="s">
        <v>117</v>
      </c>
      <c r="F57" s="1" t="s">
        <v>118</v>
      </c>
      <c r="G57" s="4"/>
      <c r="H57" s="1"/>
    </row>
    <row r="58" spans="2:8" ht="23.25" x14ac:dyDescent="0.25">
      <c r="B58" s="1" t="s">
        <v>55</v>
      </c>
      <c r="C58" s="25" t="s">
        <v>102</v>
      </c>
      <c r="D58" s="3">
        <v>41</v>
      </c>
      <c r="E58" s="5" t="s">
        <v>119</v>
      </c>
      <c r="F58" s="1" t="s">
        <v>120</v>
      </c>
      <c r="G58" s="4"/>
      <c r="H58" s="1"/>
    </row>
    <row r="59" spans="2:8" x14ac:dyDescent="0.25">
      <c r="B59" s="1" t="s">
        <v>55</v>
      </c>
      <c r="C59" s="25" t="s">
        <v>102</v>
      </c>
      <c r="D59" s="3">
        <v>42</v>
      </c>
      <c r="E59" s="5" t="s">
        <v>121</v>
      </c>
      <c r="F59" s="1" t="s">
        <v>122</v>
      </c>
      <c r="G59" s="4"/>
      <c r="H59" s="1"/>
    </row>
    <row r="60" spans="2:8" ht="34.5" x14ac:dyDescent="0.25">
      <c r="B60" s="1" t="s">
        <v>55</v>
      </c>
      <c r="C60" s="25" t="s">
        <v>102</v>
      </c>
      <c r="D60" s="3">
        <v>43</v>
      </c>
      <c r="E60" s="5" t="s">
        <v>123</v>
      </c>
      <c r="F60" s="1" t="s">
        <v>124</v>
      </c>
      <c r="G60" s="4"/>
      <c r="H60" s="1"/>
    </row>
    <row r="61" spans="2:8" ht="23.25" x14ac:dyDescent="0.25">
      <c r="B61" s="1" t="s">
        <v>55</v>
      </c>
      <c r="C61" s="25" t="s">
        <v>102</v>
      </c>
      <c r="D61" s="3">
        <v>44</v>
      </c>
      <c r="E61" s="5" t="s">
        <v>125</v>
      </c>
      <c r="F61" s="1" t="s">
        <v>126</v>
      </c>
      <c r="G61" s="4"/>
      <c r="H61" s="1"/>
    </row>
    <row r="62" spans="2:8" ht="23.25" x14ac:dyDescent="0.25">
      <c r="B62" s="1" t="s">
        <v>127</v>
      </c>
      <c r="C62" s="25" t="s">
        <v>128</v>
      </c>
      <c r="D62" s="3">
        <v>45</v>
      </c>
      <c r="E62" s="5" t="s">
        <v>129</v>
      </c>
      <c r="F62" s="1" t="s">
        <v>130</v>
      </c>
      <c r="G62" s="4"/>
      <c r="H62" s="1"/>
    </row>
    <row r="63" spans="2:8" ht="23.25" x14ac:dyDescent="0.25">
      <c r="B63" s="1" t="s">
        <v>127</v>
      </c>
      <c r="C63" s="25" t="s">
        <v>128</v>
      </c>
      <c r="D63" s="3">
        <v>46</v>
      </c>
      <c r="E63" s="5" t="s">
        <v>131</v>
      </c>
      <c r="F63" s="1" t="s">
        <v>132</v>
      </c>
      <c r="G63" s="4"/>
      <c r="H63" s="1"/>
    </row>
    <row r="64" spans="2:8" x14ac:dyDescent="0.25">
      <c r="B64" s="1" t="s">
        <v>127</v>
      </c>
      <c r="C64" s="25" t="s">
        <v>128</v>
      </c>
      <c r="D64" s="3">
        <v>47</v>
      </c>
      <c r="E64" s="5" t="s">
        <v>133</v>
      </c>
      <c r="F64" s="1" t="s">
        <v>134</v>
      </c>
      <c r="G64" s="4"/>
      <c r="H64" s="1"/>
    </row>
    <row r="65" spans="2:8" x14ac:dyDescent="0.25">
      <c r="B65" s="1" t="s">
        <v>127</v>
      </c>
      <c r="C65" s="25" t="s">
        <v>128</v>
      </c>
      <c r="D65" s="3">
        <v>48</v>
      </c>
      <c r="E65" s="5" t="s">
        <v>135</v>
      </c>
      <c r="F65" s="1" t="s">
        <v>136</v>
      </c>
      <c r="G65" s="4"/>
      <c r="H65" s="1"/>
    </row>
    <row r="66" spans="2:8" x14ac:dyDescent="0.25">
      <c r="B66" s="1" t="s">
        <v>127</v>
      </c>
      <c r="C66" s="25" t="s">
        <v>128</v>
      </c>
      <c r="D66" s="3">
        <v>49</v>
      </c>
      <c r="E66" s="5" t="s">
        <v>137</v>
      </c>
      <c r="F66" s="1" t="s">
        <v>138</v>
      </c>
      <c r="G66" s="4"/>
      <c r="H66" s="1"/>
    </row>
    <row r="67" spans="2:8" ht="34.5" x14ac:dyDescent="0.25">
      <c r="B67" s="1" t="s">
        <v>127</v>
      </c>
      <c r="C67" s="25" t="s">
        <v>128</v>
      </c>
      <c r="D67" s="3">
        <v>50</v>
      </c>
      <c r="E67" s="5" t="s">
        <v>139</v>
      </c>
      <c r="F67" s="1" t="s">
        <v>140</v>
      </c>
      <c r="G67" s="4"/>
      <c r="H67" s="1"/>
    </row>
    <row r="68" spans="2:8" ht="23.25" x14ac:dyDescent="0.25">
      <c r="B68" s="1" t="s">
        <v>127</v>
      </c>
      <c r="C68" s="25" t="s">
        <v>128</v>
      </c>
      <c r="D68" s="3">
        <v>51</v>
      </c>
      <c r="E68" s="5" t="s">
        <v>141</v>
      </c>
      <c r="F68" s="1" t="s">
        <v>142</v>
      </c>
      <c r="G68" s="4"/>
      <c r="H68" s="1"/>
    </row>
    <row r="69" spans="2:8" x14ac:dyDescent="0.25">
      <c r="B69" s="1" t="s">
        <v>127</v>
      </c>
      <c r="C69" s="25" t="s">
        <v>128</v>
      </c>
      <c r="D69" s="3">
        <v>52</v>
      </c>
      <c r="E69" s="5" t="s">
        <v>143</v>
      </c>
      <c r="F69" s="1" t="s">
        <v>144</v>
      </c>
      <c r="G69" s="4"/>
      <c r="H69" s="1"/>
    </row>
    <row r="70" spans="2:8" x14ac:dyDescent="0.25">
      <c r="B70" s="1" t="s">
        <v>127</v>
      </c>
      <c r="C70" s="25" t="s">
        <v>128</v>
      </c>
      <c r="D70" s="3">
        <v>53</v>
      </c>
      <c r="E70" s="5" t="s">
        <v>145</v>
      </c>
      <c r="F70" s="1" t="s">
        <v>146</v>
      </c>
      <c r="G70" s="4"/>
      <c r="H70" s="1"/>
    </row>
    <row r="71" spans="2:8" ht="34.5" x14ac:dyDescent="0.25">
      <c r="B71" s="1" t="s">
        <v>127</v>
      </c>
      <c r="C71" s="25" t="s">
        <v>147</v>
      </c>
      <c r="D71" s="3">
        <v>54</v>
      </c>
      <c r="E71" s="5" t="s">
        <v>148</v>
      </c>
      <c r="F71" s="1" t="s">
        <v>149</v>
      </c>
      <c r="G71" s="4"/>
      <c r="H71" s="1"/>
    </row>
    <row r="72" spans="2:8" ht="34.5" x14ac:dyDescent="0.25">
      <c r="B72" s="1" t="s">
        <v>127</v>
      </c>
      <c r="C72" s="25" t="s">
        <v>147</v>
      </c>
      <c r="D72" s="3">
        <v>55</v>
      </c>
      <c r="E72" s="5" t="s">
        <v>150</v>
      </c>
      <c r="F72" s="1" t="s">
        <v>151</v>
      </c>
      <c r="G72" s="4"/>
      <c r="H72" s="1"/>
    </row>
    <row r="73" spans="2:8" ht="34.5" x14ac:dyDescent="0.25">
      <c r="B73" s="1" t="s">
        <v>127</v>
      </c>
      <c r="C73" s="25" t="s">
        <v>147</v>
      </c>
      <c r="D73" s="3">
        <v>56</v>
      </c>
      <c r="E73" s="5" t="s">
        <v>152</v>
      </c>
      <c r="F73" s="1" t="s">
        <v>153</v>
      </c>
      <c r="G73" s="4"/>
      <c r="H73" s="1"/>
    </row>
    <row r="74" spans="2:8" ht="22.5" x14ac:dyDescent="0.25">
      <c r="B74" s="1" t="s">
        <v>127</v>
      </c>
      <c r="C74" s="25" t="s">
        <v>147</v>
      </c>
      <c r="D74" s="3">
        <v>57</v>
      </c>
      <c r="E74" s="5" t="s">
        <v>154</v>
      </c>
      <c r="F74" s="1" t="s">
        <v>155</v>
      </c>
      <c r="G74" s="4"/>
      <c r="H74" s="1"/>
    </row>
    <row r="75" spans="2:8" ht="23.25" x14ac:dyDescent="0.25">
      <c r="B75" s="1" t="s">
        <v>127</v>
      </c>
      <c r="C75" s="25" t="s">
        <v>156</v>
      </c>
      <c r="D75" s="3">
        <v>58</v>
      </c>
      <c r="E75" s="5" t="s">
        <v>157</v>
      </c>
      <c r="F75" s="1" t="s">
        <v>158</v>
      </c>
      <c r="G75" s="4"/>
      <c r="H75" s="1"/>
    </row>
    <row r="76" spans="2:8" x14ac:dyDescent="0.25">
      <c r="B76" s="1" t="s">
        <v>127</v>
      </c>
      <c r="C76" s="25" t="s">
        <v>156</v>
      </c>
      <c r="D76" s="3">
        <v>59</v>
      </c>
      <c r="E76" s="5" t="s">
        <v>159</v>
      </c>
      <c r="F76" s="1" t="s">
        <v>160</v>
      </c>
      <c r="G76" s="4"/>
      <c r="H76" s="1"/>
    </row>
    <row r="77" spans="2:8" ht="23.25" x14ac:dyDescent="0.25">
      <c r="B77" s="1" t="s">
        <v>127</v>
      </c>
      <c r="C77" s="25" t="s">
        <v>156</v>
      </c>
      <c r="D77" s="3">
        <v>60</v>
      </c>
      <c r="E77" s="5" t="s">
        <v>161</v>
      </c>
      <c r="F77" s="1" t="s">
        <v>162</v>
      </c>
      <c r="G77" s="4"/>
      <c r="H77" s="1"/>
    </row>
    <row r="78" spans="2:8" ht="23.25" x14ac:dyDescent="0.25">
      <c r="B78" s="1" t="s">
        <v>127</v>
      </c>
      <c r="C78" s="25" t="s">
        <v>156</v>
      </c>
      <c r="D78" s="3">
        <v>61</v>
      </c>
      <c r="E78" s="5" t="s">
        <v>163</v>
      </c>
      <c r="F78" s="1" t="s">
        <v>164</v>
      </c>
      <c r="G78" s="4"/>
      <c r="H78" s="1"/>
    </row>
    <row r="79" spans="2:8" ht="23.25" x14ac:dyDescent="0.25">
      <c r="B79" s="1" t="s">
        <v>127</v>
      </c>
      <c r="C79" s="25" t="s">
        <v>156</v>
      </c>
      <c r="D79" s="3">
        <v>62</v>
      </c>
      <c r="E79" s="5" t="s">
        <v>165</v>
      </c>
      <c r="F79" s="1" t="s">
        <v>166</v>
      </c>
      <c r="G79" s="4"/>
      <c r="H79" s="1"/>
    </row>
    <row r="80" spans="2:8" x14ac:dyDescent="0.25">
      <c r="B80" s="1" t="s">
        <v>127</v>
      </c>
      <c r="C80" s="25" t="s">
        <v>156</v>
      </c>
      <c r="D80" s="3">
        <v>63</v>
      </c>
      <c r="E80" s="5" t="s">
        <v>167</v>
      </c>
      <c r="F80" s="1" t="s">
        <v>168</v>
      </c>
      <c r="G80" s="4"/>
      <c r="H80" s="1"/>
    </row>
    <row r="81" spans="2:8" x14ac:dyDescent="0.25">
      <c r="B81" s="1" t="s">
        <v>127</v>
      </c>
      <c r="C81" s="25" t="s">
        <v>169</v>
      </c>
      <c r="D81" s="3">
        <v>64</v>
      </c>
      <c r="E81" s="5" t="s">
        <v>170</v>
      </c>
      <c r="F81" s="1" t="s">
        <v>171</v>
      </c>
      <c r="G81" s="4"/>
      <c r="H81" s="1"/>
    </row>
    <row r="82" spans="2:8" x14ac:dyDescent="0.25">
      <c r="B82" s="1" t="s">
        <v>127</v>
      </c>
      <c r="C82" s="25" t="s">
        <v>169</v>
      </c>
      <c r="D82" s="3">
        <v>65</v>
      </c>
      <c r="E82" s="5" t="s">
        <v>172</v>
      </c>
      <c r="F82" s="1" t="s">
        <v>173</v>
      </c>
      <c r="G82" s="4"/>
      <c r="H82" s="1"/>
    </row>
    <row r="83" spans="2:8" x14ac:dyDescent="0.25">
      <c r="B83" s="1" t="s">
        <v>127</v>
      </c>
      <c r="C83" s="25" t="s">
        <v>169</v>
      </c>
      <c r="D83" s="3">
        <v>66</v>
      </c>
      <c r="E83" s="5" t="s">
        <v>174</v>
      </c>
      <c r="F83" s="1" t="s">
        <v>175</v>
      </c>
      <c r="G83" s="4"/>
      <c r="H83" s="1"/>
    </row>
    <row r="84" spans="2:8" x14ac:dyDescent="0.25">
      <c r="B84" s="1" t="s">
        <v>127</v>
      </c>
      <c r="C84" s="25" t="s">
        <v>176</v>
      </c>
      <c r="D84" s="3">
        <v>67</v>
      </c>
      <c r="E84" s="5" t="s">
        <v>177</v>
      </c>
      <c r="F84" s="1" t="s">
        <v>178</v>
      </c>
      <c r="G84" s="4"/>
      <c r="H84" s="1"/>
    </row>
    <row r="85" spans="2:8" ht="23.25" x14ac:dyDescent="0.25">
      <c r="B85" s="1" t="s">
        <v>127</v>
      </c>
      <c r="C85" s="25" t="s">
        <v>176</v>
      </c>
      <c r="D85" s="3">
        <v>68</v>
      </c>
      <c r="E85" s="5" t="s">
        <v>179</v>
      </c>
      <c r="F85" s="1" t="s">
        <v>180</v>
      </c>
      <c r="G85" s="4"/>
      <c r="H85" s="1"/>
    </row>
    <row r="86" spans="2:8" ht="23.25" x14ac:dyDescent="0.25">
      <c r="B86" s="1" t="s">
        <v>127</v>
      </c>
      <c r="C86" s="25" t="s">
        <v>176</v>
      </c>
      <c r="D86" s="3">
        <v>69</v>
      </c>
      <c r="E86" s="5" t="s">
        <v>181</v>
      </c>
      <c r="F86" s="1" t="s">
        <v>182</v>
      </c>
      <c r="G86" s="4"/>
      <c r="H86" s="1"/>
    </row>
    <row r="87" spans="2:8" x14ac:dyDescent="0.25">
      <c r="B87" s="1" t="s">
        <v>127</v>
      </c>
      <c r="C87" s="25" t="s">
        <v>176</v>
      </c>
      <c r="D87" s="3">
        <v>70</v>
      </c>
      <c r="E87" s="5" t="s">
        <v>183</v>
      </c>
      <c r="F87" s="1" t="s">
        <v>184</v>
      </c>
      <c r="G87" s="4"/>
      <c r="H87" s="1"/>
    </row>
    <row r="88" spans="2:8" x14ac:dyDescent="0.25">
      <c r="B88" s="1" t="s">
        <v>127</v>
      </c>
      <c r="C88" s="25" t="s">
        <v>176</v>
      </c>
      <c r="D88" s="3">
        <v>71</v>
      </c>
      <c r="E88" s="5" t="s">
        <v>185</v>
      </c>
      <c r="F88" s="1" t="s">
        <v>186</v>
      </c>
      <c r="G88" s="4"/>
      <c r="H88" s="1"/>
    </row>
    <row r="89" spans="2:8" x14ac:dyDescent="0.25">
      <c r="B89" s="1" t="s">
        <v>127</v>
      </c>
      <c r="C89" s="25" t="s">
        <v>176</v>
      </c>
      <c r="D89" s="3">
        <v>72</v>
      </c>
      <c r="E89" s="5" t="s">
        <v>187</v>
      </c>
      <c r="F89" s="1" t="s">
        <v>188</v>
      </c>
      <c r="G89" s="4"/>
      <c r="H89" s="1"/>
    </row>
    <row r="90" spans="2:8" x14ac:dyDescent="0.25">
      <c r="B90" s="1" t="s">
        <v>127</v>
      </c>
      <c r="C90" s="25" t="s">
        <v>176</v>
      </c>
      <c r="D90" s="3">
        <v>73</v>
      </c>
      <c r="E90" s="5" t="s">
        <v>189</v>
      </c>
      <c r="F90" s="1" t="s">
        <v>190</v>
      </c>
      <c r="G90" s="4"/>
      <c r="H90" s="1"/>
    </row>
    <row r="91" spans="2:8" x14ac:dyDescent="0.25">
      <c r="B91" s="1" t="s">
        <v>127</v>
      </c>
      <c r="C91" s="25" t="s">
        <v>176</v>
      </c>
      <c r="D91" s="3">
        <v>74</v>
      </c>
      <c r="E91" s="5" t="s">
        <v>191</v>
      </c>
      <c r="F91" s="1" t="s">
        <v>192</v>
      </c>
      <c r="G91" s="4"/>
      <c r="H91" s="1"/>
    </row>
  </sheetData>
  <sortState xmlns:xlrd2="http://schemas.microsoft.com/office/spreadsheetml/2017/richdata2" ref="E4:F30">
    <sortCondition ref="E3"/>
  </sortState>
  <mergeCells count="16">
    <mergeCell ref="E21:E23"/>
    <mergeCell ref="D21:D23"/>
    <mergeCell ref="F21:F23"/>
    <mergeCell ref="C4:C23"/>
    <mergeCell ref="E13:E16"/>
    <mergeCell ref="F13:F16"/>
    <mergeCell ref="D13:D16"/>
    <mergeCell ref="E17:E20"/>
    <mergeCell ref="F17:F20"/>
    <mergeCell ref="D17:D20"/>
    <mergeCell ref="E4:E7"/>
    <mergeCell ref="E9:E12"/>
    <mergeCell ref="F9:F12"/>
    <mergeCell ref="F4:F7"/>
    <mergeCell ref="D4:D7"/>
    <mergeCell ref="D9:D1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249977111117893"/>
  </sheetPr>
  <dimension ref="A1:BE16"/>
  <sheetViews>
    <sheetView topLeftCell="A9" zoomScale="60" zoomScaleNormal="60" workbookViewId="0">
      <pane xSplit="1" topLeftCell="Y1" activePane="topRight" state="frozen"/>
      <selection activeCell="A12" sqref="A12"/>
      <selection pane="topRight" activeCell="AA16" sqref="AA16:AI16"/>
    </sheetView>
  </sheetViews>
  <sheetFormatPr baseColWidth="10" defaultColWidth="11.42578125" defaultRowHeight="15" x14ac:dyDescent="0.25"/>
  <cols>
    <col min="1" max="1" width="8.28515625" customWidth="1"/>
    <col min="2" max="2" width="27.140625" customWidth="1"/>
    <col min="3" max="3" width="23.28515625" customWidth="1"/>
    <col min="4" max="4" width="28.42578125" customWidth="1"/>
    <col min="5" max="5" width="54" customWidth="1"/>
    <col min="6" max="9" width="15.85546875" customWidth="1"/>
    <col min="10" max="10" width="7.28515625" customWidth="1"/>
    <col min="11" max="11" width="11.5703125" customWidth="1"/>
    <col min="12" max="12" width="6.7109375" customWidth="1"/>
    <col min="13" max="13" width="14.85546875" customWidth="1"/>
    <col min="14" max="14" width="6.7109375" customWidth="1"/>
    <col min="15" max="15" width="12.140625" customWidth="1"/>
    <col min="16" max="16" width="15.5703125" customWidth="1"/>
    <col min="17" max="17" width="13.42578125" customWidth="1"/>
    <col min="18" max="18" width="7" customWidth="1"/>
    <col min="19" max="19" width="12.7109375" customWidth="1"/>
    <col min="20" max="20" width="8.28515625" customWidth="1"/>
    <col min="21" max="21" width="12.7109375" customWidth="1"/>
    <col min="22" max="22" width="8.42578125" customWidth="1"/>
    <col min="23" max="23" width="17.5703125" customWidth="1"/>
    <col min="24" max="24" width="42.28515625" customWidth="1"/>
    <col min="25" max="25" width="21.85546875" customWidth="1"/>
    <col min="26" max="26" width="37.28515625" customWidth="1"/>
    <col min="27" max="27" width="9.85546875" customWidth="1"/>
    <col min="28" max="28" width="8.85546875" customWidth="1"/>
    <col min="29" max="29" width="13.7109375" customWidth="1"/>
    <col min="30" max="30" width="10.85546875" customWidth="1"/>
    <col min="31" max="31" width="9.5703125" customWidth="1"/>
    <col min="32" max="32" width="10.42578125" customWidth="1"/>
    <col min="33" max="33" width="9.140625" customWidth="1"/>
    <col min="34" max="34" width="10.85546875" customWidth="1"/>
    <col min="35" max="35" width="8.7109375" customWidth="1"/>
    <col min="36" max="36" width="8.140625" customWidth="1"/>
    <col min="37" max="38" width="8.42578125" customWidth="1"/>
    <col min="39" max="39" width="6.42578125" customWidth="1"/>
    <col min="40" max="40" width="13.28515625" customWidth="1"/>
    <col min="41" max="41" width="7.7109375" customWidth="1"/>
    <col min="42" max="42" width="13.28515625" customWidth="1"/>
    <col min="43" max="43" width="12.7109375" customWidth="1"/>
    <col min="44" max="44" width="12" customWidth="1"/>
    <col min="45" max="46" width="17.28515625" customWidth="1"/>
    <col min="47" max="48" width="9.5703125" customWidth="1"/>
    <col min="49" max="51" width="17.28515625" customWidth="1"/>
    <col min="52" max="53" width="22" customWidth="1"/>
    <col min="54" max="54" width="12.140625" customWidth="1"/>
    <col min="55" max="55" width="9.140625"/>
    <col min="56" max="56" width="11.28515625" customWidth="1"/>
    <col min="57" max="57" width="0.42578125" hidden="1" customWidth="1"/>
    <col min="58" max="16333" width="9.140625"/>
    <col min="16334" max="16384" width="25.42578125" customWidth="1"/>
  </cols>
  <sheetData>
    <row r="1" spans="1:57" s="7" customFormat="1" ht="16.5" customHeight="1" x14ac:dyDescent="0.25">
      <c r="A1" s="132"/>
      <c r="B1" s="133"/>
      <c r="C1" s="134" t="s">
        <v>220</v>
      </c>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6"/>
      <c r="BA1" s="137" t="s">
        <v>221</v>
      </c>
      <c r="BB1" s="137"/>
      <c r="BE1" s="37" t="s">
        <v>222</v>
      </c>
    </row>
    <row r="2" spans="1:57" s="7" customFormat="1" ht="16.5" customHeight="1" x14ac:dyDescent="0.25">
      <c r="A2" s="132"/>
      <c r="B2" s="133"/>
      <c r="C2" s="138" t="s">
        <v>223</v>
      </c>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7" t="s">
        <v>224</v>
      </c>
      <c r="BB2" s="137"/>
      <c r="BE2" s="37" t="s">
        <v>225</v>
      </c>
    </row>
    <row r="3" spans="1:57" s="7" customFormat="1" ht="16.5" customHeight="1" x14ac:dyDescent="0.25">
      <c r="A3" s="132"/>
      <c r="B3" s="133"/>
      <c r="C3" s="138" t="s">
        <v>382</v>
      </c>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7" t="s">
        <v>227</v>
      </c>
      <c r="BB3" s="137"/>
      <c r="BE3" s="37" t="s">
        <v>228</v>
      </c>
    </row>
    <row r="4" spans="1:57" s="7" customFormat="1" ht="16.5" customHeight="1" x14ac:dyDescent="0.25">
      <c r="A4" s="132"/>
      <c r="B4" s="133"/>
      <c r="C4" s="138" t="s">
        <v>229</v>
      </c>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7" t="s">
        <v>230</v>
      </c>
      <c r="BB4" s="137"/>
      <c r="BE4" s="37" t="s">
        <v>231</v>
      </c>
    </row>
    <row r="5" spans="1:57" s="8" customFormat="1" ht="39.75" customHeight="1" x14ac:dyDescent="0.25">
      <c r="A5" s="117" t="s">
        <v>232</v>
      </c>
      <c r="B5" s="117"/>
      <c r="C5" s="141" t="s">
        <v>233</v>
      </c>
      <c r="D5" s="142"/>
      <c r="E5" s="34" t="s">
        <v>234</v>
      </c>
      <c r="F5" s="45" t="s">
        <v>383</v>
      </c>
      <c r="G5" s="34" t="s">
        <v>0</v>
      </c>
      <c r="H5" s="36" t="s">
        <v>236</v>
      </c>
      <c r="I5" s="146" t="s">
        <v>237</v>
      </c>
      <c r="J5" s="147"/>
      <c r="K5" s="147"/>
      <c r="L5" s="147"/>
      <c r="M5" s="147"/>
      <c r="N5" s="147"/>
      <c r="O5" s="148"/>
      <c r="P5" s="143">
        <v>45137</v>
      </c>
      <c r="Q5" s="144"/>
      <c r="R5" s="144"/>
      <c r="S5" s="145"/>
      <c r="AR5" s="125"/>
      <c r="BA5" s="126"/>
      <c r="BB5" s="126"/>
      <c r="BE5" s="37" t="s">
        <v>238</v>
      </c>
    </row>
    <row r="6" spans="1:57" s="8" customFormat="1" ht="38.25" customHeight="1" x14ac:dyDescent="0.25">
      <c r="A6" s="151" t="s">
        <v>239</v>
      </c>
      <c r="B6" s="152"/>
      <c r="C6" s="157" t="s">
        <v>384</v>
      </c>
      <c r="D6" s="158"/>
      <c r="E6" s="158"/>
      <c r="F6" s="158"/>
      <c r="G6" s="158"/>
      <c r="H6" s="159"/>
      <c r="I6" s="146" t="s">
        <v>241</v>
      </c>
      <c r="J6" s="147"/>
      <c r="K6" s="147"/>
      <c r="L6" s="147"/>
      <c r="M6" s="147"/>
      <c r="N6" s="147"/>
      <c r="O6" s="148"/>
      <c r="P6" s="149">
        <v>2023</v>
      </c>
      <c r="Q6" s="150"/>
      <c r="R6" s="150"/>
      <c r="S6" s="150"/>
      <c r="V6" s="9" t="s">
        <v>242</v>
      </c>
      <c r="W6" s="139"/>
      <c r="X6" s="139"/>
      <c r="Y6" s="139"/>
      <c r="Z6" s="139"/>
      <c r="AA6" s="139"/>
      <c r="AB6" s="139"/>
      <c r="AC6" s="139"/>
      <c r="AD6" s="139"/>
      <c r="AE6" s="139"/>
      <c r="AF6" s="139"/>
      <c r="AG6" s="139"/>
      <c r="AH6" s="139"/>
      <c r="AI6" s="10"/>
      <c r="AJ6" s="10"/>
      <c r="AK6" s="10"/>
      <c r="AL6" s="10"/>
      <c r="AM6" s="11"/>
      <c r="AN6" s="12"/>
      <c r="AO6" s="12"/>
      <c r="AP6" s="12"/>
      <c r="AR6" s="125"/>
      <c r="BA6" s="140"/>
      <c r="BB6" s="140"/>
      <c r="BE6" s="37" t="s">
        <v>243</v>
      </c>
    </row>
    <row r="7" spans="1:57" s="8" customFormat="1" ht="33.75" customHeight="1" x14ac:dyDescent="0.25">
      <c r="A7" s="111" t="s">
        <v>244</v>
      </c>
      <c r="B7" s="112"/>
      <c r="C7" s="112"/>
      <c r="D7" s="112"/>
      <c r="E7" s="112"/>
      <c r="F7" s="112"/>
      <c r="G7" s="112"/>
      <c r="H7" s="112"/>
      <c r="I7" s="112"/>
      <c r="J7" s="112"/>
      <c r="K7" s="112"/>
      <c r="L7" s="112"/>
      <c r="M7" s="112"/>
      <c r="N7" s="112"/>
      <c r="O7" s="112"/>
      <c r="P7" s="112"/>
      <c r="Q7" s="112"/>
      <c r="R7" s="112"/>
      <c r="S7" s="112"/>
      <c r="T7" s="112"/>
      <c r="U7" s="113"/>
      <c r="V7" s="114" t="s">
        <v>245</v>
      </c>
      <c r="W7" s="115"/>
      <c r="X7" s="115"/>
      <c r="Y7" s="115"/>
      <c r="Z7" s="115"/>
      <c r="AA7" s="115"/>
      <c r="AB7" s="115"/>
      <c r="AC7" s="115"/>
      <c r="AD7" s="115"/>
      <c r="AE7" s="115"/>
      <c r="AF7" s="115"/>
      <c r="AG7" s="115"/>
      <c r="AH7" s="115"/>
      <c r="AI7" s="115"/>
      <c r="AJ7" s="115"/>
      <c r="AK7" s="115"/>
      <c r="AL7" s="115"/>
      <c r="AM7" s="115"/>
      <c r="AN7" s="115"/>
      <c r="AO7" s="115"/>
      <c r="AP7" s="115"/>
      <c r="AQ7" s="115"/>
      <c r="AR7" s="116"/>
      <c r="AS7" s="117" t="s">
        <v>246</v>
      </c>
      <c r="AT7" s="117"/>
      <c r="AU7" s="117"/>
      <c r="AV7" s="117"/>
      <c r="AW7" s="117"/>
      <c r="AX7" s="117"/>
      <c r="AY7" s="117"/>
      <c r="AZ7" s="117"/>
      <c r="BA7" s="117"/>
      <c r="BB7" s="117"/>
    </row>
    <row r="8" spans="1:57" s="8" customFormat="1" ht="33" customHeight="1" x14ac:dyDescent="0.25">
      <c r="A8" s="117" t="s">
        <v>247</v>
      </c>
      <c r="B8" s="117"/>
      <c r="C8" s="117"/>
      <c r="D8" s="117"/>
      <c r="E8" s="117"/>
      <c r="F8" s="117"/>
      <c r="G8" s="117"/>
      <c r="H8" s="117"/>
      <c r="I8" s="117"/>
      <c r="J8" s="117" t="s">
        <v>248</v>
      </c>
      <c r="K8" s="117"/>
      <c r="L8" s="117"/>
      <c r="M8" s="117"/>
      <c r="N8" s="117"/>
      <c r="O8" s="117"/>
      <c r="P8" s="117"/>
      <c r="Q8" s="117"/>
      <c r="R8" s="117"/>
      <c r="S8" s="117"/>
      <c r="T8" s="117"/>
      <c r="U8" s="117"/>
      <c r="V8" s="119" t="s">
        <v>249</v>
      </c>
      <c r="W8" s="119"/>
      <c r="X8" s="119"/>
      <c r="Y8" s="119"/>
      <c r="Z8" s="119"/>
      <c r="AA8" s="120" t="s">
        <v>250</v>
      </c>
      <c r="AB8" s="120"/>
      <c r="AC8" s="120"/>
      <c r="AD8" s="120"/>
      <c r="AE8" s="120"/>
      <c r="AF8" s="120"/>
      <c r="AG8" s="120"/>
      <c r="AH8" s="120"/>
      <c r="AI8" s="120"/>
      <c r="AJ8" s="120"/>
      <c r="AK8" s="120"/>
      <c r="AL8" s="120"/>
      <c r="AM8" s="120"/>
      <c r="AN8" s="120"/>
      <c r="AO8" s="120"/>
      <c r="AP8" s="120"/>
      <c r="AQ8" s="120"/>
      <c r="AR8" s="120"/>
      <c r="AS8" s="117"/>
      <c r="AT8" s="117"/>
      <c r="AU8" s="117"/>
      <c r="AV8" s="117"/>
      <c r="AW8" s="117"/>
      <c r="AX8" s="117"/>
      <c r="AY8" s="117"/>
      <c r="AZ8" s="117"/>
      <c r="BA8" s="117"/>
      <c r="BB8" s="117"/>
    </row>
    <row r="9" spans="1:57" s="13" customFormat="1" ht="33" customHeight="1" x14ac:dyDescent="0.25">
      <c r="A9" s="117"/>
      <c r="B9" s="117"/>
      <c r="C9" s="117"/>
      <c r="D9" s="117"/>
      <c r="E9" s="117"/>
      <c r="F9" s="117"/>
      <c r="G9" s="117"/>
      <c r="H9" s="117"/>
      <c r="I9" s="117"/>
      <c r="J9" s="100" t="s">
        <v>251</v>
      </c>
      <c r="K9" s="100" t="s">
        <v>252</v>
      </c>
      <c r="L9" s="100" t="s">
        <v>253</v>
      </c>
      <c r="M9" s="100" t="s">
        <v>254</v>
      </c>
      <c r="N9" s="100" t="s">
        <v>255</v>
      </c>
      <c r="O9" s="100" t="s">
        <v>256</v>
      </c>
      <c r="P9" s="100" t="s">
        <v>257</v>
      </c>
      <c r="Q9" s="100" t="s">
        <v>258</v>
      </c>
      <c r="R9" s="100" t="s">
        <v>259</v>
      </c>
      <c r="S9" s="100" t="s">
        <v>260</v>
      </c>
      <c r="T9" s="100" t="s">
        <v>261</v>
      </c>
      <c r="U9" s="100" t="s">
        <v>262</v>
      </c>
      <c r="V9" s="119"/>
      <c r="W9" s="119"/>
      <c r="X9" s="119"/>
      <c r="Y9" s="119"/>
      <c r="Z9" s="119"/>
      <c r="AA9" s="103" t="s">
        <v>263</v>
      </c>
      <c r="AB9" s="103"/>
      <c r="AC9" s="103"/>
      <c r="AD9" s="103"/>
      <c r="AE9" s="103"/>
      <c r="AF9" s="103"/>
      <c r="AG9" s="103"/>
      <c r="AH9" s="103"/>
      <c r="AI9" s="104" t="s">
        <v>264</v>
      </c>
      <c r="AJ9" s="33"/>
      <c r="AK9" s="104" t="s">
        <v>265</v>
      </c>
      <c r="AL9" s="104" t="s">
        <v>266</v>
      </c>
      <c r="AM9" s="105" t="s">
        <v>267</v>
      </c>
      <c r="AN9" s="105" t="s">
        <v>268</v>
      </c>
      <c r="AO9" s="104" t="s">
        <v>269</v>
      </c>
      <c r="AP9" s="105" t="s">
        <v>270</v>
      </c>
      <c r="AQ9" s="105" t="s">
        <v>271</v>
      </c>
      <c r="AR9" s="105" t="s">
        <v>272</v>
      </c>
      <c r="AS9" s="117"/>
      <c r="AT9" s="117"/>
      <c r="AU9" s="117"/>
      <c r="AV9" s="117"/>
      <c r="AW9" s="117"/>
      <c r="AX9" s="117"/>
      <c r="AY9" s="117"/>
      <c r="AZ9" s="117"/>
      <c r="BA9" s="117"/>
      <c r="BB9" s="117"/>
    </row>
    <row r="10" spans="1:57" s="13" customFormat="1" ht="49.5" customHeight="1" x14ac:dyDescent="0.25">
      <c r="A10" s="103" t="s">
        <v>273</v>
      </c>
      <c r="B10" s="103" t="s">
        <v>274</v>
      </c>
      <c r="C10" s="103" t="s">
        <v>275</v>
      </c>
      <c r="D10" s="103" t="s">
        <v>276</v>
      </c>
      <c r="E10" s="103" t="s">
        <v>277</v>
      </c>
      <c r="F10" s="103" t="s">
        <v>278</v>
      </c>
      <c r="G10" s="103"/>
      <c r="H10" s="103"/>
      <c r="I10" s="103"/>
      <c r="J10" s="100"/>
      <c r="K10" s="100"/>
      <c r="L10" s="100"/>
      <c r="M10" s="100"/>
      <c r="N10" s="100"/>
      <c r="O10" s="100"/>
      <c r="P10" s="100"/>
      <c r="Q10" s="100"/>
      <c r="R10" s="100"/>
      <c r="S10" s="100"/>
      <c r="T10" s="100"/>
      <c r="U10" s="100"/>
      <c r="V10" s="119"/>
      <c r="W10" s="119"/>
      <c r="X10" s="119"/>
      <c r="Y10" s="119"/>
      <c r="Z10" s="119"/>
      <c r="AA10" s="104" t="s">
        <v>279</v>
      </c>
      <c r="AB10" s="104"/>
      <c r="AC10" s="104"/>
      <c r="AD10" s="104"/>
      <c r="AE10" s="104"/>
      <c r="AF10" s="104" t="s">
        <v>280</v>
      </c>
      <c r="AG10" s="104"/>
      <c r="AH10" s="104"/>
      <c r="AI10" s="104"/>
      <c r="AJ10" s="33"/>
      <c r="AK10" s="104"/>
      <c r="AL10" s="104"/>
      <c r="AM10" s="105"/>
      <c r="AN10" s="105"/>
      <c r="AO10" s="104"/>
      <c r="AP10" s="105"/>
      <c r="AQ10" s="105"/>
      <c r="AR10" s="105"/>
      <c r="AS10" s="82" t="s">
        <v>281</v>
      </c>
      <c r="AT10" s="82" t="s">
        <v>282</v>
      </c>
      <c r="AU10" s="82" t="s">
        <v>283</v>
      </c>
      <c r="AV10" s="82" t="s">
        <v>284</v>
      </c>
      <c r="AW10" s="84" t="s">
        <v>285</v>
      </c>
      <c r="AX10" s="84"/>
      <c r="AY10" s="84"/>
      <c r="AZ10" s="103" t="s">
        <v>286</v>
      </c>
      <c r="BA10" s="103" t="s">
        <v>287</v>
      </c>
      <c r="BB10" s="103" t="s">
        <v>288</v>
      </c>
    </row>
    <row r="11" spans="1:57" s="13" customFormat="1" ht="57.75" customHeight="1" x14ac:dyDescent="0.25">
      <c r="A11" s="103"/>
      <c r="B11" s="103"/>
      <c r="C11" s="103"/>
      <c r="D11" s="103"/>
      <c r="E11" s="103"/>
      <c r="F11" s="14" t="s">
        <v>289</v>
      </c>
      <c r="G11" s="14" t="s">
        <v>290</v>
      </c>
      <c r="H11" s="14" t="s">
        <v>291</v>
      </c>
      <c r="I11" s="14" t="s">
        <v>292</v>
      </c>
      <c r="J11" s="100"/>
      <c r="K11" s="100"/>
      <c r="L11" s="100"/>
      <c r="M11" s="100"/>
      <c r="N11" s="100"/>
      <c r="O11" s="100"/>
      <c r="P11" s="100"/>
      <c r="Q11" s="100"/>
      <c r="R11" s="100"/>
      <c r="S11" s="100"/>
      <c r="T11" s="100"/>
      <c r="U11" s="100"/>
      <c r="V11" s="15" t="s">
        <v>293</v>
      </c>
      <c r="W11" s="15" t="s">
        <v>294</v>
      </c>
      <c r="X11" s="15" t="s">
        <v>295</v>
      </c>
      <c r="Y11" s="15" t="s">
        <v>296</v>
      </c>
      <c r="Z11" s="16" t="s">
        <v>297</v>
      </c>
      <c r="AA11" s="17" t="s">
        <v>298</v>
      </c>
      <c r="AB11" s="15" t="s">
        <v>299</v>
      </c>
      <c r="AC11" s="15" t="s">
        <v>300</v>
      </c>
      <c r="AD11" s="17" t="s">
        <v>301</v>
      </c>
      <c r="AE11" s="15" t="s">
        <v>302</v>
      </c>
      <c r="AF11" s="15" t="s">
        <v>303</v>
      </c>
      <c r="AG11" s="15" t="s">
        <v>304</v>
      </c>
      <c r="AH11" s="15" t="s">
        <v>305</v>
      </c>
      <c r="AI11" s="33" t="s">
        <v>306</v>
      </c>
      <c r="AJ11" s="33"/>
      <c r="AK11" s="33" t="s">
        <v>307</v>
      </c>
      <c r="AL11" s="33" t="s">
        <v>308</v>
      </c>
      <c r="AM11" s="105"/>
      <c r="AN11" s="105"/>
      <c r="AO11" s="104"/>
      <c r="AP11" s="105"/>
      <c r="AQ11" s="105"/>
      <c r="AR11" s="105"/>
      <c r="AS11" s="83"/>
      <c r="AT11" s="83"/>
      <c r="AU11" s="83"/>
      <c r="AV11" s="83"/>
      <c r="AW11" s="16" t="s">
        <v>309</v>
      </c>
      <c r="AX11" s="16" t="s">
        <v>310</v>
      </c>
      <c r="AY11" s="16" t="s">
        <v>311</v>
      </c>
      <c r="AZ11" s="103"/>
      <c r="BA11" s="103"/>
      <c r="BB11" s="103"/>
    </row>
    <row r="12" spans="1:57" s="20" customFormat="1" ht="138" customHeight="1" x14ac:dyDescent="0.25">
      <c r="A12" s="81" t="s">
        <v>312</v>
      </c>
      <c r="B12" s="81" t="s">
        <v>344</v>
      </c>
      <c r="C12" s="81" t="s">
        <v>385</v>
      </c>
      <c r="D12" s="81" t="s">
        <v>386</v>
      </c>
      <c r="E12" s="80" t="str">
        <f>+CONCATENATE(B12," ",C12," ",D12)</f>
        <v>Posibilidad de perdida reputacional por incumplimiento en las disposiones legales aplicable en los procesos archivistico y la gestión de documental de las dependencias de la entidad (cumplimiento de los requisitos legales y normativos en cuanto a la gestión documental y ciclo vital del documento, organización y clasificación de documentos, disposición y conservación documental ), debido a la ausencia de seguimiento para la identificación de deficiencias o errores en la implementación de procesos archivísticos y de gestión documental.</v>
      </c>
      <c r="F12" s="81" t="s">
        <v>316</v>
      </c>
      <c r="G12" s="81"/>
      <c r="H12" s="81" t="s">
        <v>317</v>
      </c>
      <c r="I12" s="89" t="str">
        <f>+G12&amp;H12</f>
        <v>Procesos</v>
      </c>
      <c r="J12" s="90">
        <v>102</v>
      </c>
      <c r="K12" s="93" t="str">
        <f>IF(J12&lt;=0,"",IF(J12&lt;=2,"Muy Baja",IF(J12&lt;=24,"Baja",IF(J12&lt;=500,"Media",IF(J12&lt;=5000,"Alta","Muy Alta")))))</f>
        <v>Media</v>
      </c>
      <c r="L12" s="94">
        <f>IF(K12="","",IF(K12="Muy Baja",0.2,IF(K12="Baja",0.4,IF(K12="Media",0.6,IF(K12="Alta",0.8,IF(K12="Muy Alta",1,))))))</f>
        <v>0.6</v>
      </c>
      <c r="M12" s="96" t="s">
        <v>347</v>
      </c>
      <c r="N12" s="94">
        <f>IF(M12="","",IF(M12="menor a 10 SMLMV",0.2,IF(M12="ENTRE 10 Y 50 SMLMV",0.4,IF(M12="entre 50 y 100 SMLMV",0.6,IF(M12="entre 100 y 500 SMLMV",0.8,IF(M12="Mayor a 500 SMLMV",1,))))))</f>
        <v>0</v>
      </c>
      <c r="O12" s="93" t="str">
        <f>IF(N12&lt;=0,"",IF(N12&lt;=20%,"Leve",IF(N12&lt;=40%,"Menor",IF(N12&lt;=60%,"Moderado",IF(N12&lt;=80%,"Mayor","Catastrofico")))))</f>
        <v/>
      </c>
      <c r="P12" s="97" t="s">
        <v>238</v>
      </c>
      <c r="Q12" s="93" t="str">
        <f>IF(R12&lt;=0,"",IF(R12&lt;=20%,"Leve",IF(R12&lt;=40%,"Menor",IF(R12&lt;=60%,"Moderado",IF(R12&lt;=80%,"Mayor","Catastrofico")))))</f>
        <v>Mayor</v>
      </c>
      <c r="R12" s="94">
        <f>IF(P12="","",IF(P12="El riesgo afecta la imagen de algún área de la organización",0.2,IF(P12="El riesgo afecta la imagen de la entidad internamente, de conocimiento general nivel interno, de junta directiva y accionistas y/o de proveedores",0.4,IF(P12="El riesgo afecta la imagen de la entidad con algunos usuarios de relevancia frente al logro de los objetivos",0.6,IF(P12="El riesgo afecta la imagen de la entidad con efecto publicitario sostenido a nivel de sector administrativo, nivel departamental o municipal",0.8,IF(P12="El riesgo afecta la imagen de la entidad a nivel nacional, con efecto publicitario sostenido a nivel país",1,))))))</f>
        <v>0.8</v>
      </c>
      <c r="S12" s="93" t="str">
        <f>IF(T12&lt;=0,"",IF(T12&lt;=20%,"Leve",IF(T12&lt;=40%,"Menor",IF(T12&lt;=60%,"Moderado",IF(T12&lt;=80%,"Mayor","Catastrofico")))))</f>
        <v>Mayor</v>
      </c>
      <c r="T12" s="88">
        <f>+R12</f>
        <v>0.8</v>
      </c>
      <c r="U12" s="109" t="str">
        <f>IF(OR(AND(K12="Muy Baja",S12="Leve"),AND(K12="Muy Baja",S12="Menor"),AND(K12="Baja",S12="Leve")),"Bajo",IF(OR(AND(K12="Muy baja",S12="Moderado"),AND(K12="Baja",S12="Menor"),AND(K12="Baja",S12="Moderado"),AND(K12="Media",S12="Leve"),AND(K12="Media",S12="Menor"),AND(K12="Media",S12="Moderado"),AND(K12="Alta",S12="Leve"),AND(K12="Alta",S12="Menor")),"Moderado",IF(OR(AND(K12="Muy Baja",S12="Mayor"),AND(K12="Baja",S12="Mayor"),AND(K12="Media",S12="Mayor"),AND(K12="Alta",S12="Moderado"),AND(K12="Alta",S12="Mayor"),AND(K12="Muy Alta",S12="Leve"),AND(K12="Muy Alta",S12="Menor"),AND(K12="Muy Alta",S12="Moderado"),AND(K12="Muy Alta",S12="Mayor")),"Alto",IF(OR(AND(K12="Muy Baja",S12="Catastrofico"),AND(K12="Baja",S12="Catastrofico"),AND(K12="Media",S12="Catastrofico"),AND(K12="Alta",S12="Catastrofico"),AND(K12="Muy Alta",S12="Catastrofico")),"Extremo",))))</f>
        <v>Alto</v>
      </c>
      <c r="V12" s="18">
        <v>1</v>
      </c>
      <c r="W12" s="38" t="s">
        <v>319</v>
      </c>
      <c r="X12" s="38" t="s">
        <v>387</v>
      </c>
      <c r="Y12" s="38" t="s">
        <v>388</v>
      </c>
      <c r="Z12" s="39" t="str">
        <f t="shared" ref="Z12:Z15" si="0">+CONCATENATE(W12," ",X12," ",Y12)</f>
        <v>El Director Administrativo de Archivo Gerneral verificar que el lider de equipo de trabajo asignado ejecute el proceso de seguimiento a los procesos archivísticos y de gestión documental de la etidad (GDOGP03-F002 Seguimiento Implementación Normas Archivísticas) que permita la efectiva y oportuna  identificación de deficiencias o errores, quedando registrado a través de actas de seguimientos y se genera el correspondiente GDOGP03-F003 Plan de Mejoramiento Normas Archivo. De presentarse fallas en el proceso se definen estrategias inmediatas de mejora y aseguramiento de este proceso. Anualmente</v>
      </c>
      <c r="AA12" s="40" t="s">
        <v>322</v>
      </c>
      <c r="AB12" s="41">
        <f t="shared" ref="AB12:AB13" si="1">IF(AA12="","",IF(AA12="Preventivo",0.25,IF(AA12="Detectivo",0.15,IF(AA12="Correctivo",0.1,))))</f>
        <v>0.25</v>
      </c>
      <c r="AC12" s="19" t="str">
        <f>+IF(OR(AA12='[1]11 FORMULAS'!$O$4,AA12='[1]11 FORMULAS'!$O$5),'[1]11 FORMULAS'!$P$5,IF(AA12='[1]11 FORMULAS'!$O$6,'[1]11 FORMULAS'!$P$6,""))</f>
        <v>Probabilidad</v>
      </c>
      <c r="AD12" s="40" t="s">
        <v>323</v>
      </c>
      <c r="AE12" s="41">
        <f t="shared" ref="AE12:AE16" si="2">IF(AD12="","",IF(AD12="Manual",0.15,IF(AD12="Automatico",0.25,)))</f>
        <v>0.15</v>
      </c>
      <c r="AF12" s="42" t="s">
        <v>324</v>
      </c>
      <c r="AG12" s="42" t="s">
        <v>325</v>
      </c>
      <c r="AH12" s="42" t="s">
        <v>326</v>
      </c>
      <c r="AI12" s="19">
        <f>+AB12+AE12</f>
        <v>0.4</v>
      </c>
      <c r="AJ12" s="19">
        <f>+L12*AI12</f>
        <v>0.24</v>
      </c>
      <c r="AK12" s="19">
        <f>+L12-AJ12</f>
        <v>0.36</v>
      </c>
      <c r="AL12" s="19">
        <f>IF(AC12='[4]11 FORMULAS'!$P$6,T12-(T12*AI12),T12)</f>
        <v>0.8</v>
      </c>
      <c r="AM12" s="110">
        <f>+AK16</f>
        <v>0.216</v>
      </c>
      <c r="AN12" s="93" t="str">
        <f>IF(AM12&lt;=0,"",IF(AM12&lt;=20%,"Muy Baja",IF(AM12&lt;=40%,"Baja",IF(AM12&lt;=60%,"Media",IF(AM12&lt;=80%,"Alta","Muy Alta")))))</f>
        <v>Baja</v>
      </c>
      <c r="AO12" s="110">
        <f>+AL16</f>
        <v>0.8</v>
      </c>
      <c r="AP12" s="93" t="str">
        <f>IF(AO12&lt;=0,"",IF(AO12&lt;=20%,"Leve",IF(AO12&lt;=40%,"Menor",IF(AO12&lt;=60%,"Moderado",IF(AO12&lt;=80%,"Mayor","Catastrofico")))))</f>
        <v>Mayor</v>
      </c>
      <c r="AQ12" s="109" t="str">
        <f>IF(OR(AND(AN12="Muy Baja",AP12="Leve"),AND(AN12="Muy Baja",AP12="Menor"),AND(AN12="Baja",AP12="Leve")),"Bajo",IF(OR(AND(AN12="Muy baja",AP12="Moderado"),AND(AN12="Baja",AP12="Menor"),AND(AN12="Baja",AP12="Moderado"),AND(AN12="Media",AP12="Leve"),AND(AN12="Media",AP12="Menor"),AND(AN12="Media",AP12="Moderado"),AND(AN12="Alta",AP12="Leve"),AND(AN12="Alta",AP12="Menor")),"Moderado",IF(OR(AND(AN12="Muy Baja",AP12="Mayor"),AND(AN12="Baja",AP12="Mayor"),AND(AN12="Media",AP12="Mayor"),AND(AN12="Alta",AP12="Moderado"),AND(AN12="Alta",AP12="Mayor"),AND(AN12="Muy Alta",AP12="Leve"),AND(AN12="Muy Alta",AP12="Menor"),AND(AN12="Muy Alta",AP12="Moderado"),AND(AN12="Muy Alta",AP12="Mayor")),"Alto",IF(OR(AND(AN12="Muy Baja",AP12="Catastrofico"),AND(AN12="Baja",AP12="Catastrofico"),AND(AN12="Media",AP12="Catastrofico"),AND(AN12="Alta",AP12="Catastrofico"),AND(AN12="Muy Alta",AP12="Catastrofico")),"Extremo",""))))</f>
        <v>Alto</v>
      </c>
      <c r="AR12" s="106" t="s">
        <v>327</v>
      </c>
      <c r="AS12" s="102" t="s">
        <v>406</v>
      </c>
      <c r="AT12" s="102" t="s">
        <v>329</v>
      </c>
      <c r="AU12" s="85">
        <v>44956</v>
      </c>
      <c r="AV12" s="85">
        <v>45290</v>
      </c>
      <c r="AW12" s="85">
        <v>45026</v>
      </c>
      <c r="AX12" s="85">
        <v>45117</v>
      </c>
      <c r="AY12" s="85">
        <v>45270</v>
      </c>
      <c r="AZ12" s="102"/>
      <c r="BA12" s="102"/>
      <c r="BB12" s="102"/>
      <c r="BE12" s="13"/>
    </row>
    <row r="13" spans="1:57" s="20" customFormat="1" ht="123.75" customHeight="1" x14ac:dyDescent="0.25">
      <c r="A13" s="81"/>
      <c r="B13" s="81"/>
      <c r="C13" s="81"/>
      <c r="D13" s="81"/>
      <c r="E13" s="80"/>
      <c r="F13" s="81"/>
      <c r="G13" s="81"/>
      <c r="H13" s="81"/>
      <c r="I13" s="89"/>
      <c r="J13" s="91"/>
      <c r="K13" s="93"/>
      <c r="L13" s="95"/>
      <c r="M13" s="96"/>
      <c r="N13" s="95"/>
      <c r="O13" s="93"/>
      <c r="P13" s="98"/>
      <c r="Q13" s="93"/>
      <c r="R13" s="95"/>
      <c r="S13" s="93"/>
      <c r="T13" s="88"/>
      <c r="U13" s="109"/>
      <c r="V13" s="18">
        <v>2</v>
      </c>
      <c r="W13" s="38" t="s">
        <v>319</v>
      </c>
      <c r="X13" s="38" t="s">
        <v>340</v>
      </c>
      <c r="Y13" s="38" t="s">
        <v>388</v>
      </c>
      <c r="Z13" s="39" t="str">
        <f t="shared" si="0"/>
        <v>El Director Administrativo de Archivo Gerneral verificar que el lider de equipo de trabajo asignado ejecute el programa de auditorías previsto de gestión documental y procesos archivísticos a las dependencias de la etidad para la efectiva y oportuna  identificación de deficiencias o errores. Esto es resgistrado através de indicadores de gestión y del linforme de auditorias de gestión documental  a cada dependencia y se genera el correspondiente GDOGP03-F003 Plan de Mejoramiento Normas Archivo. En caso de desviaciones en este proceso se realizan las acciones previstas en el programa de auditorá y se realiza actividades de reproceso para asegurar la debida implenetación. Anualmente</v>
      </c>
      <c r="AA13" s="40" t="s">
        <v>322</v>
      </c>
      <c r="AB13" s="41">
        <f t="shared" si="1"/>
        <v>0.25</v>
      </c>
      <c r="AC13" s="19" t="str">
        <f>+IF(OR(AA13='[1]11 FORMULAS'!$O$4,AA13='[1]11 FORMULAS'!$O$5),'[1]11 FORMULAS'!$P$5,IF(AA13='[1]11 FORMULAS'!$O$6,'[1]11 FORMULAS'!$P$6,""))</f>
        <v>Probabilidad</v>
      </c>
      <c r="AD13" s="40" t="s">
        <v>323</v>
      </c>
      <c r="AE13" s="41">
        <f t="shared" si="2"/>
        <v>0.15</v>
      </c>
      <c r="AF13" s="42" t="s">
        <v>324</v>
      </c>
      <c r="AG13" s="42" t="s">
        <v>325</v>
      </c>
      <c r="AH13" s="42" t="s">
        <v>326</v>
      </c>
      <c r="AI13" s="19">
        <f>+AB13+AE13</f>
        <v>0.4</v>
      </c>
      <c r="AJ13" s="19">
        <f>+AK12*AI13</f>
        <v>0.14399999999999999</v>
      </c>
      <c r="AK13" s="19">
        <f>+AK12-AJ13</f>
        <v>0.216</v>
      </c>
      <c r="AL13" s="19">
        <f>IF(AC13='[4]11 FORMULAS'!$P$6,AL12-(AL12*AI13),AL12)</f>
        <v>0.8</v>
      </c>
      <c r="AM13" s="110"/>
      <c r="AN13" s="93"/>
      <c r="AO13" s="110"/>
      <c r="AP13" s="93"/>
      <c r="AQ13" s="109"/>
      <c r="AR13" s="107"/>
      <c r="AS13" s="86"/>
      <c r="AT13" s="86"/>
      <c r="AU13" s="86"/>
      <c r="AV13" s="86"/>
      <c r="AW13" s="86"/>
      <c r="AX13" s="86"/>
      <c r="AY13" s="86"/>
      <c r="AZ13" s="86"/>
      <c r="BA13" s="86"/>
      <c r="BB13" s="86"/>
      <c r="BE13" s="13"/>
    </row>
    <row r="14" spans="1:57" s="20" customFormat="1" ht="35.25" customHeight="1" x14ac:dyDescent="0.25">
      <c r="A14" s="81"/>
      <c r="B14" s="81"/>
      <c r="C14" s="81"/>
      <c r="D14" s="81"/>
      <c r="E14" s="80"/>
      <c r="F14" s="81"/>
      <c r="G14" s="81"/>
      <c r="H14" s="81"/>
      <c r="I14" s="89"/>
      <c r="J14" s="91"/>
      <c r="K14" s="93"/>
      <c r="L14" s="95"/>
      <c r="M14" s="96"/>
      <c r="N14" s="95"/>
      <c r="O14" s="93"/>
      <c r="P14" s="98"/>
      <c r="Q14" s="93"/>
      <c r="R14" s="95"/>
      <c r="S14" s="93"/>
      <c r="T14" s="88"/>
      <c r="U14" s="109"/>
      <c r="V14" s="18"/>
      <c r="W14" s="38"/>
      <c r="X14" s="38"/>
      <c r="Y14" s="38"/>
      <c r="Z14" s="39" t="str">
        <f t="shared" si="0"/>
        <v xml:space="preserve">  </v>
      </c>
      <c r="AA14" s="40" t="s">
        <v>222</v>
      </c>
      <c r="AB14" s="41">
        <f>IF(AA14="","",IF(AA14="Preventivo",0.25,IF(AA14="Detectivo",0.15,IF(AA14="Correctivo",0.1,))))</f>
        <v>0</v>
      </c>
      <c r="AC14" s="19" t="str">
        <f>+IF(OR(AA14='[1]11 FORMULAS'!$O$4,AA14='[1]11 FORMULAS'!$O$5),'[1]11 FORMULAS'!$P$5,IF(AA14='[1]11 FORMULAS'!$O$6,'[1]11 FORMULAS'!$P$6,""))</f>
        <v/>
      </c>
      <c r="AD14" s="40" t="s">
        <v>222</v>
      </c>
      <c r="AE14" s="41">
        <f t="shared" si="2"/>
        <v>0</v>
      </c>
      <c r="AF14" s="42"/>
      <c r="AG14" s="42"/>
      <c r="AH14" s="42"/>
      <c r="AI14" s="19">
        <f>+AB14+AE14</f>
        <v>0</v>
      </c>
      <c r="AJ14" s="19">
        <f t="shared" ref="AJ14:AJ16" si="3">+AK13*AI14</f>
        <v>0</v>
      </c>
      <c r="AK14" s="19">
        <f t="shared" ref="AK14:AK16" si="4">+AK13-AJ14</f>
        <v>0.216</v>
      </c>
      <c r="AL14" s="19">
        <f>IF(AC14='[4]11 FORMULAS'!$P$6,AL13-(AL13*AI14),AL13)</f>
        <v>0.8</v>
      </c>
      <c r="AM14" s="110"/>
      <c r="AN14" s="93"/>
      <c r="AO14" s="110"/>
      <c r="AP14" s="93"/>
      <c r="AQ14" s="109"/>
      <c r="AR14" s="107"/>
      <c r="AS14" s="86"/>
      <c r="AT14" s="86"/>
      <c r="AU14" s="86"/>
      <c r="AV14" s="86"/>
      <c r="AW14" s="86"/>
      <c r="AX14" s="86"/>
      <c r="AY14" s="86"/>
      <c r="AZ14" s="86"/>
      <c r="BA14" s="86"/>
      <c r="BB14" s="86"/>
    </row>
    <row r="15" spans="1:57" s="20" customFormat="1" ht="35.25" customHeight="1" x14ac:dyDescent="0.25">
      <c r="A15" s="81"/>
      <c r="B15" s="81"/>
      <c r="C15" s="81"/>
      <c r="D15" s="81"/>
      <c r="E15" s="80"/>
      <c r="F15" s="81"/>
      <c r="G15" s="81"/>
      <c r="H15" s="81"/>
      <c r="I15" s="89"/>
      <c r="J15" s="91"/>
      <c r="K15" s="93"/>
      <c r="L15" s="95"/>
      <c r="M15" s="96"/>
      <c r="N15" s="95"/>
      <c r="O15" s="93"/>
      <c r="P15" s="98"/>
      <c r="Q15" s="93"/>
      <c r="R15" s="95"/>
      <c r="S15" s="93"/>
      <c r="T15" s="88"/>
      <c r="U15" s="109"/>
      <c r="V15" s="18"/>
      <c r="W15" s="38"/>
      <c r="X15" s="38"/>
      <c r="Y15" s="38"/>
      <c r="Z15" s="39" t="str">
        <f t="shared" si="0"/>
        <v xml:space="preserve">  </v>
      </c>
      <c r="AA15" s="40" t="s">
        <v>222</v>
      </c>
      <c r="AB15" s="41">
        <f t="shared" ref="AB15:AB16" si="5">IF(AA15="","",IF(AA15="Preventivo",0.25,IF(AA15="Detectivo",0.15,IF(AA15="Correctivo",0.1,))))</f>
        <v>0</v>
      </c>
      <c r="AC15" s="19" t="str">
        <f>+IF(OR(AA15='[1]11 FORMULAS'!$O$4,AA15='[1]11 FORMULAS'!$O$5),'[1]11 FORMULAS'!$P$5,IF(AA15='[1]11 FORMULAS'!$O$6,'[1]11 FORMULAS'!$P$6,""))</f>
        <v/>
      </c>
      <c r="AD15" s="40" t="s">
        <v>222</v>
      </c>
      <c r="AE15" s="41">
        <f t="shared" si="2"/>
        <v>0</v>
      </c>
      <c r="AF15" s="42"/>
      <c r="AG15" s="42"/>
      <c r="AH15" s="42"/>
      <c r="AI15" s="19">
        <f>+AB15+AE15</f>
        <v>0</v>
      </c>
      <c r="AJ15" s="19">
        <f t="shared" si="3"/>
        <v>0</v>
      </c>
      <c r="AK15" s="19">
        <f t="shared" si="4"/>
        <v>0.216</v>
      </c>
      <c r="AL15" s="19">
        <f>IF(AC15='[4]11 FORMULAS'!$P$6,AL14-(AL14*AI15),AL14)</f>
        <v>0.8</v>
      </c>
      <c r="AM15" s="110"/>
      <c r="AN15" s="93"/>
      <c r="AO15" s="110"/>
      <c r="AP15" s="93"/>
      <c r="AQ15" s="109"/>
      <c r="AR15" s="107"/>
      <c r="AS15" s="86"/>
      <c r="AT15" s="86"/>
      <c r="AU15" s="86"/>
      <c r="AV15" s="86"/>
      <c r="AW15" s="86"/>
      <c r="AX15" s="86"/>
      <c r="AY15" s="86"/>
      <c r="AZ15" s="86"/>
      <c r="BA15" s="86"/>
      <c r="BB15" s="86"/>
    </row>
    <row r="16" spans="1:57" s="20" customFormat="1" ht="35.25" customHeight="1" x14ac:dyDescent="0.25">
      <c r="A16" s="81"/>
      <c r="B16" s="81"/>
      <c r="C16" s="81"/>
      <c r="D16" s="81"/>
      <c r="E16" s="80"/>
      <c r="F16" s="81"/>
      <c r="G16" s="81"/>
      <c r="H16" s="81"/>
      <c r="I16" s="89"/>
      <c r="J16" s="92"/>
      <c r="K16" s="93"/>
      <c r="L16" s="95"/>
      <c r="M16" s="96"/>
      <c r="N16" s="95"/>
      <c r="O16" s="93"/>
      <c r="P16" s="99"/>
      <c r="Q16" s="93"/>
      <c r="R16" s="95"/>
      <c r="S16" s="93"/>
      <c r="T16" s="88"/>
      <c r="U16" s="109"/>
      <c r="V16" s="21"/>
      <c r="W16" s="21"/>
      <c r="X16" s="21"/>
      <c r="Y16" s="21"/>
      <c r="Z16" s="21"/>
      <c r="AA16" s="40" t="s">
        <v>222</v>
      </c>
      <c r="AB16" s="46">
        <f t="shared" si="5"/>
        <v>0</v>
      </c>
      <c r="AC16" s="19" t="str">
        <f>+IF(OR(AA16='[1]11 FORMULAS'!$O$4,AA16='[1]11 FORMULAS'!$O$5),'[1]11 FORMULAS'!$P$5,IF(AA16='[1]11 FORMULAS'!$O$6,'[1]11 FORMULAS'!$P$6,""))</f>
        <v/>
      </c>
      <c r="AD16" s="40" t="s">
        <v>222</v>
      </c>
      <c r="AE16" s="46">
        <f t="shared" si="2"/>
        <v>0</v>
      </c>
      <c r="AF16" s="43"/>
      <c r="AG16" s="43"/>
      <c r="AH16" s="43"/>
      <c r="AI16" s="19">
        <f t="shared" ref="AI16" si="6">+AB16+AE16</f>
        <v>0</v>
      </c>
      <c r="AJ16" s="19">
        <f t="shared" si="3"/>
        <v>0</v>
      </c>
      <c r="AK16" s="19">
        <f t="shared" si="4"/>
        <v>0.216</v>
      </c>
      <c r="AL16" s="19">
        <f>IF(AC16='[4]11 FORMULAS'!$P$6,AL15-(AL15*AI16),AL15)</f>
        <v>0.8</v>
      </c>
      <c r="AM16" s="110"/>
      <c r="AN16" s="93"/>
      <c r="AO16" s="110"/>
      <c r="AP16" s="93"/>
      <c r="AQ16" s="109"/>
      <c r="AR16" s="108"/>
      <c r="AS16" s="87"/>
      <c r="AT16" s="87"/>
      <c r="AU16" s="87"/>
      <c r="AV16" s="87"/>
      <c r="AW16" s="87"/>
      <c r="AX16" s="87"/>
      <c r="AY16" s="87"/>
      <c r="AZ16" s="87"/>
      <c r="BA16" s="87"/>
      <c r="BB16" s="87"/>
    </row>
  </sheetData>
  <mergeCells count="103">
    <mergeCell ref="A10:A11"/>
    <mergeCell ref="B10:B11"/>
    <mergeCell ref="C10:C11"/>
    <mergeCell ref="D10:D11"/>
    <mergeCell ref="E10:E11"/>
    <mergeCell ref="AX12:AX16"/>
    <mergeCell ref="AY12:AY16"/>
    <mergeCell ref="AZ12:AZ16"/>
    <mergeCell ref="T12:T16"/>
    <mergeCell ref="I12:I16"/>
    <mergeCell ref="J12:J16"/>
    <mergeCell ref="K12:K16"/>
    <mergeCell ref="L12:L16"/>
    <mergeCell ref="M12:M16"/>
    <mergeCell ref="N12:N16"/>
    <mergeCell ref="O12:O16"/>
    <mergeCell ref="AR12:AR16"/>
    <mergeCell ref="AS12:AS16"/>
    <mergeCell ref="AT12:AT16"/>
    <mergeCell ref="AU12:AU16"/>
    <mergeCell ref="U12:U16"/>
    <mergeCell ref="AM12:AM16"/>
    <mergeCell ref="AN12:AN16"/>
    <mergeCell ref="AO12:AO16"/>
    <mergeCell ref="BA12:BA16"/>
    <mergeCell ref="BB12:BB16"/>
    <mergeCell ref="AV12:AV16"/>
    <mergeCell ref="AW12:AW16"/>
    <mergeCell ref="AP12:AP16"/>
    <mergeCell ref="AQ12:AQ16"/>
    <mergeCell ref="P12:P16"/>
    <mergeCell ref="Q12:Q16"/>
    <mergeCell ref="R12:R16"/>
    <mergeCell ref="S12:S16"/>
    <mergeCell ref="L9:L11"/>
    <mergeCell ref="M9:M11"/>
    <mergeCell ref="N9:N11"/>
    <mergeCell ref="O9:O11"/>
    <mergeCell ref="P9:P11"/>
    <mergeCell ref="BA10:BA11"/>
    <mergeCell ref="BB10:BB11"/>
    <mergeCell ref="A12:A16"/>
    <mergeCell ref="B12:B16"/>
    <mergeCell ref="C12:C16"/>
    <mergeCell ref="D12:D16"/>
    <mergeCell ref="E12:E16"/>
    <mergeCell ref="F12:F16"/>
    <mergeCell ref="G12:G16"/>
    <mergeCell ref="H12:H16"/>
    <mergeCell ref="AS10:AS11"/>
    <mergeCell ref="AT10:AT11"/>
    <mergeCell ref="AU10:AU11"/>
    <mergeCell ref="AV10:AV11"/>
    <mergeCell ref="AW10:AY10"/>
    <mergeCell ref="AZ10:AZ11"/>
    <mergeCell ref="AP9:AP11"/>
    <mergeCell ref="AQ9:AQ11"/>
    <mergeCell ref="AR9:AR11"/>
    <mergeCell ref="A7:U7"/>
    <mergeCell ref="V7:AR7"/>
    <mergeCell ref="AS7:BB9"/>
    <mergeCell ref="A8:I9"/>
    <mergeCell ref="J8:U8"/>
    <mergeCell ref="V8:Z10"/>
    <mergeCell ref="AA8:AR8"/>
    <mergeCell ref="J9:J11"/>
    <mergeCell ref="F10:I10"/>
    <mergeCell ref="AA10:AE10"/>
    <mergeCell ref="AI9:AI10"/>
    <mergeCell ref="AK9:AK10"/>
    <mergeCell ref="AL9:AL10"/>
    <mergeCell ref="AM9:AM11"/>
    <mergeCell ref="AN9:AN11"/>
    <mergeCell ref="AO9:AO11"/>
    <mergeCell ref="Q9:Q11"/>
    <mergeCell ref="R9:R11"/>
    <mergeCell ref="S9:S11"/>
    <mergeCell ref="T9:T11"/>
    <mergeCell ref="U9:U11"/>
    <mergeCell ref="AA9:AH9"/>
    <mergeCell ref="AF10:AH10"/>
    <mergeCell ref="K9:K11"/>
    <mergeCell ref="A5:B5"/>
    <mergeCell ref="C5:D5"/>
    <mergeCell ref="I5:O5"/>
    <mergeCell ref="P5:S5"/>
    <mergeCell ref="AR5:AR6"/>
    <mergeCell ref="BA5:BB5"/>
    <mergeCell ref="A6:B6"/>
    <mergeCell ref="C6:H6"/>
    <mergeCell ref="I6:O6"/>
    <mergeCell ref="P6:S6"/>
    <mergeCell ref="W6:AH6"/>
    <mergeCell ref="BA6:BB6"/>
    <mergeCell ref="A1:B4"/>
    <mergeCell ref="C1:AZ1"/>
    <mergeCell ref="BA1:BB1"/>
    <mergeCell ref="C2:AZ2"/>
    <mergeCell ref="BA2:BB2"/>
    <mergeCell ref="C3:AZ3"/>
    <mergeCell ref="BA3:BB3"/>
    <mergeCell ref="C4:AZ4"/>
    <mergeCell ref="BA4:BB4"/>
  </mergeCells>
  <conditionalFormatting sqref="K12">
    <cfRule type="cellIs" dxfId="1569" priority="356" operator="equal">
      <formula>"Muy Baja"</formula>
    </cfRule>
    <cfRule type="cellIs" dxfId="1568" priority="355" operator="equal">
      <formula>"Baja"</formula>
    </cfRule>
    <cfRule type="cellIs" dxfId="1567" priority="354" operator="equal">
      <formula>"Media"</formula>
    </cfRule>
    <cfRule type="cellIs" dxfId="1566" priority="353" operator="equal">
      <formula>"Alta"</formula>
    </cfRule>
    <cfRule type="cellIs" dxfId="1565" priority="352" operator="equal">
      <formula>"Muy Alta"</formula>
    </cfRule>
  </conditionalFormatting>
  <conditionalFormatting sqref="M12">
    <cfRule type="cellIs" dxfId="1564" priority="365" operator="equal">
      <formula>$T$15</formula>
    </cfRule>
    <cfRule type="cellIs" dxfId="1563" priority="364" operator="equal">
      <formula>$T$14</formula>
    </cfRule>
    <cfRule type="cellIs" dxfId="1562" priority="363" operator="equal">
      <formula>$T$13</formula>
    </cfRule>
    <cfRule type="cellIs" dxfId="1561" priority="366" operator="equal">
      <formula>$T$16</formula>
    </cfRule>
    <cfRule type="cellIs" dxfId="1560" priority="362" operator="equal">
      <formula>$T$12</formula>
    </cfRule>
  </conditionalFormatting>
  <conditionalFormatting sqref="O12">
    <cfRule type="cellIs" dxfId="1559" priority="351" operator="equal">
      <formula>"leve"</formula>
    </cfRule>
    <cfRule type="cellIs" dxfId="1558" priority="350" operator="equal">
      <formula>"menor"</formula>
    </cfRule>
    <cfRule type="cellIs" dxfId="1557" priority="349" operator="equal">
      <formula>"Moderado"</formula>
    </cfRule>
    <cfRule type="cellIs" dxfId="1556" priority="348" operator="equal">
      <formula>"Mayor"</formula>
    </cfRule>
    <cfRule type="cellIs" dxfId="1555" priority="347" operator="equal">
      <formula>"catastrofico"</formula>
    </cfRule>
  </conditionalFormatting>
  <conditionalFormatting sqref="Q12">
    <cfRule type="cellIs" dxfId="1554" priority="346" operator="equal">
      <formula>"leve"</formula>
    </cfRule>
    <cfRule type="cellIs" dxfId="1553" priority="343" operator="equal">
      <formula>"Mayor"</formula>
    </cfRule>
    <cfRule type="cellIs" dxfId="1552" priority="342" operator="equal">
      <formula>"catastrofico"</formula>
    </cfRule>
    <cfRule type="cellIs" dxfId="1551" priority="345" operator="equal">
      <formula>"menor"</formula>
    </cfRule>
    <cfRule type="cellIs" dxfId="1550" priority="344" operator="equal">
      <formula>"Moderado"</formula>
    </cfRule>
  </conditionalFormatting>
  <conditionalFormatting sqref="S12">
    <cfRule type="cellIs" dxfId="1549" priority="339" operator="equal">
      <formula>"Moderado"</formula>
    </cfRule>
    <cfRule type="cellIs" dxfId="1548" priority="340" operator="equal">
      <formula>"menor"</formula>
    </cfRule>
    <cfRule type="cellIs" dxfId="1547" priority="341" operator="equal">
      <formula>"leve"</formula>
    </cfRule>
    <cfRule type="cellIs" dxfId="1546" priority="337" operator="equal">
      <formula>"catastrofico"</formula>
    </cfRule>
    <cfRule type="cellIs" dxfId="1545" priority="338" operator="equal">
      <formula>"Mayor"</formula>
    </cfRule>
  </conditionalFormatting>
  <conditionalFormatting sqref="T12">
    <cfRule type="cellIs" dxfId="1544" priority="357" operator="equal">
      <formula>#REF!</formula>
    </cfRule>
    <cfRule type="cellIs" dxfId="1543" priority="358" operator="equal">
      <formula>#REF!</formula>
    </cfRule>
    <cfRule type="cellIs" dxfId="1542" priority="359" operator="equal">
      <formula>#REF!</formula>
    </cfRule>
    <cfRule type="cellIs" dxfId="1541" priority="361" operator="equal">
      <formula>#REF!</formula>
    </cfRule>
    <cfRule type="cellIs" dxfId="1540" priority="360" operator="equal">
      <formula>#REF!</formula>
    </cfRule>
  </conditionalFormatting>
  <conditionalFormatting sqref="U12">
    <cfRule type="cellIs" dxfId="1539" priority="190" operator="equal">
      <formula>"Extremo"</formula>
    </cfRule>
    <cfRule type="cellIs" dxfId="1538" priority="191" operator="equal">
      <formula>"Alto"</formula>
    </cfRule>
    <cfRule type="cellIs" dxfId="1537" priority="192" operator="equal">
      <formula>"Moderado"</formula>
    </cfRule>
    <cfRule type="cellIs" dxfId="1536" priority="193" operator="equal">
      <formula>"Bajo"</formula>
    </cfRule>
  </conditionalFormatting>
  <conditionalFormatting sqref="AN12">
    <cfRule type="cellIs" dxfId="1535" priority="336" operator="equal">
      <formula>"Muy Baja"</formula>
    </cfRule>
    <cfRule type="cellIs" dxfId="1534" priority="335" operator="equal">
      <formula>"Baja"</formula>
    </cfRule>
    <cfRule type="cellIs" dxfId="1533" priority="333" operator="equal">
      <formula>"Alta"</formula>
    </cfRule>
    <cfRule type="cellIs" dxfId="1532" priority="332" operator="equal">
      <formula>"Muy Alta"</formula>
    </cfRule>
    <cfRule type="cellIs" dxfId="1531" priority="334" operator="equal">
      <formula>"Media"</formula>
    </cfRule>
  </conditionalFormatting>
  <conditionalFormatting sqref="AP12">
    <cfRule type="cellIs" dxfId="1530" priority="331" operator="equal">
      <formula>"Leve"</formula>
    </cfRule>
    <cfRule type="cellIs" dxfId="1529" priority="330" operator="equal">
      <formula>"Menor"</formula>
    </cfRule>
    <cfRule type="cellIs" dxfId="1528" priority="329" operator="equal">
      <formula>"Moderado"</formula>
    </cfRule>
    <cfRule type="cellIs" dxfId="1527" priority="328" operator="equal">
      <formula>"Mayor"</formula>
    </cfRule>
    <cfRule type="cellIs" dxfId="1526" priority="327" operator="equal">
      <formula>"Catastrofico"</formula>
    </cfRule>
  </conditionalFormatting>
  <conditionalFormatting sqref="AQ12">
    <cfRule type="cellIs" dxfId="1525" priority="211" operator="equal">
      <formula>"Moderado"</formula>
    </cfRule>
    <cfRule type="cellIs" dxfId="1524" priority="212" operator="equal">
      <formula>"Bajo"</formula>
    </cfRule>
    <cfRule type="cellIs" dxfId="1523" priority="210" operator="equal">
      <formula>"Alto"</formula>
    </cfRule>
    <cfRule type="cellIs" dxfId="1522" priority="209" operator="equal">
      <formula>"Extremo"</formula>
    </cfRule>
  </conditionalFormatting>
  <conditionalFormatting sqref="AR12">
    <cfRule type="cellIs" dxfId="1521" priority="232" operator="equal">
      <formula>"Reducir mitigar"</formula>
    </cfRule>
    <cfRule type="cellIs" dxfId="1520" priority="231" operator="equal">
      <formula>"reducir mitigar"</formula>
    </cfRule>
    <cfRule type="cellIs" dxfId="1519" priority="230" operator="equal">
      <formula>"reducir transferir"</formula>
    </cfRule>
    <cfRule type="cellIs" dxfId="1518" priority="229" operator="equal">
      <formula>"Aceptar"</formula>
    </cfRule>
    <cfRule type="cellIs" dxfId="1517" priority="228" operator="equal">
      <formula>"Evitar"</formula>
    </cfRule>
  </conditionalFormatting>
  <dataValidations count="13">
    <dataValidation type="list" allowBlank="1" showInputMessage="1" showErrorMessage="1" sqref="AD12:AD16" xr:uid="{00000000-0002-0000-0900-000000000000}">
      <formula1>"Manual,Automatico,NA"</formula1>
    </dataValidation>
    <dataValidation type="list" allowBlank="1" showInputMessage="1" showErrorMessage="1" sqref="AA12:AA16" xr:uid="{00000000-0002-0000-0900-000001000000}">
      <formula1>"Preventivo,Detectivo,Correctivo,NA"</formula1>
    </dataValidation>
    <dataValidation type="list" allowBlank="1" showInputMessage="1" showErrorMessage="1" sqref="P12:P16" xr:uid="{00000000-0002-0000-0900-000002000000}">
      <formula1>$BE$1:$BE$6</formula1>
    </dataValidation>
    <dataValidation type="list" allowBlank="1" showInputMessage="1" showErrorMessage="1" sqref="BB12:BB16" xr:uid="{00000000-0002-0000-0900-000003000000}">
      <formula1>"Sin Iniciar,En proceso,Cerrado"</formula1>
    </dataValidation>
    <dataValidation type="list" allowBlank="1" showInputMessage="1" showErrorMessage="1" sqref="H5" xr:uid="{00000000-0002-0000-0900-000004000000}">
      <formula1>"Estrategico,Misional,Apoyo"</formula1>
    </dataValidation>
    <dataValidation type="list" allowBlank="1" showInputMessage="1" showErrorMessage="1" sqref="AH12:AH13" xr:uid="{00000000-0002-0000-0900-000005000000}">
      <formula1>"Con Registro,Sin Registro"</formula1>
    </dataValidation>
    <dataValidation type="list" allowBlank="1" showInputMessage="1" showErrorMessage="1" sqref="AG12:AG13" xr:uid="{00000000-0002-0000-0900-000006000000}">
      <formula1>"Continua,Aleatoria"</formula1>
    </dataValidation>
    <dataValidation type="list" allowBlank="1" showInputMessage="1" showErrorMessage="1" sqref="AF12:AF15" xr:uid="{00000000-0002-0000-0900-000007000000}">
      <formula1>"Documentado,Sin Documentar"</formula1>
    </dataValidation>
    <dataValidation type="list" allowBlank="1" showInputMessage="1" showErrorMessage="1" sqref="M12:M16" xr:uid="{00000000-0002-0000-0900-000008000000}">
      <formula1>"N/A,menor a 10 SMLMV,ENTRE 10 Y 50 SMLMV,entre 50 y 100 SMLMV,entre 100 y 500 SMLMV,Mayor a 500 SMLMV"</formula1>
    </dataValidation>
    <dataValidation type="list" allowBlank="1" showInputMessage="1" showErrorMessage="1" sqref="F12:F16" xr:uid="{00000000-0002-0000-0900-000009000000}">
      <formula1>"A Ejecucion y administracion de procesos,B Fraude externo,C Fraude interno,D Fallas teconologicas,E Relaciones laborales,F Usuarios productos y practicas organizacionales,G Daños activos fisicos"</formula1>
    </dataValidation>
    <dataValidation type="list" allowBlank="1" showInputMessage="1" showErrorMessage="1" sqref="B12:B16" xr:uid="{00000000-0002-0000-0900-00000A000000}">
      <formula1>"Posibilidad de perdidad economica,Posibilidad de perdida reputacional,Posibilidad de perdida economica y reputacional,Posibilidad de perdida reputacional y economica"</formula1>
    </dataValidation>
    <dataValidation type="list" allowBlank="1" showInputMessage="1" showErrorMessage="1" sqref="G12:H12" xr:uid="{00000000-0002-0000-0900-00000B000000}">
      <formula1>"Procesos,Evento externo,Talento humano,Tecnologias,Infraestructura"</formula1>
    </dataValidation>
    <dataValidation type="list" allowBlank="1" showInputMessage="1" showErrorMessage="1" sqref="AR12" xr:uid="{00000000-0002-0000-0900-00000C000000}">
      <formula1>"Reducir mitigar,Reducir Transferir,Aceptar,Evitar"</formula1>
    </dataValidation>
  </dataValidations>
  <pageMargins left="0.7" right="0.7" top="0.75" bottom="0.75" header="0.3" footer="0.3"/>
  <pageSetup orientation="portrait" horizontalDpi="4294967292" verticalDpi="0"/>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D000000}">
          <x14:formula1>
            <xm:f>'C:\Users\everl\Downloads\MAPA DE RIESGO DE GESTION.25.06.2023\[gestion de riesgos.xlsx]11 FORMULAS'!#REF!</xm:f>
          </x14:formula1>
          <xm:sqref>AG14:AH15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BE16"/>
  <sheetViews>
    <sheetView topLeftCell="A13" zoomScale="80" zoomScaleNormal="80" workbookViewId="0">
      <pane xSplit="1" topLeftCell="B1" activePane="topRight" state="frozen"/>
      <selection activeCell="A12" sqref="A12"/>
      <selection pane="topRight" activeCell="AM12" sqref="AM12:AM16"/>
    </sheetView>
  </sheetViews>
  <sheetFormatPr baseColWidth="10" defaultColWidth="11.42578125" defaultRowHeight="15" x14ac:dyDescent="0.25"/>
  <cols>
    <col min="1" max="1" width="8.28515625" customWidth="1"/>
    <col min="2" max="2" width="27.140625" customWidth="1"/>
    <col min="3" max="3" width="23.28515625" customWidth="1"/>
    <col min="4" max="4" width="28.42578125" customWidth="1"/>
    <col min="5" max="5" width="54" customWidth="1"/>
    <col min="6" max="9" width="15.85546875" customWidth="1"/>
    <col min="10" max="10" width="7.28515625" customWidth="1"/>
    <col min="11" max="11" width="11.5703125" customWidth="1"/>
    <col min="12" max="12" width="6.7109375" customWidth="1"/>
    <col min="13" max="13" width="14.85546875" customWidth="1"/>
    <col min="14" max="14" width="6.7109375" customWidth="1"/>
    <col min="15" max="15" width="12.140625" customWidth="1"/>
    <col min="16" max="16" width="15.5703125" customWidth="1"/>
    <col min="17" max="17" width="13.42578125" customWidth="1"/>
    <col min="18" max="18" width="7" customWidth="1"/>
    <col min="19" max="19" width="12.7109375" customWidth="1"/>
    <col min="20" max="20" width="8.28515625" customWidth="1"/>
    <col min="21" max="21" width="12.7109375" customWidth="1"/>
    <col min="22" max="22" width="8.42578125" customWidth="1"/>
    <col min="23" max="23" width="17.5703125" customWidth="1"/>
    <col min="24" max="24" width="42.28515625" customWidth="1"/>
    <col min="25" max="25" width="21.85546875" customWidth="1"/>
    <col min="26" max="26" width="37.28515625" customWidth="1"/>
    <col min="27" max="27" width="9.85546875" customWidth="1"/>
    <col min="28" max="28" width="8.85546875" customWidth="1"/>
    <col min="29" max="29" width="13.7109375" customWidth="1"/>
    <col min="30" max="30" width="10.85546875" customWidth="1"/>
    <col min="31" max="31" width="9.5703125" customWidth="1"/>
    <col min="32" max="32" width="10.42578125" customWidth="1"/>
    <col min="33" max="33" width="9.140625" customWidth="1"/>
    <col min="34" max="34" width="10.85546875" customWidth="1"/>
    <col min="35" max="35" width="8.7109375" customWidth="1"/>
    <col min="36" max="36" width="8.140625" customWidth="1"/>
    <col min="37" max="38" width="8.42578125" customWidth="1"/>
    <col min="39" max="39" width="6.42578125" customWidth="1"/>
    <col min="40" max="40" width="13.28515625" customWidth="1"/>
    <col min="41" max="41" width="7.7109375" customWidth="1"/>
    <col min="42" max="42" width="13.28515625" customWidth="1"/>
    <col min="43" max="43" width="12.7109375" customWidth="1"/>
    <col min="44" max="44" width="12" customWidth="1"/>
    <col min="45" max="46" width="17.28515625" customWidth="1"/>
    <col min="47" max="48" width="9.5703125" customWidth="1"/>
    <col min="49" max="51" width="17.28515625" customWidth="1"/>
    <col min="52" max="53" width="22" customWidth="1"/>
    <col min="54" max="54" width="12.140625" customWidth="1"/>
    <col min="55" max="55" width="9.140625"/>
    <col min="56" max="56" width="11.28515625" customWidth="1"/>
    <col min="57" max="57" width="0.42578125" hidden="1" customWidth="1"/>
    <col min="58" max="16333" width="9.140625"/>
    <col min="16334" max="16384" width="25.42578125" customWidth="1"/>
  </cols>
  <sheetData>
    <row r="1" spans="1:57" s="7" customFormat="1" ht="16.5" customHeight="1" x14ac:dyDescent="0.25">
      <c r="A1" s="132"/>
      <c r="B1" s="133"/>
      <c r="C1" s="134" t="s">
        <v>220</v>
      </c>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6"/>
      <c r="BA1" s="137" t="s">
        <v>221</v>
      </c>
      <c r="BB1" s="137"/>
      <c r="BE1" s="37" t="s">
        <v>222</v>
      </c>
    </row>
    <row r="2" spans="1:57" s="7" customFormat="1" ht="16.5" customHeight="1" x14ac:dyDescent="0.25">
      <c r="A2" s="132"/>
      <c r="B2" s="133"/>
      <c r="C2" s="138" t="s">
        <v>223</v>
      </c>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7" t="s">
        <v>224</v>
      </c>
      <c r="BB2" s="137"/>
      <c r="BE2" s="37" t="s">
        <v>225</v>
      </c>
    </row>
    <row r="3" spans="1:57" s="7" customFormat="1" ht="16.5" customHeight="1" x14ac:dyDescent="0.25">
      <c r="A3" s="132"/>
      <c r="B3" s="133"/>
      <c r="C3" s="138" t="s">
        <v>389</v>
      </c>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7" t="s">
        <v>227</v>
      </c>
      <c r="BB3" s="137"/>
      <c r="BE3" s="37" t="s">
        <v>228</v>
      </c>
    </row>
    <row r="4" spans="1:57" s="7" customFormat="1" ht="16.5" customHeight="1" x14ac:dyDescent="0.25">
      <c r="A4" s="132"/>
      <c r="B4" s="133"/>
      <c r="C4" s="138" t="s">
        <v>229</v>
      </c>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7" t="s">
        <v>230</v>
      </c>
      <c r="BB4" s="137"/>
      <c r="BE4" s="37" t="s">
        <v>231</v>
      </c>
    </row>
    <row r="5" spans="1:57" s="8" customFormat="1" ht="39.75" customHeight="1" x14ac:dyDescent="0.25">
      <c r="A5" s="117" t="s">
        <v>232</v>
      </c>
      <c r="B5" s="117"/>
      <c r="C5" s="141" t="s">
        <v>233</v>
      </c>
      <c r="D5" s="142"/>
      <c r="E5" s="34" t="s">
        <v>234</v>
      </c>
      <c r="F5" s="45" t="s">
        <v>390</v>
      </c>
      <c r="G5" s="34" t="s">
        <v>0</v>
      </c>
      <c r="H5" s="36" t="s">
        <v>236</v>
      </c>
      <c r="I5" s="146" t="s">
        <v>237</v>
      </c>
      <c r="J5" s="147"/>
      <c r="K5" s="147"/>
      <c r="L5" s="147"/>
      <c r="M5" s="147"/>
      <c r="N5" s="147"/>
      <c r="O5" s="148"/>
      <c r="P5" s="143">
        <v>45137</v>
      </c>
      <c r="Q5" s="144"/>
      <c r="R5" s="144"/>
      <c r="S5" s="145"/>
      <c r="AR5" s="125"/>
      <c r="BA5" s="126"/>
      <c r="BB5" s="126"/>
      <c r="BE5" s="37" t="s">
        <v>238</v>
      </c>
    </row>
    <row r="6" spans="1:57" s="8" customFormat="1" ht="38.25" customHeight="1" x14ac:dyDescent="0.25">
      <c r="A6" s="151" t="s">
        <v>239</v>
      </c>
      <c r="B6" s="152"/>
      <c r="C6" s="157" t="s">
        <v>391</v>
      </c>
      <c r="D6" s="158"/>
      <c r="E6" s="158"/>
      <c r="F6" s="158"/>
      <c r="G6" s="158"/>
      <c r="H6" s="159"/>
      <c r="I6" s="146" t="s">
        <v>241</v>
      </c>
      <c r="J6" s="147"/>
      <c r="K6" s="147"/>
      <c r="L6" s="147"/>
      <c r="M6" s="147"/>
      <c r="N6" s="147"/>
      <c r="O6" s="148"/>
      <c r="P6" s="149">
        <v>2023</v>
      </c>
      <c r="Q6" s="150"/>
      <c r="R6" s="150"/>
      <c r="S6" s="150"/>
      <c r="V6" s="9" t="s">
        <v>242</v>
      </c>
      <c r="W6" s="139"/>
      <c r="X6" s="139"/>
      <c r="Y6" s="139"/>
      <c r="Z6" s="139"/>
      <c r="AA6" s="139"/>
      <c r="AB6" s="139"/>
      <c r="AC6" s="139"/>
      <c r="AD6" s="139"/>
      <c r="AE6" s="139"/>
      <c r="AF6" s="139"/>
      <c r="AG6" s="139"/>
      <c r="AH6" s="139"/>
      <c r="AI6" s="10"/>
      <c r="AJ6" s="10"/>
      <c r="AK6" s="10"/>
      <c r="AL6" s="10"/>
      <c r="AM6" s="11"/>
      <c r="AN6" s="12"/>
      <c r="AO6" s="12"/>
      <c r="AP6" s="12"/>
      <c r="AR6" s="125"/>
      <c r="BA6" s="140"/>
      <c r="BB6" s="140"/>
      <c r="BE6" s="37" t="s">
        <v>243</v>
      </c>
    </row>
    <row r="7" spans="1:57" s="8" customFormat="1" ht="33.75" customHeight="1" x14ac:dyDescent="0.25">
      <c r="A7" s="111" t="s">
        <v>244</v>
      </c>
      <c r="B7" s="112"/>
      <c r="C7" s="112"/>
      <c r="D7" s="112"/>
      <c r="E7" s="112"/>
      <c r="F7" s="112"/>
      <c r="G7" s="112"/>
      <c r="H7" s="112"/>
      <c r="I7" s="112"/>
      <c r="J7" s="112"/>
      <c r="K7" s="112"/>
      <c r="L7" s="112"/>
      <c r="M7" s="112"/>
      <c r="N7" s="112"/>
      <c r="O7" s="112"/>
      <c r="P7" s="112"/>
      <c r="Q7" s="112"/>
      <c r="R7" s="112"/>
      <c r="S7" s="112"/>
      <c r="T7" s="112"/>
      <c r="U7" s="113"/>
      <c r="V7" s="114" t="s">
        <v>245</v>
      </c>
      <c r="W7" s="115"/>
      <c r="X7" s="115"/>
      <c r="Y7" s="115"/>
      <c r="Z7" s="115"/>
      <c r="AA7" s="115"/>
      <c r="AB7" s="115"/>
      <c r="AC7" s="115"/>
      <c r="AD7" s="115"/>
      <c r="AE7" s="115"/>
      <c r="AF7" s="115"/>
      <c r="AG7" s="115"/>
      <c r="AH7" s="115"/>
      <c r="AI7" s="115"/>
      <c r="AJ7" s="115"/>
      <c r="AK7" s="115"/>
      <c r="AL7" s="115"/>
      <c r="AM7" s="115"/>
      <c r="AN7" s="115"/>
      <c r="AO7" s="115"/>
      <c r="AP7" s="115"/>
      <c r="AQ7" s="115"/>
      <c r="AR7" s="116"/>
      <c r="AS7" s="117" t="s">
        <v>246</v>
      </c>
      <c r="AT7" s="117"/>
      <c r="AU7" s="117"/>
      <c r="AV7" s="117"/>
      <c r="AW7" s="117"/>
      <c r="AX7" s="117"/>
      <c r="AY7" s="117"/>
      <c r="AZ7" s="117"/>
      <c r="BA7" s="117"/>
      <c r="BB7" s="117"/>
    </row>
    <row r="8" spans="1:57" s="8" customFormat="1" ht="33" customHeight="1" x14ac:dyDescent="0.25">
      <c r="A8" s="117" t="s">
        <v>247</v>
      </c>
      <c r="B8" s="117"/>
      <c r="C8" s="117"/>
      <c r="D8" s="117"/>
      <c r="E8" s="117"/>
      <c r="F8" s="117"/>
      <c r="G8" s="117"/>
      <c r="H8" s="117"/>
      <c r="I8" s="117"/>
      <c r="J8" s="117" t="s">
        <v>248</v>
      </c>
      <c r="K8" s="117"/>
      <c r="L8" s="117"/>
      <c r="M8" s="117"/>
      <c r="N8" s="117"/>
      <c r="O8" s="117"/>
      <c r="P8" s="117"/>
      <c r="Q8" s="117"/>
      <c r="R8" s="117"/>
      <c r="S8" s="117"/>
      <c r="T8" s="117"/>
      <c r="U8" s="117"/>
      <c r="V8" s="119" t="s">
        <v>249</v>
      </c>
      <c r="W8" s="119"/>
      <c r="X8" s="119"/>
      <c r="Y8" s="119"/>
      <c r="Z8" s="119"/>
      <c r="AA8" s="120" t="s">
        <v>250</v>
      </c>
      <c r="AB8" s="120"/>
      <c r="AC8" s="120"/>
      <c r="AD8" s="120"/>
      <c r="AE8" s="120"/>
      <c r="AF8" s="120"/>
      <c r="AG8" s="120"/>
      <c r="AH8" s="120"/>
      <c r="AI8" s="120"/>
      <c r="AJ8" s="120"/>
      <c r="AK8" s="120"/>
      <c r="AL8" s="120"/>
      <c r="AM8" s="120"/>
      <c r="AN8" s="120"/>
      <c r="AO8" s="120"/>
      <c r="AP8" s="120"/>
      <c r="AQ8" s="120"/>
      <c r="AR8" s="120"/>
      <c r="AS8" s="117"/>
      <c r="AT8" s="117"/>
      <c r="AU8" s="117"/>
      <c r="AV8" s="117"/>
      <c r="AW8" s="117"/>
      <c r="AX8" s="117"/>
      <c r="AY8" s="117"/>
      <c r="AZ8" s="117"/>
      <c r="BA8" s="117"/>
      <c r="BB8" s="117"/>
    </row>
    <row r="9" spans="1:57" s="13" customFormat="1" ht="33" customHeight="1" x14ac:dyDescent="0.25">
      <c r="A9" s="117"/>
      <c r="B9" s="117"/>
      <c r="C9" s="117"/>
      <c r="D9" s="117"/>
      <c r="E9" s="117"/>
      <c r="F9" s="117"/>
      <c r="G9" s="117"/>
      <c r="H9" s="117"/>
      <c r="I9" s="117"/>
      <c r="J9" s="100" t="s">
        <v>251</v>
      </c>
      <c r="K9" s="100" t="s">
        <v>252</v>
      </c>
      <c r="L9" s="100" t="s">
        <v>253</v>
      </c>
      <c r="M9" s="100" t="s">
        <v>254</v>
      </c>
      <c r="N9" s="100" t="s">
        <v>255</v>
      </c>
      <c r="O9" s="100" t="s">
        <v>256</v>
      </c>
      <c r="P9" s="100" t="s">
        <v>257</v>
      </c>
      <c r="Q9" s="100" t="s">
        <v>258</v>
      </c>
      <c r="R9" s="100" t="s">
        <v>259</v>
      </c>
      <c r="S9" s="100" t="s">
        <v>260</v>
      </c>
      <c r="T9" s="100" t="s">
        <v>261</v>
      </c>
      <c r="U9" s="100" t="s">
        <v>262</v>
      </c>
      <c r="V9" s="119"/>
      <c r="W9" s="119"/>
      <c r="X9" s="119"/>
      <c r="Y9" s="119"/>
      <c r="Z9" s="119"/>
      <c r="AA9" s="103" t="s">
        <v>263</v>
      </c>
      <c r="AB9" s="103"/>
      <c r="AC9" s="103"/>
      <c r="AD9" s="103"/>
      <c r="AE9" s="103"/>
      <c r="AF9" s="103"/>
      <c r="AG9" s="103"/>
      <c r="AH9" s="103"/>
      <c r="AI9" s="104" t="s">
        <v>264</v>
      </c>
      <c r="AJ9" s="33"/>
      <c r="AK9" s="104" t="s">
        <v>265</v>
      </c>
      <c r="AL9" s="104" t="s">
        <v>266</v>
      </c>
      <c r="AM9" s="105" t="s">
        <v>267</v>
      </c>
      <c r="AN9" s="105" t="s">
        <v>268</v>
      </c>
      <c r="AO9" s="104" t="s">
        <v>269</v>
      </c>
      <c r="AP9" s="105" t="s">
        <v>270</v>
      </c>
      <c r="AQ9" s="105" t="s">
        <v>271</v>
      </c>
      <c r="AR9" s="105" t="s">
        <v>272</v>
      </c>
      <c r="AS9" s="117"/>
      <c r="AT9" s="117"/>
      <c r="AU9" s="117"/>
      <c r="AV9" s="117"/>
      <c r="AW9" s="117"/>
      <c r="AX9" s="117"/>
      <c r="AY9" s="117"/>
      <c r="AZ9" s="117"/>
      <c r="BA9" s="117"/>
      <c r="BB9" s="117"/>
    </row>
    <row r="10" spans="1:57" s="13" customFormat="1" ht="49.5" customHeight="1" x14ac:dyDescent="0.25">
      <c r="A10" s="103" t="s">
        <v>273</v>
      </c>
      <c r="B10" s="103" t="s">
        <v>274</v>
      </c>
      <c r="C10" s="103" t="s">
        <v>275</v>
      </c>
      <c r="D10" s="103" t="s">
        <v>276</v>
      </c>
      <c r="E10" s="103" t="s">
        <v>277</v>
      </c>
      <c r="F10" s="103" t="s">
        <v>278</v>
      </c>
      <c r="G10" s="103"/>
      <c r="H10" s="103"/>
      <c r="I10" s="103"/>
      <c r="J10" s="100"/>
      <c r="K10" s="100"/>
      <c r="L10" s="100"/>
      <c r="M10" s="100"/>
      <c r="N10" s="100"/>
      <c r="O10" s="100"/>
      <c r="P10" s="100"/>
      <c r="Q10" s="100"/>
      <c r="R10" s="100"/>
      <c r="S10" s="100"/>
      <c r="T10" s="100"/>
      <c r="U10" s="100"/>
      <c r="V10" s="119"/>
      <c r="W10" s="119"/>
      <c r="X10" s="119"/>
      <c r="Y10" s="119"/>
      <c r="Z10" s="119"/>
      <c r="AA10" s="104" t="s">
        <v>279</v>
      </c>
      <c r="AB10" s="104"/>
      <c r="AC10" s="104"/>
      <c r="AD10" s="104"/>
      <c r="AE10" s="104"/>
      <c r="AF10" s="104" t="s">
        <v>280</v>
      </c>
      <c r="AG10" s="104"/>
      <c r="AH10" s="104"/>
      <c r="AI10" s="104"/>
      <c r="AJ10" s="33"/>
      <c r="AK10" s="104"/>
      <c r="AL10" s="104"/>
      <c r="AM10" s="105"/>
      <c r="AN10" s="105"/>
      <c r="AO10" s="104"/>
      <c r="AP10" s="105"/>
      <c r="AQ10" s="105"/>
      <c r="AR10" s="105"/>
      <c r="AS10" s="82" t="s">
        <v>281</v>
      </c>
      <c r="AT10" s="82" t="s">
        <v>282</v>
      </c>
      <c r="AU10" s="82" t="s">
        <v>283</v>
      </c>
      <c r="AV10" s="82" t="s">
        <v>284</v>
      </c>
      <c r="AW10" s="84" t="s">
        <v>285</v>
      </c>
      <c r="AX10" s="84"/>
      <c r="AY10" s="84"/>
      <c r="AZ10" s="103" t="s">
        <v>286</v>
      </c>
      <c r="BA10" s="103" t="s">
        <v>287</v>
      </c>
      <c r="BB10" s="103" t="s">
        <v>288</v>
      </c>
    </row>
    <row r="11" spans="1:57" s="13" customFormat="1" ht="57.75" customHeight="1" x14ac:dyDescent="0.25">
      <c r="A11" s="103"/>
      <c r="B11" s="103"/>
      <c r="C11" s="103"/>
      <c r="D11" s="103"/>
      <c r="E11" s="103"/>
      <c r="F11" s="14" t="s">
        <v>289</v>
      </c>
      <c r="G11" s="14" t="s">
        <v>290</v>
      </c>
      <c r="H11" s="14" t="s">
        <v>291</v>
      </c>
      <c r="I11" s="14" t="s">
        <v>292</v>
      </c>
      <c r="J11" s="100"/>
      <c r="K11" s="100"/>
      <c r="L11" s="100"/>
      <c r="M11" s="100"/>
      <c r="N11" s="100"/>
      <c r="O11" s="100"/>
      <c r="P11" s="100"/>
      <c r="Q11" s="100"/>
      <c r="R11" s="100"/>
      <c r="S11" s="100"/>
      <c r="T11" s="100"/>
      <c r="U11" s="100"/>
      <c r="V11" s="15" t="s">
        <v>293</v>
      </c>
      <c r="W11" s="15" t="s">
        <v>294</v>
      </c>
      <c r="X11" s="15" t="s">
        <v>295</v>
      </c>
      <c r="Y11" s="15" t="s">
        <v>296</v>
      </c>
      <c r="Z11" s="16" t="s">
        <v>297</v>
      </c>
      <c r="AA11" s="17" t="s">
        <v>298</v>
      </c>
      <c r="AB11" s="15" t="s">
        <v>299</v>
      </c>
      <c r="AC11" s="15" t="s">
        <v>300</v>
      </c>
      <c r="AD11" s="17" t="s">
        <v>301</v>
      </c>
      <c r="AE11" s="15" t="s">
        <v>302</v>
      </c>
      <c r="AF11" s="15" t="s">
        <v>303</v>
      </c>
      <c r="AG11" s="15" t="s">
        <v>304</v>
      </c>
      <c r="AH11" s="15" t="s">
        <v>305</v>
      </c>
      <c r="AI11" s="33" t="s">
        <v>306</v>
      </c>
      <c r="AJ11" s="33"/>
      <c r="AK11" s="33" t="s">
        <v>307</v>
      </c>
      <c r="AL11" s="33" t="s">
        <v>308</v>
      </c>
      <c r="AM11" s="105"/>
      <c r="AN11" s="105"/>
      <c r="AO11" s="104"/>
      <c r="AP11" s="105"/>
      <c r="AQ11" s="105"/>
      <c r="AR11" s="105"/>
      <c r="AS11" s="83"/>
      <c r="AT11" s="83"/>
      <c r="AU11" s="83"/>
      <c r="AV11" s="83"/>
      <c r="AW11" s="16" t="s">
        <v>309</v>
      </c>
      <c r="AX11" s="16" t="s">
        <v>310</v>
      </c>
      <c r="AY11" s="16" t="s">
        <v>311</v>
      </c>
      <c r="AZ11" s="103"/>
      <c r="BA11" s="103"/>
      <c r="BB11" s="103"/>
    </row>
    <row r="12" spans="1:57" s="20" customFormat="1" ht="138" customHeight="1" x14ac:dyDescent="0.25">
      <c r="A12" s="81" t="s">
        <v>312</v>
      </c>
      <c r="B12" s="81" t="s">
        <v>344</v>
      </c>
      <c r="C12" s="81" t="s">
        <v>392</v>
      </c>
      <c r="D12" s="81" t="s">
        <v>393</v>
      </c>
      <c r="E12" s="80" t="str">
        <f>+CONCATENATE(B12," ",C12," ",D12)</f>
        <v>Posibilidad de perdida reputacional por deterioro y pérdida de la documentación de depositos de archivo de la entidad,  debido a practicas incorrectas en la implementacion de las actividades de conservación documental que  se aplica a los documentos de los depositos de archivo de la entidad físicos y analógicos.</v>
      </c>
      <c r="F12" s="81" t="s">
        <v>316</v>
      </c>
      <c r="G12" s="81"/>
      <c r="H12" s="81" t="s">
        <v>317</v>
      </c>
      <c r="I12" s="89" t="str">
        <f>+G12&amp;H12</f>
        <v>Procesos</v>
      </c>
      <c r="J12" s="90">
        <v>365</v>
      </c>
      <c r="K12" s="93" t="str">
        <f>IF(J12&lt;=0,"",IF(J12&lt;=2,"Muy Baja",IF(J12&lt;=24,"Baja",IF(J12&lt;=500,"Media",IF(J12&lt;=5000,"Alta","Muy Alta")))))</f>
        <v>Media</v>
      </c>
      <c r="L12" s="94">
        <f>IF(K12="","",IF(K12="Muy Baja",0.2,IF(K12="Baja",0.4,IF(K12="Media",0.6,IF(K12="Alta",0.8,IF(K12="Muy Alta",1,))))))</f>
        <v>0.6</v>
      </c>
      <c r="M12" s="96" t="s">
        <v>347</v>
      </c>
      <c r="N12" s="94">
        <f>IF(M12="","",IF(M12="menor a 10 SMLMV",0.2,IF(M12="ENTRE 10 Y 50 SMLMV",0.4,IF(M12="entre 50 y 100 SMLMV",0.6,IF(M12="entre 100 y 500 SMLMV",0.8,IF(M12="Mayor a 500 SMLMV",1,))))))</f>
        <v>0</v>
      </c>
      <c r="O12" s="93" t="str">
        <f>IF(N12&lt;=0,"",IF(N12&lt;=20%,"Leve",IF(N12&lt;=40%,"Menor",IF(N12&lt;=60%,"Moderado",IF(N12&lt;=80%,"Mayor","Catastrofico")))))</f>
        <v/>
      </c>
      <c r="P12" s="97" t="s">
        <v>238</v>
      </c>
      <c r="Q12" s="93" t="str">
        <f>IF(R12&lt;=0,"",IF(R12&lt;=20%,"Leve",IF(R12&lt;=40%,"Menor",IF(R12&lt;=60%,"Moderado",IF(R12&lt;=80%,"Mayor","Catastrofico")))))</f>
        <v>Mayor</v>
      </c>
      <c r="R12" s="94">
        <f>IF(P12="","",IF(P12="El riesgo afecta la imagen de algún área de la organización",0.2,IF(P12="El riesgo afecta la imagen de la entidad internamente, de conocimiento general nivel interno, de junta directiva y accionistas y/o de proveedores",0.4,IF(P12="El riesgo afecta la imagen de la entidad con algunos usuarios de relevancia frente al logro de los objetivos",0.6,IF(P12="El riesgo afecta la imagen de la entidad con efecto publicitario sostenido a nivel de sector administrativo, nivel departamental o municipal",0.8,IF(P12="El riesgo afecta la imagen de la entidad a nivel nacional, con efecto publicitario sostenido a nivel país",1,))))))</f>
        <v>0.8</v>
      </c>
      <c r="S12" s="93" t="str">
        <f>IF(T12&lt;=0,"",IF(T12&lt;=20%,"Leve",IF(T12&lt;=40%,"Menor",IF(T12&lt;=60%,"Moderado",IF(T12&lt;=80%,"Mayor","Catastrofico")))))</f>
        <v>Mayor</v>
      </c>
      <c r="T12" s="88">
        <f>+R12</f>
        <v>0.8</v>
      </c>
      <c r="U12" s="109" t="str">
        <f>IF(OR(AND(K12="Muy Baja",S12="Leve"),AND(K12="Muy Baja",S12="Menor"),AND(K12="Baja",S12="Leve")),"Bajo",IF(OR(AND(K12="Muy baja",S12="Moderado"),AND(K12="Baja",S12="Menor"),AND(K12="Baja",S12="Moderado"),AND(K12="Media",S12="Leve"),AND(K12="Media",S12="Menor"),AND(K12="Media",S12="Moderado"),AND(K12="Alta",S12="Leve"),AND(K12="Alta",S12="Menor")),"Moderado",IF(OR(AND(K12="Muy Baja",S12="Mayor"),AND(K12="Baja",S12="Mayor"),AND(K12="Media",S12="Mayor"),AND(K12="Alta",S12="Moderado"),AND(K12="Alta",S12="Mayor"),AND(K12="Muy Alta",S12="Leve"),AND(K12="Muy Alta",S12="Menor"),AND(K12="Muy Alta",S12="Moderado"),AND(K12="Muy Alta",S12="Mayor")),"Alto",IF(OR(AND(K12="Muy Baja",S12="Catastrofico"),AND(K12="Baja",S12="Catastrofico"),AND(K12="Media",S12="Catastrofico"),AND(K12="Alta",S12="Catastrofico"),AND(K12="Muy Alta",S12="Catastrofico")),"Extremo",))))</f>
        <v>Alto</v>
      </c>
      <c r="V12" s="18">
        <v>1</v>
      </c>
      <c r="W12" s="38" t="s">
        <v>319</v>
      </c>
      <c r="X12" s="38" t="s">
        <v>394</v>
      </c>
      <c r="Y12" s="38" t="s">
        <v>388</v>
      </c>
      <c r="Z12" s="39" t="str">
        <f t="shared" ref="Z12:Z15" si="0">+CONCATENATE(W12," ",X12," ",Y12)</f>
        <v>El Director Administrativo de Archivo Gerneral Verificar que se implementen los planes y programas esteblecidos en el sistema integrado de conservación (SIC), alinedao con la planeación  de la entidad, a traves del seguimiento al Plan institucional de archivo PINAR y matriz de segumiento al plan de conservación, en caso de identificar desviaciones del plan se establece las actividades de mejoramiento acordes al plan. Anualmente</v>
      </c>
      <c r="AA12" s="40" t="s">
        <v>322</v>
      </c>
      <c r="AB12" s="41">
        <f t="shared" ref="AB12:AB13" si="1">IF(AA12="","",IF(AA12="Preventivo",0.25,IF(AA12="Detectivo",0.15,IF(AA12="Correctivo",0.1,))))</f>
        <v>0.25</v>
      </c>
      <c r="AC12" s="19" t="str">
        <f>+IF(OR(AA12='[1]11 FORMULAS'!$O$4,AA12='[1]11 FORMULAS'!$O$5),'[1]11 FORMULAS'!$P$5,IF(AA12='[1]11 FORMULAS'!$O$6,'[1]11 FORMULAS'!$P$6,""))</f>
        <v>Probabilidad</v>
      </c>
      <c r="AD12" s="40" t="s">
        <v>323</v>
      </c>
      <c r="AE12" s="41">
        <f t="shared" ref="AE12:AE16" si="2">IF(AD12="","",IF(AD12="Manual",0.15,IF(AD12="Automatico",0.25,)))</f>
        <v>0.15</v>
      </c>
      <c r="AF12" s="42" t="s">
        <v>324</v>
      </c>
      <c r="AG12" s="42" t="s">
        <v>325</v>
      </c>
      <c r="AH12" s="42" t="s">
        <v>326</v>
      </c>
      <c r="AI12" s="19">
        <f>+AB12+AE12</f>
        <v>0.4</v>
      </c>
      <c r="AJ12" s="19">
        <f>+L12*AI12</f>
        <v>0.24</v>
      </c>
      <c r="AK12" s="19">
        <f>+L12-AJ12</f>
        <v>0.36</v>
      </c>
      <c r="AL12" s="19">
        <f>IF(AC12='[4]11 FORMULAS'!$P$6,T12-(T12*AI12),T12)</f>
        <v>0.8</v>
      </c>
      <c r="AM12" s="110">
        <f>+AK16</f>
        <v>0.216</v>
      </c>
      <c r="AN12" s="93" t="str">
        <f>IF(AM12&lt;=0,"",IF(AM12&lt;=20%,"Muy Baja",IF(AM12&lt;=40%,"Baja",IF(AM12&lt;=60%,"Media",IF(AM12&lt;=80%,"Alta","Muy Alta")))))</f>
        <v>Baja</v>
      </c>
      <c r="AO12" s="110">
        <f>+AL16</f>
        <v>0.8</v>
      </c>
      <c r="AP12" s="93" t="str">
        <f>IF(AO12&lt;=0,"",IF(AO12&lt;=20%,"Leve",IF(AO12&lt;=40%,"Menor",IF(AO12&lt;=60%,"Moderado",IF(AO12&lt;=80%,"Mayor","Catastrofico")))))</f>
        <v>Mayor</v>
      </c>
      <c r="AQ12" s="109" t="str">
        <f>IF(OR(AND(AN12="Muy Baja",AP12="Leve"),AND(AN12="Muy Baja",AP12="Menor"),AND(AN12="Baja",AP12="Leve")),"Bajo",IF(OR(AND(AN12="Muy baja",AP12="Moderado"),AND(AN12="Baja",AP12="Menor"),AND(AN12="Baja",AP12="Moderado"),AND(AN12="Media",AP12="Leve"),AND(AN12="Media",AP12="Menor"),AND(AN12="Media",AP12="Moderado"),AND(AN12="Alta",AP12="Leve"),AND(AN12="Alta",AP12="Menor")),"Moderado",IF(OR(AND(AN12="Muy Baja",AP12="Mayor"),AND(AN12="Baja",AP12="Mayor"),AND(AN12="Media",AP12="Mayor"),AND(AN12="Alta",AP12="Moderado"),AND(AN12="Alta",AP12="Mayor"),AND(AN12="Muy Alta",AP12="Leve"),AND(AN12="Muy Alta",AP12="Menor"),AND(AN12="Muy Alta",AP12="Moderado"),AND(AN12="Muy Alta",AP12="Mayor")),"Alto",IF(OR(AND(AN12="Muy Baja",AP12="Catastrofico"),AND(AN12="Baja",AP12="Catastrofico"),AND(AN12="Media",AP12="Catastrofico"),AND(AN12="Alta",AP12="Catastrofico"),AND(AN12="Muy Alta",AP12="Catastrofico")),"Extremo",""))))</f>
        <v>Alto</v>
      </c>
      <c r="AR12" s="106" t="s">
        <v>327</v>
      </c>
      <c r="AS12" s="102" t="s">
        <v>406</v>
      </c>
      <c r="AT12" s="102" t="s">
        <v>329</v>
      </c>
      <c r="AU12" s="85">
        <v>44956</v>
      </c>
      <c r="AV12" s="85">
        <v>45290</v>
      </c>
      <c r="AW12" s="85">
        <v>45026</v>
      </c>
      <c r="AX12" s="85">
        <v>45117</v>
      </c>
      <c r="AY12" s="85">
        <v>45270</v>
      </c>
      <c r="AZ12" s="102"/>
      <c r="BA12" s="102"/>
      <c r="BB12" s="102"/>
      <c r="BE12" s="13"/>
    </row>
    <row r="13" spans="1:57" s="20" customFormat="1" ht="126.75" customHeight="1" x14ac:dyDescent="0.25">
      <c r="A13" s="81"/>
      <c r="B13" s="81"/>
      <c r="C13" s="81"/>
      <c r="D13" s="81"/>
      <c r="E13" s="80"/>
      <c r="F13" s="81"/>
      <c r="G13" s="81"/>
      <c r="H13" s="81"/>
      <c r="I13" s="89"/>
      <c r="J13" s="91"/>
      <c r="K13" s="93"/>
      <c r="L13" s="95"/>
      <c r="M13" s="96"/>
      <c r="N13" s="95"/>
      <c r="O13" s="93"/>
      <c r="P13" s="98"/>
      <c r="Q13" s="93"/>
      <c r="R13" s="95"/>
      <c r="S13" s="93"/>
      <c r="T13" s="88"/>
      <c r="U13" s="109"/>
      <c r="V13" s="18">
        <v>2</v>
      </c>
      <c r="W13" s="38" t="s">
        <v>319</v>
      </c>
      <c r="X13" s="38" t="s">
        <v>395</v>
      </c>
      <c r="Y13" s="38" t="s">
        <v>388</v>
      </c>
      <c r="Z13" s="39" t="str">
        <f t="shared" si="0"/>
        <v>El Director Administrativo de Archivo Gerneral verificar que el equipo de trabajose programe el asesoramiento técnico y capacitaciones en el GDOGP01-F001 Cronograma de visitas Técnicas y Cronograma de capacitaciones, y sean ejecutados, para facilitar la implementación efectiva de los procesos de conservación. Estos resultados se registran en GDOGP01-F002 Acta de visitas Técnicas, GDOGP01-F002 Informe de Visita Técnica, GEOGP01-F003 Informe Técnico y Registro de asistencia a Capacitaciones. En caso de desviaciones en este proceso, se realiza aciones de reproceso para asegurar la debida implementación.
 Anualmente</v>
      </c>
      <c r="AA13" s="40" t="s">
        <v>322</v>
      </c>
      <c r="AB13" s="41">
        <f t="shared" si="1"/>
        <v>0.25</v>
      </c>
      <c r="AC13" s="19" t="str">
        <f>+IF(OR(AA13='[1]11 FORMULAS'!$O$4,AA13='[1]11 FORMULAS'!$O$5),'[1]11 FORMULAS'!$P$5,IF(AA13='[1]11 FORMULAS'!$O$6,'[1]11 FORMULAS'!$P$6,""))</f>
        <v>Probabilidad</v>
      </c>
      <c r="AD13" s="40" t="s">
        <v>323</v>
      </c>
      <c r="AE13" s="41">
        <f t="shared" si="2"/>
        <v>0.15</v>
      </c>
      <c r="AF13" s="42" t="s">
        <v>324</v>
      </c>
      <c r="AG13" s="42" t="s">
        <v>325</v>
      </c>
      <c r="AH13" s="42" t="s">
        <v>326</v>
      </c>
      <c r="AI13" s="19">
        <f>+AB13+AE13</f>
        <v>0.4</v>
      </c>
      <c r="AJ13" s="19">
        <f>+AK12*AI13</f>
        <v>0.14399999999999999</v>
      </c>
      <c r="AK13" s="19">
        <f>+AK12-AJ13</f>
        <v>0.216</v>
      </c>
      <c r="AL13" s="19">
        <f>IF(AC13='[4]11 FORMULAS'!$P$6,AL12-(AL12*AI13),AL12)</f>
        <v>0.8</v>
      </c>
      <c r="AM13" s="110"/>
      <c r="AN13" s="93"/>
      <c r="AO13" s="110"/>
      <c r="AP13" s="93"/>
      <c r="AQ13" s="109"/>
      <c r="AR13" s="107"/>
      <c r="AS13" s="86"/>
      <c r="AT13" s="86"/>
      <c r="AU13" s="86"/>
      <c r="AV13" s="86"/>
      <c r="AW13" s="86"/>
      <c r="AX13" s="86"/>
      <c r="AY13" s="86"/>
      <c r="AZ13" s="86"/>
      <c r="BA13" s="86"/>
      <c r="BB13" s="86"/>
      <c r="BE13" s="13"/>
    </row>
    <row r="14" spans="1:57" s="20" customFormat="1" ht="35.25" customHeight="1" x14ac:dyDescent="0.25">
      <c r="A14" s="81"/>
      <c r="B14" s="81"/>
      <c r="C14" s="81"/>
      <c r="D14" s="81"/>
      <c r="E14" s="80"/>
      <c r="F14" s="81"/>
      <c r="G14" s="81"/>
      <c r="H14" s="81"/>
      <c r="I14" s="89"/>
      <c r="J14" s="91"/>
      <c r="K14" s="93"/>
      <c r="L14" s="95"/>
      <c r="M14" s="96"/>
      <c r="N14" s="95"/>
      <c r="O14" s="93"/>
      <c r="P14" s="98"/>
      <c r="Q14" s="93"/>
      <c r="R14" s="95"/>
      <c r="S14" s="93"/>
      <c r="T14" s="88"/>
      <c r="U14" s="109"/>
      <c r="V14" s="18"/>
      <c r="W14" s="38"/>
      <c r="X14" s="38"/>
      <c r="Y14" s="38"/>
      <c r="Z14" s="39" t="str">
        <f t="shared" si="0"/>
        <v xml:space="preserve">  </v>
      </c>
      <c r="AA14" s="40" t="s">
        <v>222</v>
      </c>
      <c r="AB14" s="41">
        <f>IF(AA14="","",IF(AA14="Preventivo",0.25,IF(AA14="Detectivo",0.15,IF(AA14="Correctivo",0.1,))))</f>
        <v>0</v>
      </c>
      <c r="AC14" s="19" t="str">
        <f>+IF(OR(AA14='[1]11 FORMULAS'!$O$4,AA14='[1]11 FORMULAS'!$O$5),'[1]11 FORMULAS'!$P$5,IF(AA14='[1]11 FORMULAS'!$O$6,'[1]11 FORMULAS'!$P$6,""))</f>
        <v/>
      </c>
      <c r="AD14" s="40" t="s">
        <v>222</v>
      </c>
      <c r="AE14" s="41">
        <f t="shared" si="2"/>
        <v>0</v>
      </c>
      <c r="AF14" s="42"/>
      <c r="AG14" s="42"/>
      <c r="AH14" s="42"/>
      <c r="AI14" s="19">
        <f>+AB14+AE14</f>
        <v>0</v>
      </c>
      <c r="AJ14" s="19">
        <f t="shared" ref="AJ14:AJ16" si="3">+AK13*AI14</f>
        <v>0</v>
      </c>
      <c r="AK14" s="19">
        <f t="shared" ref="AK14:AK16" si="4">+AK13-AJ14</f>
        <v>0.216</v>
      </c>
      <c r="AL14" s="19">
        <f>IF(AC14='[4]11 FORMULAS'!$P$6,AL13-(AL13*AI14),AL13)</f>
        <v>0.8</v>
      </c>
      <c r="AM14" s="110"/>
      <c r="AN14" s="93"/>
      <c r="AO14" s="110"/>
      <c r="AP14" s="93"/>
      <c r="AQ14" s="109"/>
      <c r="AR14" s="107"/>
      <c r="AS14" s="86"/>
      <c r="AT14" s="86"/>
      <c r="AU14" s="86"/>
      <c r="AV14" s="86"/>
      <c r="AW14" s="86"/>
      <c r="AX14" s="86"/>
      <c r="AY14" s="86"/>
      <c r="AZ14" s="86"/>
      <c r="BA14" s="86"/>
      <c r="BB14" s="86"/>
    </row>
    <row r="15" spans="1:57" s="20" customFormat="1" ht="35.25" customHeight="1" x14ac:dyDescent="0.25">
      <c r="A15" s="81"/>
      <c r="B15" s="81"/>
      <c r="C15" s="81"/>
      <c r="D15" s="81"/>
      <c r="E15" s="80"/>
      <c r="F15" s="81"/>
      <c r="G15" s="81"/>
      <c r="H15" s="81"/>
      <c r="I15" s="89"/>
      <c r="J15" s="91"/>
      <c r="K15" s="93"/>
      <c r="L15" s="95"/>
      <c r="M15" s="96"/>
      <c r="N15" s="95"/>
      <c r="O15" s="93"/>
      <c r="P15" s="98"/>
      <c r="Q15" s="93"/>
      <c r="R15" s="95"/>
      <c r="S15" s="93"/>
      <c r="T15" s="88"/>
      <c r="U15" s="109"/>
      <c r="V15" s="18"/>
      <c r="W15" s="38"/>
      <c r="X15" s="38"/>
      <c r="Y15" s="38"/>
      <c r="Z15" s="39" t="str">
        <f t="shared" si="0"/>
        <v xml:space="preserve">  </v>
      </c>
      <c r="AA15" s="40" t="s">
        <v>222</v>
      </c>
      <c r="AB15" s="41">
        <f t="shared" ref="AB15:AB16" si="5">IF(AA15="","",IF(AA15="Preventivo",0.25,IF(AA15="Detectivo",0.15,IF(AA15="Correctivo",0.1,))))</f>
        <v>0</v>
      </c>
      <c r="AC15" s="19" t="str">
        <f>+IF(OR(AA15='[1]11 FORMULAS'!$O$4,AA15='[1]11 FORMULAS'!$O$5),'[1]11 FORMULAS'!$P$5,IF(AA15='[1]11 FORMULAS'!$O$6,'[1]11 FORMULAS'!$P$6,""))</f>
        <v/>
      </c>
      <c r="AD15" s="40" t="s">
        <v>222</v>
      </c>
      <c r="AE15" s="41">
        <f t="shared" si="2"/>
        <v>0</v>
      </c>
      <c r="AF15" s="42"/>
      <c r="AG15" s="42"/>
      <c r="AH15" s="42"/>
      <c r="AI15" s="19">
        <f>+AB15+AE15</f>
        <v>0</v>
      </c>
      <c r="AJ15" s="19">
        <f t="shared" si="3"/>
        <v>0</v>
      </c>
      <c r="AK15" s="19">
        <f t="shared" si="4"/>
        <v>0.216</v>
      </c>
      <c r="AL15" s="19">
        <f>IF(AC15='[4]11 FORMULAS'!$P$6,AL14-(AL14*AI15),AL14)</f>
        <v>0.8</v>
      </c>
      <c r="AM15" s="110"/>
      <c r="AN15" s="93"/>
      <c r="AO15" s="110"/>
      <c r="AP15" s="93"/>
      <c r="AQ15" s="109"/>
      <c r="AR15" s="107"/>
      <c r="AS15" s="86"/>
      <c r="AT15" s="86"/>
      <c r="AU15" s="86"/>
      <c r="AV15" s="86"/>
      <c r="AW15" s="86"/>
      <c r="AX15" s="86"/>
      <c r="AY15" s="86"/>
      <c r="AZ15" s="86"/>
      <c r="BA15" s="86"/>
      <c r="BB15" s="86"/>
    </row>
    <row r="16" spans="1:57" s="20" customFormat="1" ht="35.25" customHeight="1" x14ac:dyDescent="0.25">
      <c r="A16" s="81"/>
      <c r="B16" s="81"/>
      <c r="C16" s="81"/>
      <c r="D16" s="81"/>
      <c r="E16" s="80"/>
      <c r="F16" s="81"/>
      <c r="G16" s="81"/>
      <c r="H16" s="81"/>
      <c r="I16" s="89"/>
      <c r="J16" s="92"/>
      <c r="K16" s="93"/>
      <c r="L16" s="95"/>
      <c r="M16" s="96"/>
      <c r="N16" s="95"/>
      <c r="O16" s="93"/>
      <c r="P16" s="99"/>
      <c r="Q16" s="93"/>
      <c r="R16" s="95"/>
      <c r="S16" s="93"/>
      <c r="T16" s="88"/>
      <c r="U16" s="109"/>
      <c r="V16" s="21"/>
      <c r="W16" s="21"/>
      <c r="X16" s="21"/>
      <c r="Y16" s="21"/>
      <c r="Z16" s="21"/>
      <c r="AA16" s="40" t="s">
        <v>222</v>
      </c>
      <c r="AB16" s="46">
        <f t="shared" si="5"/>
        <v>0</v>
      </c>
      <c r="AC16" s="19" t="str">
        <f>+IF(OR(AA16='[1]11 FORMULAS'!$O$4,AA16='[1]11 FORMULAS'!$O$5),'[1]11 FORMULAS'!$P$5,IF(AA16='[1]11 FORMULAS'!$O$6,'[1]11 FORMULAS'!$P$6,""))</f>
        <v/>
      </c>
      <c r="AD16" s="40" t="s">
        <v>222</v>
      </c>
      <c r="AE16" s="46">
        <f t="shared" si="2"/>
        <v>0</v>
      </c>
      <c r="AF16" s="43"/>
      <c r="AG16" s="43"/>
      <c r="AH16" s="43"/>
      <c r="AI16" s="19">
        <f t="shared" ref="AI16" si="6">+AB16+AE16</f>
        <v>0</v>
      </c>
      <c r="AJ16" s="19">
        <f t="shared" si="3"/>
        <v>0</v>
      </c>
      <c r="AK16" s="19">
        <f t="shared" si="4"/>
        <v>0.216</v>
      </c>
      <c r="AL16" s="19">
        <f>IF(AC16='[4]11 FORMULAS'!$P$6,AL15-(AL15*AI16),AL15)</f>
        <v>0.8</v>
      </c>
      <c r="AM16" s="110"/>
      <c r="AN16" s="93"/>
      <c r="AO16" s="110"/>
      <c r="AP16" s="93"/>
      <c r="AQ16" s="109"/>
      <c r="AR16" s="108"/>
      <c r="AS16" s="87"/>
      <c r="AT16" s="87"/>
      <c r="AU16" s="87"/>
      <c r="AV16" s="87"/>
      <c r="AW16" s="87"/>
      <c r="AX16" s="87"/>
      <c r="AY16" s="87"/>
      <c r="AZ16" s="87"/>
      <c r="BA16" s="87"/>
      <c r="BB16" s="87"/>
    </row>
  </sheetData>
  <mergeCells count="103">
    <mergeCell ref="A1:B4"/>
    <mergeCell ref="C1:AZ1"/>
    <mergeCell ref="BA1:BB1"/>
    <mergeCell ref="C2:AZ2"/>
    <mergeCell ref="BA2:BB2"/>
    <mergeCell ref="C3:AZ3"/>
    <mergeCell ref="BA3:BB3"/>
    <mergeCell ref="C4:AZ4"/>
    <mergeCell ref="BA4:BB4"/>
    <mergeCell ref="A5:B5"/>
    <mergeCell ref="C5:D5"/>
    <mergeCell ref="I5:O5"/>
    <mergeCell ref="P5:S5"/>
    <mergeCell ref="AR5:AR6"/>
    <mergeCell ref="BA5:BB5"/>
    <mergeCell ref="A6:B6"/>
    <mergeCell ref="C6:H6"/>
    <mergeCell ref="I6:O6"/>
    <mergeCell ref="P6:S6"/>
    <mergeCell ref="W6:AH6"/>
    <mergeCell ref="BA6:BB6"/>
    <mergeCell ref="A7:U7"/>
    <mergeCell ref="V7:AR7"/>
    <mergeCell ref="AS7:BB9"/>
    <mergeCell ref="A8:I9"/>
    <mergeCell ref="J8:U8"/>
    <mergeCell ref="V8:Z10"/>
    <mergeCell ref="AA8:AR8"/>
    <mergeCell ref="J9:J11"/>
    <mergeCell ref="F10:I10"/>
    <mergeCell ref="AA10:AE10"/>
    <mergeCell ref="AI9:AI10"/>
    <mergeCell ref="AK9:AK10"/>
    <mergeCell ref="AL9:AL10"/>
    <mergeCell ref="AM9:AM11"/>
    <mergeCell ref="AN9:AN11"/>
    <mergeCell ref="AO9:AO11"/>
    <mergeCell ref="Q9:Q11"/>
    <mergeCell ref="R9:R11"/>
    <mergeCell ref="S9:S11"/>
    <mergeCell ref="T9:T11"/>
    <mergeCell ref="U9:U11"/>
    <mergeCell ref="AA9:AH9"/>
    <mergeCell ref="AF10:AH10"/>
    <mergeCell ref="K9:K11"/>
    <mergeCell ref="L9:L11"/>
    <mergeCell ref="M9:M11"/>
    <mergeCell ref="N9:N11"/>
    <mergeCell ref="O9:O11"/>
    <mergeCell ref="P9:P11"/>
    <mergeCell ref="BA10:BA11"/>
    <mergeCell ref="BB10:BB11"/>
    <mergeCell ref="A12:A16"/>
    <mergeCell ref="B12:B16"/>
    <mergeCell ref="C12:C16"/>
    <mergeCell ref="D12:D16"/>
    <mergeCell ref="E12:E16"/>
    <mergeCell ref="F12:F16"/>
    <mergeCell ref="G12:G16"/>
    <mergeCell ref="H12:H16"/>
    <mergeCell ref="AS10:AS11"/>
    <mergeCell ref="AT10:AT11"/>
    <mergeCell ref="AU10:AU11"/>
    <mergeCell ref="AV10:AV11"/>
    <mergeCell ref="AW10:AY10"/>
    <mergeCell ref="AZ10:AZ11"/>
    <mergeCell ref="AP9:AP11"/>
    <mergeCell ref="AQ9:AQ11"/>
    <mergeCell ref="AR9:AR11"/>
    <mergeCell ref="AP12:AP16"/>
    <mergeCell ref="AQ12:AQ16"/>
    <mergeCell ref="P12:P16"/>
    <mergeCell ref="Q12:Q16"/>
    <mergeCell ref="R12:R16"/>
    <mergeCell ref="S12:S16"/>
    <mergeCell ref="BA12:BA16"/>
    <mergeCell ref="BB12:BB16"/>
    <mergeCell ref="AV12:AV16"/>
    <mergeCell ref="AW12:AW16"/>
    <mergeCell ref="A10:A11"/>
    <mergeCell ref="B10:B11"/>
    <mergeCell ref="C10:C11"/>
    <mergeCell ref="D10:D11"/>
    <mergeCell ref="E10:E11"/>
    <mergeCell ref="AX12:AX16"/>
    <mergeCell ref="AY12:AY16"/>
    <mergeCell ref="AZ12:AZ16"/>
    <mergeCell ref="T12:T16"/>
    <mergeCell ref="I12:I16"/>
    <mergeCell ref="J12:J16"/>
    <mergeCell ref="K12:K16"/>
    <mergeCell ref="L12:L16"/>
    <mergeCell ref="M12:M16"/>
    <mergeCell ref="N12:N16"/>
    <mergeCell ref="O12:O16"/>
    <mergeCell ref="AR12:AR16"/>
    <mergeCell ref="AS12:AS16"/>
    <mergeCell ref="AT12:AT16"/>
    <mergeCell ref="AU12:AU16"/>
    <mergeCell ref="U12:U16"/>
    <mergeCell ref="AM12:AM16"/>
    <mergeCell ref="AN12:AN16"/>
    <mergeCell ref="AO12:AO16"/>
  </mergeCells>
  <conditionalFormatting sqref="K12">
    <cfRule type="cellIs" dxfId="1516" priority="356" operator="equal">
      <formula>"Muy Baja"</formula>
    </cfRule>
    <cfRule type="cellIs" dxfId="1515" priority="355" operator="equal">
      <formula>"Baja"</formula>
    </cfRule>
    <cfRule type="cellIs" dxfId="1514" priority="354" operator="equal">
      <formula>"Media"</formula>
    </cfRule>
    <cfRule type="cellIs" dxfId="1513" priority="353" operator="equal">
      <formula>"Alta"</formula>
    </cfRule>
    <cfRule type="cellIs" dxfId="1512" priority="352" operator="equal">
      <formula>"Muy Alta"</formula>
    </cfRule>
  </conditionalFormatting>
  <conditionalFormatting sqref="M12">
    <cfRule type="cellIs" dxfId="1511" priority="365" operator="equal">
      <formula>$T$15</formula>
    </cfRule>
    <cfRule type="cellIs" dxfId="1510" priority="364" operator="equal">
      <formula>$T$14</formula>
    </cfRule>
    <cfRule type="cellIs" dxfId="1509" priority="363" operator="equal">
      <formula>$T$13</formula>
    </cfRule>
    <cfRule type="cellIs" dxfId="1508" priority="366" operator="equal">
      <formula>$T$16</formula>
    </cfRule>
    <cfRule type="cellIs" dxfId="1507" priority="362" operator="equal">
      <formula>$T$12</formula>
    </cfRule>
  </conditionalFormatting>
  <conditionalFormatting sqref="O12">
    <cfRule type="cellIs" dxfId="1506" priority="351" operator="equal">
      <formula>"leve"</formula>
    </cfRule>
    <cfRule type="cellIs" dxfId="1505" priority="350" operator="equal">
      <formula>"menor"</formula>
    </cfRule>
    <cfRule type="cellIs" dxfId="1504" priority="349" operator="equal">
      <formula>"Moderado"</formula>
    </cfRule>
    <cfRule type="cellIs" dxfId="1503" priority="348" operator="equal">
      <formula>"Mayor"</formula>
    </cfRule>
    <cfRule type="cellIs" dxfId="1502" priority="347" operator="equal">
      <formula>"catastrofico"</formula>
    </cfRule>
  </conditionalFormatting>
  <conditionalFormatting sqref="Q12">
    <cfRule type="cellIs" dxfId="1501" priority="346" operator="equal">
      <formula>"leve"</formula>
    </cfRule>
    <cfRule type="cellIs" dxfId="1500" priority="343" operator="equal">
      <formula>"Mayor"</formula>
    </cfRule>
    <cfRule type="cellIs" dxfId="1499" priority="342" operator="equal">
      <formula>"catastrofico"</formula>
    </cfRule>
    <cfRule type="cellIs" dxfId="1498" priority="345" operator="equal">
      <formula>"menor"</formula>
    </cfRule>
    <cfRule type="cellIs" dxfId="1497" priority="344" operator="equal">
      <formula>"Moderado"</formula>
    </cfRule>
  </conditionalFormatting>
  <conditionalFormatting sqref="S12">
    <cfRule type="cellIs" dxfId="1496" priority="339" operator="equal">
      <formula>"Moderado"</formula>
    </cfRule>
    <cfRule type="cellIs" dxfId="1495" priority="340" operator="equal">
      <formula>"menor"</formula>
    </cfRule>
    <cfRule type="cellIs" dxfId="1494" priority="341" operator="equal">
      <formula>"leve"</formula>
    </cfRule>
    <cfRule type="cellIs" dxfId="1493" priority="337" operator="equal">
      <formula>"catastrofico"</formula>
    </cfRule>
    <cfRule type="cellIs" dxfId="1492" priority="338" operator="equal">
      <formula>"Mayor"</formula>
    </cfRule>
  </conditionalFormatting>
  <conditionalFormatting sqref="T12">
    <cfRule type="cellIs" dxfId="1491" priority="357" operator="equal">
      <formula>#REF!</formula>
    </cfRule>
    <cfRule type="cellIs" dxfId="1490" priority="358" operator="equal">
      <formula>#REF!</formula>
    </cfRule>
    <cfRule type="cellIs" dxfId="1489" priority="359" operator="equal">
      <formula>#REF!</formula>
    </cfRule>
    <cfRule type="cellIs" dxfId="1488" priority="361" operator="equal">
      <formula>#REF!</formula>
    </cfRule>
    <cfRule type="cellIs" dxfId="1487" priority="360" operator="equal">
      <formula>#REF!</formula>
    </cfRule>
  </conditionalFormatting>
  <conditionalFormatting sqref="U12">
    <cfRule type="cellIs" dxfId="1486" priority="190" operator="equal">
      <formula>"Extremo"</formula>
    </cfRule>
    <cfRule type="cellIs" dxfId="1485" priority="191" operator="equal">
      <formula>"Alto"</formula>
    </cfRule>
    <cfRule type="cellIs" dxfId="1484" priority="192" operator="equal">
      <formula>"Moderado"</formula>
    </cfRule>
    <cfRule type="cellIs" dxfId="1483" priority="193" operator="equal">
      <formula>"Bajo"</formula>
    </cfRule>
  </conditionalFormatting>
  <conditionalFormatting sqref="AN12">
    <cfRule type="cellIs" dxfId="1482" priority="336" operator="equal">
      <formula>"Muy Baja"</formula>
    </cfRule>
    <cfRule type="cellIs" dxfId="1481" priority="335" operator="equal">
      <formula>"Baja"</formula>
    </cfRule>
    <cfRule type="cellIs" dxfId="1480" priority="333" operator="equal">
      <formula>"Alta"</formula>
    </cfRule>
    <cfRule type="cellIs" dxfId="1479" priority="332" operator="equal">
      <formula>"Muy Alta"</formula>
    </cfRule>
    <cfRule type="cellIs" dxfId="1478" priority="334" operator="equal">
      <formula>"Media"</formula>
    </cfRule>
  </conditionalFormatting>
  <conditionalFormatting sqref="AP12">
    <cfRule type="cellIs" dxfId="1477" priority="331" operator="equal">
      <formula>"Leve"</formula>
    </cfRule>
    <cfRule type="cellIs" dxfId="1476" priority="330" operator="equal">
      <formula>"Menor"</formula>
    </cfRule>
    <cfRule type="cellIs" dxfId="1475" priority="329" operator="equal">
      <formula>"Moderado"</formula>
    </cfRule>
    <cfRule type="cellIs" dxfId="1474" priority="328" operator="equal">
      <formula>"Mayor"</formula>
    </cfRule>
    <cfRule type="cellIs" dxfId="1473" priority="327" operator="equal">
      <formula>"Catastrofico"</formula>
    </cfRule>
  </conditionalFormatting>
  <conditionalFormatting sqref="AQ12">
    <cfRule type="cellIs" dxfId="1472" priority="211" operator="equal">
      <formula>"Moderado"</formula>
    </cfRule>
    <cfRule type="cellIs" dxfId="1471" priority="212" operator="equal">
      <formula>"Bajo"</formula>
    </cfRule>
    <cfRule type="cellIs" dxfId="1470" priority="210" operator="equal">
      <formula>"Alto"</formula>
    </cfRule>
    <cfRule type="cellIs" dxfId="1469" priority="209" operator="equal">
      <formula>"Extremo"</formula>
    </cfRule>
  </conditionalFormatting>
  <conditionalFormatting sqref="AR12">
    <cfRule type="cellIs" dxfId="1468" priority="232" operator="equal">
      <formula>"Reducir mitigar"</formula>
    </cfRule>
    <cfRule type="cellIs" dxfId="1467" priority="231" operator="equal">
      <formula>"reducir mitigar"</formula>
    </cfRule>
    <cfRule type="cellIs" dxfId="1466" priority="230" operator="equal">
      <formula>"reducir transferir"</formula>
    </cfRule>
    <cfRule type="cellIs" dxfId="1465" priority="229" operator="equal">
      <formula>"Aceptar"</formula>
    </cfRule>
    <cfRule type="cellIs" dxfId="1464" priority="228" operator="equal">
      <formula>"Evitar"</formula>
    </cfRule>
  </conditionalFormatting>
  <dataValidations count="13">
    <dataValidation type="list" allowBlank="1" showInputMessage="1" showErrorMessage="1" sqref="AR12" xr:uid="{00000000-0002-0000-0A00-000000000000}">
      <formula1>"Reducir mitigar,Reducir Transferir,Aceptar,Evitar"</formula1>
    </dataValidation>
    <dataValidation type="list" allowBlank="1" showInputMessage="1" showErrorMessage="1" sqref="G12:H12" xr:uid="{00000000-0002-0000-0A00-000001000000}">
      <formula1>"Procesos,Evento externo,Talento humano,Tecnologias,Infraestructura"</formula1>
    </dataValidation>
    <dataValidation type="list" allowBlank="1" showInputMessage="1" showErrorMessage="1" sqref="B12:B16" xr:uid="{00000000-0002-0000-0A00-000002000000}">
      <formula1>"Posibilidad de perdidad economica,Posibilidad de perdida reputacional,Posibilidad de perdida economica y reputacional,Posibilidad de perdida reputacional y economica"</formula1>
    </dataValidation>
    <dataValidation type="list" allowBlank="1" showInputMessage="1" showErrorMessage="1" sqref="F12:F16" xr:uid="{00000000-0002-0000-0A00-000003000000}">
      <formula1>"A Ejecucion y administracion de procesos,B Fraude externo,C Fraude interno,D Fallas teconologicas,E Relaciones laborales,F Usuarios productos y practicas organizacionales,G Daños activos fisicos"</formula1>
    </dataValidation>
    <dataValidation type="list" allowBlank="1" showInputMessage="1" showErrorMessage="1" sqref="M12:M16" xr:uid="{00000000-0002-0000-0A00-000004000000}">
      <formula1>"N/A,menor a 10 SMLMV,ENTRE 10 Y 50 SMLMV,entre 50 y 100 SMLMV,entre 100 y 500 SMLMV,Mayor a 500 SMLMV"</formula1>
    </dataValidation>
    <dataValidation type="list" allowBlank="1" showInputMessage="1" showErrorMessage="1" sqref="AF12:AF15" xr:uid="{00000000-0002-0000-0A00-000005000000}">
      <formula1>"Documentado,Sin Documentar"</formula1>
    </dataValidation>
    <dataValidation type="list" allowBlank="1" showInputMessage="1" showErrorMessage="1" sqref="AG12:AG13" xr:uid="{00000000-0002-0000-0A00-000006000000}">
      <formula1>"Continua,Aleatoria"</formula1>
    </dataValidation>
    <dataValidation type="list" allowBlank="1" showInputMessage="1" showErrorMessage="1" sqref="AH12:AH13" xr:uid="{00000000-0002-0000-0A00-000007000000}">
      <formula1>"Con Registro,Sin Registro"</formula1>
    </dataValidation>
    <dataValidation type="list" allowBlank="1" showInputMessage="1" showErrorMessage="1" sqref="H5" xr:uid="{00000000-0002-0000-0A00-000008000000}">
      <formula1>"Estrategico,Misional,Apoyo"</formula1>
    </dataValidation>
    <dataValidation type="list" allowBlank="1" showInputMessage="1" showErrorMessage="1" sqref="BB12:BB16" xr:uid="{00000000-0002-0000-0A00-000009000000}">
      <formula1>"Sin Iniciar,En proceso,Cerrado"</formula1>
    </dataValidation>
    <dataValidation type="list" allowBlank="1" showInputMessage="1" showErrorMessage="1" sqref="P12:P16" xr:uid="{00000000-0002-0000-0A00-00000A000000}">
      <formula1>$BE$1:$BE$6</formula1>
    </dataValidation>
    <dataValidation type="list" allowBlank="1" showInputMessage="1" showErrorMessage="1" sqref="AA12:AA16" xr:uid="{00000000-0002-0000-0A00-00000B000000}">
      <formula1>"Preventivo,Detectivo,Correctivo,NA"</formula1>
    </dataValidation>
    <dataValidation type="list" allowBlank="1" showInputMessage="1" showErrorMessage="1" sqref="AD12:AD16" xr:uid="{00000000-0002-0000-0A00-00000C000000}">
      <formula1>"Manual,Automatico,NA"</formula1>
    </dataValidation>
  </dataValidations>
  <pageMargins left="0.7" right="0.7" top="0.75" bottom="0.75" header="0.3" footer="0.3"/>
  <pageSetup orientation="portrait" horizontalDpi="4294967292" verticalDpi="0"/>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D000000}">
          <x14:formula1>
            <xm:f>'C:\Users\everl\Downloads\MAPA DE RIESGO DE GESTION.25.06.2023\[gestion de riesgos.xlsx]11 FORMULAS'!#REF!</xm:f>
          </x14:formula1>
          <xm:sqref>AG14:AH15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E46"/>
  <sheetViews>
    <sheetView topLeftCell="A16" zoomScale="60" zoomScaleNormal="60" workbookViewId="0">
      <pane xSplit="1" topLeftCell="B1" activePane="topRight" state="frozen"/>
      <selection activeCell="A12" sqref="A12"/>
      <selection pane="topRight" activeCell="B12" sqref="B12:B16"/>
    </sheetView>
  </sheetViews>
  <sheetFormatPr baseColWidth="10" defaultColWidth="11.42578125" defaultRowHeight="15" x14ac:dyDescent="0.25"/>
  <cols>
    <col min="1" max="1" width="8.28515625" customWidth="1"/>
    <col min="2" max="2" width="27.140625" customWidth="1"/>
    <col min="3" max="3" width="23.28515625" customWidth="1"/>
    <col min="4" max="4" width="28.42578125" customWidth="1"/>
    <col min="5" max="5" width="54" customWidth="1"/>
    <col min="6" max="9" width="15.85546875" customWidth="1"/>
    <col min="10" max="10" width="7.28515625" customWidth="1"/>
    <col min="11" max="11" width="11.5703125" customWidth="1"/>
    <col min="12" max="12" width="6.7109375" customWidth="1"/>
    <col min="13" max="13" width="14.85546875" customWidth="1"/>
    <col min="14" max="14" width="6.7109375" customWidth="1"/>
    <col min="15" max="15" width="12.140625" customWidth="1"/>
    <col min="16" max="16" width="15.5703125" customWidth="1"/>
    <col min="17" max="17" width="13.42578125" customWidth="1"/>
    <col min="18" max="18" width="7" customWidth="1"/>
    <col min="19" max="19" width="12.7109375" customWidth="1"/>
    <col min="20" max="20" width="8.28515625" customWidth="1"/>
    <col min="21" max="21" width="12.7109375" customWidth="1"/>
    <col min="22" max="22" width="8.42578125" customWidth="1"/>
    <col min="23" max="23" width="17.5703125" customWidth="1"/>
    <col min="24" max="24" width="42.28515625" customWidth="1"/>
    <col min="25" max="25" width="21.85546875" customWidth="1"/>
    <col min="26" max="26" width="37.28515625" customWidth="1"/>
    <col min="27" max="27" width="9.85546875" customWidth="1"/>
    <col min="28" max="28" width="8.85546875" customWidth="1"/>
    <col min="29" max="29" width="13.7109375" customWidth="1"/>
    <col min="30" max="30" width="10.85546875" customWidth="1"/>
    <col min="31" max="31" width="9.5703125" customWidth="1"/>
    <col min="32" max="32" width="10.42578125" customWidth="1"/>
    <col min="33" max="33" width="9.140625" customWidth="1"/>
    <col min="34" max="34" width="10.85546875" customWidth="1"/>
    <col min="35" max="35" width="8.7109375" customWidth="1"/>
    <col min="36" max="36" width="8.140625" customWidth="1"/>
    <col min="37" max="38" width="8.42578125" customWidth="1"/>
    <col min="39" max="39" width="6.42578125" customWidth="1"/>
    <col min="40" max="40" width="13.28515625" customWidth="1"/>
    <col min="41" max="41" width="7.7109375" customWidth="1"/>
    <col min="42" max="42" width="13.28515625" customWidth="1"/>
    <col min="43" max="43" width="12.7109375" customWidth="1"/>
    <col min="44" max="44" width="12" customWidth="1"/>
    <col min="45" max="46" width="17.28515625" customWidth="1"/>
    <col min="47" max="48" width="9.5703125" customWidth="1"/>
    <col min="49" max="51" width="17.28515625" customWidth="1"/>
    <col min="52" max="53" width="22" customWidth="1"/>
    <col min="54" max="54" width="12.140625" customWidth="1"/>
    <col min="56" max="56" width="11.28515625" customWidth="1"/>
    <col min="57" max="57" width="0.42578125" hidden="1" customWidth="1"/>
    <col min="16334" max="16384" width="25.42578125" customWidth="1"/>
  </cols>
  <sheetData>
    <row r="1" spans="1:57" s="7" customFormat="1" ht="16.5" customHeight="1" x14ac:dyDescent="0.25">
      <c r="A1" s="132"/>
      <c r="B1" s="133"/>
      <c r="C1" s="134" t="s">
        <v>220</v>
      </c>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6"/>
      <c r="BA1" s="137" t="s">
        <v>221</v>
      </c>
      <c r="BB1" s="137"/>
      <c r="BE1" s="37" t="s">
        <v>222</v>
      </c>
    </row>
    <row r="2" spans="1:57" s="7" customFormat="1" ht="16.5" customHeight="1" x14ac:dyDescent="0.25">
      <c r="A2" s="132"/>
      <c r="B2" s="133"/>
      <c r="C2" s="138" t="s">
        <v>396</v>
      </c>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7" t="s">
        <v>224</v>
      </c>
      <c r="BB2" s="137"/>
      <c r="BE2" s="37" t="s">
        <v>225</v>
      </c>
    </row>
    <row r="3" spans="1:57" s="7" customFormat="1" ht="16.5" customHeight="1" x14ac:dyDescent="0.25">
      <c r="A3" s="132"/>
      <c r="B3" s="133"/>
      <c r="C3" s="138" t="s">
        <v>397</v>
      </c>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7" t="s">
        <v>227</v>
      </c>
      <c r="BB3" s="137"/>
      <c r="BE3" s="37" t="s">
        <v>228</v>
      </c>
    </row>
    <row r="4" spans="1:57" s="7" customFormat="1" ht="16.5" customHeight="1" x14ac:dyDescent="0.25">
      <c r="A4" s="132"/>
      <c r="B4" s="133"/>
      <c r="C4" s="138" t="s">
        <v>229</v>
      </c>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7" t="s">
        <v>230</v>
      </c>
      <c r="BB4" s="137"/>
      <c r="BE4" s="37" t="s">
        <v>231</v>
      </c>
    </row>
    <row r="5" spans="1:57" s="8" customFormat="1" ht="39.75" customHeight="1" x14ac:dyDescent="0.25">
      <c r="A5" s="117" t="s">
        <v>232</v>
      </c>
      <c r="B5" s="117"/>
      <c r="C5" s="141" t="s">
        <v>233</v>
      </c>
      <c r="D5" s="142"/>
      <c r="E5" s="34" t="s">
        <v>234</v>
      </c>
      <c r="F5" s="35"/>
      <c r="G5" s="34" t="s">
        <v>0</v>
      </c>
      <c r="H5" s="36"/>
      <c r="I5" s="146" t="s">
        <v>237</v>
      </c>
      <c r="J5" s="147"/>
      <c r="K5" s="147"/>
      <c r="L5" s="147"/>
      <c r="M5" s="147"/>
      <c r="N5" s="147"/>
      <c r="O5" s="148"/>
      <c r="P5" s="143">
        <v>44834</v>
      </c>
      <c r="Q5" s="144"/>
      <c r="R5" s="144"/>
      <c r="S5" s="145"/>
      <c r="AR5" s="125"/>
      <c r="BA5" s="126"/>
      <c r="BB5" s="126"/>
      <c r="BE5" s="37" t="s">
        <v>238</v>
      </c>
    </row>
    <row r="6" spans="1:57" s="8" customFormat="1" ht="33.75" customHeight="1" x14ac:dyDescent="0.25">
      <c r="A6" s="151" t="s">
        <v>239</v>
      </c>
      <c r="B6" s="152"/>
      <c r="C6" s="129"/>
      <c r="D6" s="130"/>
      <c r="E6" s="130"/>
      <c r="F6" s="130"/>
      <c r="G6" s="130"/>
      <c r="H6" s="131"/>
      <c r="I6" s="146" t="s">
        <v>241</v>
      </c>
      <c r="J6" s="147"/>
      <c r="K6" s="147"/>
      <c r="L6" s="147"/>
      <c r="M6" s="147"/>
      <c r="N6" s="147"/>
      <c r="O6" s="148"/>
      <c r="P6" s="149" t="s">
        <v>398</v>
      </c>
      <c r="Q6" s="150"/>
      <c r="R6" s="150"/>
      <c r="S6" s="150"/>
      <c r="V6" s="9" t="s">
        <v>242</v>
      </c>
      <c r="W6" s="139"/>
      <c r="X6" s="139"/>
      <c r="Y6" s="139"/>
      <c r="Z6" s="139"/>
      <c r="AA6" s="139"/>
      <c r="AB6" s="139"/>
      <c r="AC6" s="139"/>
      <c r="AD6" s="139"/>
      <c r="AE6" s="139"/>
      <c r="AF6" s="139"/>
      <c r="AG6" s="139"/>
      <c r="AH6" s="139"/>
      <c r="AI6" s="10"/>
      <c r="AJ6" s="10"/>
      <c r="AK6" s="10"/>
      <c r="AL6" s="10"/>
      <c r="AM6" s="11"/>
      <c r="AN6" s="12"/>
      <c r="AO6" s="12"/>
      <c r="AP6" s="12"/>
      <c r="AR6" s="125"/>
      <c r="BA6" s="140"/>
      <c r="BB6" s="140"/>
      <c r="BE6" s="37" t="s">
        <v>243</v>
      </c>
    </row>
    <row r="7" spans="1:57" s="8" customFormat="1" ht="33.75" customHeight="1" x14ac:dyDescent="0.25">
      <c r="A7" s="111" t="s">
        <v>244</v>
      </c>
      <c r="B7" s="112"/>
      <c r="C7" s="112"/>
      <c r="D7" s="112"/>
      <c r="E7" s="112"/>
      <c r="F7" s="112"/>
      <c r="G7" s="112"/>
      <c r="H7" s="112"/>
      <c r="I7" s="112"/>
      <c r="J7" s="112"/>
      <c r="K7" s="112"/>
      <c r="L7" s="112"/>
      <c r="M7" s="112"/>
      <c r="N7" s="112"/>
      <c r="O7" s="112"/>
      <c r="P7" s="112"/>
      <c r="Q7" s="112"/>
      <c r="R7" s="112"/>
      <c r="S7" s="112"/>
      <c r="T7" s="112"/>
      <c r="U7" s="113"/>
      <c r="V7" s="114" t="s">
        <v>245</v>
      </c>
      <c r="W7" s="115"/>
      <c r="X7" s="115"/>
      <c r="Y7" s="115"/>
      <c r="Z7" s="115"/>
      <c r="AA7" s="115"/>
      <c r="AB7" s="115"/>
      <c r="AC7" s="115"/>
      <c r="AD7" s="115"/>
      <c r="AE7" s="115"/>
      <c r="AF7" s="115"/>
      <c r="AG7" s="115"/>
      <c r="AH7" s="115"/>
      <c r="AI7" s="115"/>
      <c r="AJ7" s="115"/>
      <c r="AK7" s="115"/>
      <c r="AL7" s="115"/>
      <c r="AM7" s="115"/>
      <c r="AN7" s="115"/>
      <c r="AO7" s="115"/>
      <c r="AP7" s="115"/>
      <c r="AQ7" s="115"/>
      <c r="AR7" s="116"/>
      <c r="AS7" s="117" t="s">
        <v>246</v>
      </c>
      <c r="AT7" s="117"/>
      <c r="AU7" s="117"/>
      <c r="AV7" s="117"/>
      <c r="AW7" s="117"/>
      <c r="AX7" s="117"/>
      <c r="AY7" s="117"/>
      <c r="AZ7" s="117"/>
      <c r="BA7" s="117"/>
      <c r="BB7" s="117"/>
    </row>
    <row r="8" spans="1:57" s="8" customFormat="1" ht="33" customHeight="1" x14ac:dyDescent="0.25">
      <c r="A8" s="117" t="s">
        <v>247</v>
      </c>
      <c r="B8" s="117"/>
      <c r="C8" s="117"/>
      <c r="D8" s="117"/>
      <c r="E8" s="117"/>
      <c r="F8" s="117"/>
      <c r="G8" s="117"/>
      <c r="H8" s="117"/>
      <c r="I8" s="117"/>
      <c r="J8" s="117" t="s">
        <v>248</v>
      </c>
      <c r="K8" s="117"/>
      <c r="L8" s="117"/>
      <c r="M8" s="117"/>
      <c r="N8" s="117"/>
      <c r="O8" s="117"/>
      <c r="P8" s="117"/>
      <c r="Q8" s="117"/>
      <c r="R8" s="117"/>
      <c r="S8" s="117"/>
      <c r="T8" s="117"/>
      <c r="U8" s="117"/>
      <c r="V8" s="119" t="s">
        <v>249</v>
      </c>
      <c r="W8" s="119"/>
      <c r="X8" s="119"/>
      <c r="Y8" s="119"/>
      <c r="Z8" s="119"/>
      <c r="AA8" s="120" t="s">
        <v>250</v>
      </c>
      <c r="AB8" s="120"/>
      <c r="AC8" s="120"/>
      <c r="AD8" s="120"/>
      <c r="AE8" s="120"/>
      <c r="AF8" s="120"/>
      <c r="AG8" s="120"/>
      <c r="AH8" s="120"/>
      <c r="AI8" s="120"/>
      <c r="AJ8" s="120"/>
      <c r="AK8" s="120"/>
      <c r="AL8" s="120"/>
      <c r="AM8" s="120"/>
      <c r="AN8" s="120"/>
      <c r="AO8" s="120"/>
      <c r="AP8" s="120"/>
      <c r="AQ8" s="120"/>
      <c r="AR8" s="120"/>
      <c r="AS8" s="117"/>
      <c r="AT8" s="117"/>
      <c r="AU8" s="117"/>
      <c r="AV8" s="117"/>
      <c r="AW8" s="117"/>
      <c r="AX8" s="117"/>
      <c r="AY8" s="117"/>
      <c r="AZ8" s="117"/>
      <c r="BA8" s="117"/>
      <c r="BB8" s="117"/>
    </row>
    <row r="9" spans="1:57" s="13" customFormat="1" ht="33" customHeight="1" x14ac:dyDescent="0.25">
      <c r="A9" s="117"/>
      <c r="B9" s="117"/>
      <c r="C9" s="117"/>
      <c r="D9" s="117"/>
      <c r="E9" s="117"/>
      <c r="F9" s="117"/>
      <c r="G9" s="117"/>
      <c r="H9" s="117"/>
      <c r="I9" s="117"/>
      <c r="J9" s="100" t="s">
        <v>251</v>
      </c>
      <c r="K9" s="100" t="s">
        <v>252</v>
      </c>
      <c r="L9" s="100" t="s">
        <v>253</v>
      </c>
      <c r="M9" s="100" t="s">
        <v>254</v>
      </c>
      <c r="N9" s="100" t="s">
        <v>255</v>
      </c>
      <c r="O9" s="100" t="s">
        <v>256</v>
      </c>
      <c r="P9" s="100" t="s">
        <v>257</v>
      </c>
      <c r="Q9" s="100" t="s">
        <v>258</v>
      </c>
      <c r="R9" s="100" t="s">
        <v>259</v>
      </c>
      <c r="S9" s="100" t="s">
        <v>260</v>
      </c>
      <c r="T9" s="100" t="s">
        <v>261</v>
      </c>
      <c r="U9" s="100" t="s">
        <v>262</v>
      </c>
      <c r="V9" s="119"/>
      <c r="W9" s="119"/>
      <c r="X9" s="119"/>
      <c r="Y9" s="119"/>
      <c r="Z9" s="119"/>
      <c r="AA9" s="103" t="s">
        <v>263</v>
      </c>
      <c r="AB9" s="103"/>
      <c r="AC9" s="103"/>
      <c r="AD9" s="103"/>
      <c r="AE9" s="103"/>
      <c r="AF9" s="103"/>
      <c r="AG9" s="103"/>
      <c r="AH9" s="103"/>
      <c r="AI9" s="104" t="s">
        <v>264</v>
      </c>
      <c r="AJ9" s="33"/>
      <c r="AK9" s="104" t="s">
        <v>265</v>
      </c>
      <c r="AL9" s="104" t="s">
        <v>266</v>
      </c>
      <c r="AM9" s="105" t="s">
        <v>267</v>
      </c>
      <c r="AN9" s="105" t="s">
        <v>268</v>
      </c>
      <c r="AO9" s="104" t="s">
        <v>269</v>
      </c>
      <c r="AP9" s="105" t="s">
        <v>270</v>
      </c>
      <c r="AQ9" s="105" t="s">
        <v>271</v>
      </c>
      <c r="AR9" s="105" t="s">
        <v>272</v>
      </c>
      <c r="AS9" s="117"/>
      <c r="AT9" s="117"/>
      <c r="AU9" s="117"/>
      <c r="AV9" s="117"/>
      <c r="AW9" s="117"/>
      <c r="AX9" s="117"/>
      <c r="AY9" s="117"/>
      <c r="AZ9" s="117"/>
      <c r="BA9" s="117"/>
      <c r="BB9" s="117"/>
    </row>
    <row r="10" spans="1:57" s="13" customFormat="1" ht="49.5" customHeight="1" x14ac:dyDescent="0.25">
      <c r="A10" s="103" t="s">
        <v>273</v>
      </c>
      <c r="B10" s="103" t="s">
        <v>274</v>
      </c>
      <c r="C10" s="103" t="s">
        <v>275</v>
      </c>
      <c r="D10" s="103" t="s">
        <v>276</v>
      </c>
      <c r="E10" s="103" t="s">
        <v>277</v>
      </c>
      <c r="F10" s="103" t="s">
        <v>278</v>
      </c>
      <c r="G10" s="103"/>
      <c r="H10" s="103"/>
      <c r="I10" s="103"/>
      <c r="J10" s="100"/>
      <c r="K10" s="100"/>
      <c r="L10" s="100"/>
      <c r="M10" s="100"/>
      <c r="N10" s="100"/>
      <c r="O10" s="100"/>
      <c r="P10" s="100"/>
      <c r="Q10" s="100"/>
      <c r="R10" s="100"/>
      <c r="S10" s="100"/>
      <c r="T10" s="100"/>
      <c r="U10" s="100"/>
      <c r="V10" s="119"/>
      <c r="W10" s="119"/>
      <c r="X10" s="119"/>
      <c r="Y10" s="119"/>
      <c r="Z10" s="119"/>
      <c r="AA10" s="104" t="s">
        <v>279</v>
      </c>
      <c r="AB10" s="104"/>
      <c r="AC10" s="104"/>
      <c r="AD10" s="104"/>
      <c r="AE10" s="104"/>
      <c r="AF10" s="104" t="s">
        <v>280</v>
      </c>
      <c r="AG10" s="104"/>
      <c r="AH10" s="104"/>
      <c r="AI10" s="104"/>
      <c r="AJ10" s="33"/>
      <c r="AK10" s="104"/>
      <c r="AL10" s="104"/>
      <c r="AM10" s="105"/>
      <c r="AN10" s="105"/>
      <c r="AO10" s="104"/>
      <c r="AP10" s="105"/>
      <c r="AQ10" s="105"/>
      <c r="AR10" s="105"/>
      <c r="AS10" s="82" t="s">
        <v>281</v>
      </c>
      <c r="AT10" s="82" t="s">
        <v>282</v>
      </c>
      <c r="AU10" s="82" t="s">
        <v>283</v>
      </c>
      <c r="AV10" s="82" t="s">
        <v>284</v>
      </c>
      <c r="AW10" s="84" t="s">
        <v>285</v>
      </c>
      <c r="AX10" s="84"/>
      <c r="AY10" s="84"/>
      <c r="AZ10" s="103" t="s">
        <v>286</v>
      </c>
      <c r="BA10" s="103" t="s">
        <v>287</v>
      </c>
      <c r="BB10" s="103" t="s">
        <v>288</v>
      </c>
    </row>
    <row r="11" spans="1:57" s="13" customFormat="1" ht="57.75" customHeight="1" x14ac:dyDescent="0.25">
      <c r="A11" s="103"/>
      <c r="B11" s="103"/>
      <c r="C11" s="103"/>
      <c r="D11" s="103"/>
      <c r="E11" s="103"/>
      <c r="F11" s="14" t="s">
        <v>289</v>
      </c>
      <c r="G11" s="14" t="s">
        <v>290</v>
      </c>
      <c r="H11" s="14" t="s">
        <v>291</v>
      </c>
      <c r="I11" s="14" t="s">
        <v>292</v>
      </c>
      <c r="J11" s="100"/>
      <c r="K11" s="100"/>
      <c r="L11" s="100"/>
      <c r="M11" s="100"/>
      <c r="N11" s="100"/>
      <c r="O11" s="100"/>
      <c r="P11" s="100"/>
      <c r="Q11" s="100"/>
      <c r="R11" s="100"/>
      <c r="S11" s="100"/>
      <c r="T11" s="100"/>
      <c r="U11" s="100"/>
      <c r="V11" s="15" t="s">
        <v>293</v>
      </c>
      <c r="W11" s="15" t="s">
        <v>294</v>
      </c>
      <c r="X11" s="15" t="s">
        <v>295</v>
      </c>
      <c r="Y11" s="15" t="s">
        <v>296</v>
      </c>
      <c r="Z11" s="16" t="s">
        <v>297</v>
      </c>
      <c r="AA11" s="17" t="s">
        <v>298</v>
      </c>
      <c r="AB11" s="15" t="s">
        <v>299</v>
      </c>
      <c r="AC11" s="15" t="s">
        <v>300</v>
      </c>
      <c r="AD11" s="17" t="s">
        <v>301</v>
      </c>
      <c r="AE11" s="15" t="s">
        <v>302</v>
      </c>
      <c r="AF11" s="15" t="s">
        <v>303</v>
      </c>
      <c r="AG11" s="15" t="s">
        <v>304</v>
      </c>
      <c r="AH11" s="15" t="s">
        <v>305</v>
      </c>
      <c r="AI11" s="33" t="s">
        <v>306</v>
      </c>
      <c r="AJ11" s="33"/>
      <c r="AK11" s="33" t="s">
        <v>307</v>
      </c>
      <c r="AL11" s="33" t="s">
        <v>308</v>
      </c>
      <c r="AM11" s="105"/>
      <c r="AN11" s="105"/>
      <c r="AO11" s="104"/>
      <c r="AP11" s="105"/>
      <c r="AQ11" s="105"/>
      <c r="AR11" s="105"/>
      <c r="AS11" s="83"/>
      <c r="AT11" s="83"/>
      <c r="AU11" s="83"/>
      <c r="AV11" s="83"/>
      <c r="AW11" s="16" t="s">
        <v>309</v>
      </c>
      <c r="AX11" s="16" t="s">
        <v>310</v>
      </c>
      <c r="AY11" s="16" t="s">
        <v>311</v>
      </c>
      <c r="AZ11" s="103"/>
      <c r="BA11" s="103"/>
      <c r="BB11" s="103"/>
    </row>
    <row r="12" spans="1:57" s="20" customFormat="1" ht="84.75" customHeight="1" x14ac:dyDescent="0.25">
      <c r="A12" s="81" t="s">
        <v>312</v>
      </c>
      <c r="B12" s="81" t="s">
        <v>399</v>
      </c>
      <c r="C12" s="81"/>
      <c r="D12" s="81"/>
      <c r="E12" s="80" t="str">
        <f>+CONCATENATE(B12," ",C12," ",D12)</f>
        <v xml:space="preserve">Posibilidad de perdidad economica  </v>
      </c>
      <c r="F12" s="81"/>
      <c r="G12" s="81"/>
      <c r="H12" s="81"/>
      <c r="I12" s="89" t="str">
        <f>+G12&amp;H12</f>
        <v/>
      </c>
      <c r="J12" s="90">
        <v>0</v>
      </c>
      <c r="K12" s="93" t="str">
        <f>IF(J12&lt;=0,"",IF(J12&lt;=2,"Muy Baja",IF(J12&lt;=24,"Baja",IF(J12&lt;=500,"Media",IF(J12&lt;=5000,"Alta","Muy Alta")))))</f>
        <v/>
      </c>
      <c r="L12" s="94" t="str">
        <f>IF(K12="","",IF(K12="Muy Baja",0.2,IF(K12="Baja",0.4,IF(K12="Media",0.6,IF(K12="Alta",0.8,IF(K12="Muy Alta",1,))))))</f>
        <v/>
      </c>
      <c r="M12" s="96" t="s">
        <v>347</v>
      </c>
      <c r="N12" s="94">
        <f>IF(M12="","",IF(M12="menor a 10 SMLMV",0.2,IF(M12="ENTRE 10 Y 50 SMLMV",0.4,IF(M12="entre 50 y 100 SMLMV",0.6,IF(M12="entre 100 y 500 SMLMV",0.8,IF(M12="Mayor a 500 SMLMV",1,))))))</f>
        <v>0</v>
      </c>
      <c r="O12" s="93" t="str">
        <f>IF(N12&lt;=0,"",IF(N12&lt;=20%,"Leve",IF(N12&lt;=40%,"Menor",IF(N12&lt;=60%,"Moderado",IF(N12&lt;=80%,"Mayor","Catastrofico")))))</f>
        <v/>
      </c>
      <c r="P12" s="97" t="s">
        <v>222</v>
      </c>
      <c r="Q12" s="93" t="str">
        <f>IF(R12&lt;=0,"",IF(R12&lt;=20%,"Leve",IF(R12&lt;=40%,"Menor",IF(R12&lt;=60%,"Moderado",IF(R12&lt;=80%,"Mayor","Catastrofico")))))</f>
        <v/>
      </c>
      <c r="R12" s="94">
        <f>IF(P12="","",IF(P12="El riesgo afecta la imagen de algún área de la organización",0.2,IF(P12="El riesgo afecta la imagen de la entidad internamente, de conocimiento general nivel interno, de junta directiva y accionistas y/o de proveedores",0.4,IF(P12="El riesgo afecta la imagen de la entidad con algunos usuarios de relevancia frente al logro de los objetivos",0.6,IF(P12="El riesgo afecta la imagen de la entidad con efecto publicitario sostenido a nivel de sector administrativo, nivel departamental o municipal",0.8,IF(P12="El riesgo afecta la imagen de la entidad a nivel nacional, con efecto publicitario sostenido a nivel país",1,))))))</f>
        <v>0</v>
      </c>
      <c r="S12" s="93" t="str">
        <f>IF(T12&lt;=0,"",IF(T12&lt;=20%,"Leve",IF(T12&lt;=40%,"Menor",IF(T12&lt;=60%,"Moderado",IF(T12&lt;=80%,"Mayor","Catastrofico")))))</f>
        <v/>
      </c>
      <c r="T12" s="88">
        <f>+N12</f>
        <v>0</v>
      </c>
      <c r="U12" s="109">
        <f>IF(OR(AND(K12="Muy Baja",S12="Leve"),AND(K12="Muy Baja",S12="Menor"),AND(K12="Baja",S12="Leve")),"Bajo",IF(OR(AND(K12="Muy baja",S12="Moderado"),AND(K12="Baja",S12="Menor"),AND(K12="Baja",S12="Moderado"),AND(K12="Media",S12="Leve"),AND(K12="Media",S12="Menor"),AND(K12="Media",S12="Moderado"),AND(K12="Alta",S12="Leve"),AND(K12="Alta",S12="Menor")),"Moderado",IF(OR(AND(K12="Muy Baja",S12="Mayor"),AND(K12="Baja",S12="Mayor"),AND(K12="Media",S12="Mayor"),AND(K12="Alta",S12="Moderado"),AND(K12="Alta",S12="Mayor"),AND(K12="Muy Alta",S12="Leve"),AND(K12="Muy Alta",S12="Menor"),AND(K12="Muy Alta",S12="Moderado"),AND(K12="Muy Alta",S12="Mayor")),"Alto",IF(OR(AND(K12="Muy Baja",S12="Catastrofico"),AND(K12="Baja",S12="Catastrofico"),AND(K12="Media",S12="Catastrofico"),AND(K12="Alta",S12="Catastrofico"),AND(K12="Muy Alta",S12="Catastrofico")),"Extremo",))))</f>
        <v>0</v>
      </c>
      <c r="V12" s="18"/>
      <c r="W12" s="38"/>
      <c r="X12" s="38"/>
      <c r="Y12" s="38"/>
      <c r="Z12" s="39" t="str">
        <f t="shared" ref="Z12:Z15" si="0">+CONCATENATE(W12," ",X12," ",Y12)</f>
        <v xml:space="preserve">  </v>
      </c>
      <c r="AA12" s="40" t="s">
        <v>222</v>
      </c>
      <c r="AB12" s="41">
        <f t="shared" ref="AB12:AB13" si="1">IF(AA12="","",IF(AA12="Preventivo",0.25,IF(AA12="Detectivo",0.15,IF(AA12="Correctivo",0.1,))))</f>
        <v>0</v>
      </c>
      <c r="AC12" s="19" t="str">
        <f>+IF(OR(AA12='[1]11 FORMULAS'!$O$4,AA12='[1]11 FORMULAS'!$O$5),'[1]11 FORMULAS'!$P$5,IF(AA12='[1]11 FORMULAS'!$O$6,'[1]11 FORMULAS'!$P$6,""))</f>
        <v/>
      </c>
      <c r="AD12" s="40" t="s">
        <v>222</v>
      </c>
      <c r="AE12" s="41">
        <f t="shared" ref="AE12:AE46" si="2">IF(AD12="","",IF(AD12="Manual",0.15,IF(AD12="Automatico",0.25,)))</f>
        <v>0</v>
      </c>
      <c r="AF12" s="42"/>
      <c r="AG12" s="42"/>
      <c r="AH12" s="42"/>
      <c r="AI12" s="19">
        <f>+AB12+AE12</f>
        <v>0</v>
      </c>
      <c r="AJ12" s="19" t="e">
        <f>+L12*AI12</f>
        <v>#VALUE!</v>
      </c>
      <c r="AK12" s="19" t="e">
        <f>+L12-AJ12</f>
        <v>#VALUE!</v>
      </c>
      <c r="AL12" s="19">
        <f>IF(AC12='[1]11 FORMULAS'!$P$6,T12-(T12*AI12),T12)</f>
        <v>0</v>
      </c>
      <c r="AM12" s="110" t="e">
        <f>+AK16</f>
        <v>#VALUE!</v>
      </c>
      <c r="AN12" s="93" t="e">
        <f>IF(AM12&lt;=0,"",IF(AM12&lt;=20%,"Muy Baja",IF(AM12&lt;=40%,"Baja",IF(AM12&lt;=60%,"Media",IF(AM12&lt;=80%,"Alta","Muy Alta")))))</f>
        <v>#VALUE!</v>
      </c>
      <c r="AO12" s="110">
        <f>+AL16</f>
        <v>0</v>
      </c>
      <c r="AP12" s="93" t="str">
        <f>IF(AO12&lt;=0,"",IF(AO12&lt;=20%,"Leve",IF(AO12&lt;=40%,"Menor",IF(AO12&lt;=60%,"Moderado",IF(AO12&lt;=80%,"Mayor","Catastrofico")))))</f>
        <v/>
      </c>
      <c r="AQ12" s="109" t="e">
        <f>IF(OR(AND(AN12="Muy Baja",AP12="Leve"),AND(AN12="Muy Baja",AP12="Menor"),AND(AN12="Baja",AP12="Leve")),"Bajo",IF(OR(AND(AN12="Muy baja",AP12="Moderado"),AND(AN12="Baja",AP12="Menor"),AND(AN12="Baja",AP12="Moderado"),AND(AN12="Media",AP12="Leve"),AND(AN12="Media",AP12="Menor"),AND(AN12="Media",AP12="Moderado"),AND(AN12="Alta",AP12="Leve"),AND(AN12="Alta",AP12="Menor")),"Moderado",IF(OR(AND(AN12="Muy Baja",AP12="Mayor"),AND(AN12="Baja",AP12="Mayor"),AND(AN12="Media",AP12="Mayor"),AND(AN12="Alta",AP12="Moderado"),AND(AN12="Alta",AP12="Mayor"),AND(AN12="Muy Alta",AP12="Leve"),AND(AN12="Muy Alta",AP12="Menor"),AND(AN12="Muy Alta",AP12="Moderado"),AND(AN12="Muy Alta",AP12="Mayor")),"Alto",IF(OR(AND(AN12="Muy Baja",AP12="Catastrofico"),AND(AN12="Baja",AP12="Catastrofico"),AND(AN12="Media",AP12="Catastrofico"),AND(AN12="Alta",AP12="Catastrofico"),AND(AN12="Muy Alta",AP12="Catastrofico")),"Extremo",""))))</f>
        <v>#VALUE!</v>
      </c>
      <c r="AR12" s="106"/>
      <c r="AS12" s="102"/>
      <c r="AT12" s="102"/>
      <c r="AU12" s="102"/>
      <c r="AV12" s="102"/>
      <c r="AW12" s="102"/>
      <c r="AX12" s="102"/>
      <c r="AY12" s="102"/>
      <c r="AZ12" s="102"/>
      <c r="BA12" s="102"/>
      <c r="BB12" s="102"/>
      <c r="BE12" s="13"/>
    </row>
    <row r="13" spans="1:57" s="20" customFormat="1" ht="35.25" customHeight="1" x14ac:dyDescent="0.25">
      <c r="A13" s="81"/>
      <c r="B13" s="81"/>
      <c r="C13" s="81"/>
      <c r="D13" s="81"/>
      <c r="E13" s="80"/>
      <c r="F13" s="81"/>
      <c r="G13" s="81"/>
      <c r="H13" s="81"/>
      <c r="I13" s="89"/>
      <c r="J13" s="91"/>
      <c r="K13" s="93"/>
      <c r="L13" s="95"/>
      <c r="M13" s="96"/>
      <c r="N13" s="95"/>
      <c r="O13" s="93"/>
      <c r="P13" s="98"/>
      <c r="Q13" s="93"/>
      <c r="R13" s="95"/>
      <c r="S13" s="93"/>
      <c r="T13" s="88"/>
      <c r="U13" s="109"/>
      <c r="V13" s="18"/>
      <c r="W13" s="38"/>
      <c r="X13" s="38"/>
      <c r="Y13" s="38"/>
      <c r="Z13" s="39" t="str">
        <f t="shared" si="0"/>
        <v xml:space="preserve">  </v>
      </c>
      <c r="AA13" s="40" t="s">
        <v>222</v>
      </c>
      <c r="AB13" s="41">
        <f t="shared" si="1"/>
        <v>0</v>
      </c>
      <c r="AC13" s="19" t="str">
        <f>+IF(OR(AA13='[1]11 FORMULAS'!$O$4,AA13='[1]11 FORMULAS'!$O$5),'[1]11 FORMULAS'!$P$5,IF(AA13='[1]11 FORMULAS'!$O$6,'[1]11 FORMULAS'!$P$6,""))</f>
        <v/>
      </c>
      <c r="AD13" s="40" t="s">
        <v>222</v>
      </c>
      <c r="AE13" s="41">
        <f t="shared" si="2"/>
        <v>0</v>
      </c>
      <c r="AF13" s="42"/>
      <c r="AG13" s="42"/>
      <c r="AH13" s="42"/>
      <c r="AI13" s="19">
        <f>+AB13+AE13</f>
        <v>0</v>
      </c>
      <c r="AJ13" s="19" t="e">
        <f>+AK12*AI13</f>
        <v>#VALUE!</v>
      </c>
      <c r="AK13" s="19" t="e">
        <f>+AK12-AJ13</f>
        <v>#VALUE!</v>
      </c>
      <c r="AL13" s="19">
        <f>IF(AC13='[1]11 FORMULAS'!$P$6,AL12-(AL12*AI13),AL12)</f>
        <v>0</v>
      </c>
      <c r="AM13" s="110"/>
      <c r="AN13" s="93"/>
      <c r="AO13" s="110"/>
      <c r="AP13" s="93"/>
      <c r="AQ13" s="109"/>
      <c r="AR13" s="107"/>
      <c r="AS13" s="86"/>
      <c r="AT13" s="86"/>
      <c r="AU13" s="86"/>
      <c r="AV13" s="86"/>
      <c r="AW13" s="86"/>
      <c r="AX13" s="86"/>
      <c r="AY13" s="86"/>
      <c r="AZ13" s="86"/>
      <c r="BA13" s="86"/>
      <c r="BB13" s="86"/>
      <c r="BE13" s="13"/>
    </row>
    <row r="14" spans="1:57" s="20" customFormat="1" ht="35.25" customHeight="1" x14ac:dyDescent="0.25">
      <c r="A14" s="81"/>
      <c r="B14" s="81"/>
      <c r="C14" s="81"/>
      <c r="D14" s="81"/>
      <c r="E14" s="80"/>
      <c r="F14" s="81"/>
      <c r="G14" s="81"/>
      <c r="H14" s="81"/>
      <c r="I14" s="89"/>
      <c r="J14" s="91"/>
      <c r="K14" s="93"/>
      <c r="L14" s="95"/>
      <c r="M14" s="96"/>
      <c r="N14" s="95"/>
      <c r="O14" s="93"/>
      <c r="P14" s="98"/>
      <c r="Q14" s="93"/>
      <c r="R14" s="95"/>
      <c r="S14" s="93"/>
      <c r="T14" s="88"/>
      <c r="U14" s="109"/>
      <c r="V14" s="18"/>
      <c r="W14" s="38"/>
      <c r="X14" s="38"/>
      <c r="Y14" s="38"/>
      <c r="Z14" s="39" t="str">
        <f t="shared" si="0"/>
        <v xml:space="preserve">  </v>
      </c>
      <c r="AA14" s="40" t="s">
        <v>222</v>
      </c>
      <c r="AB14" s="41">
        <f>IF(AA14="","",IF(AA14="Preventivo",0.25,IF(AA14="Detectivo",0.15,IF(AA14="Correctivo",0.1,))))</f>
        <v>0</v>
      </c>
      <c r="AC14" s="19" t="str">
        <f>+IF(OR(AA14='[1]11 FORMULAS'!$O$4,AA14='[1]11 FORMULAS'!$O$5),'[1]11 FORMULAS'!$P$5,IF(AA14='[1]11 FORMULAS'!$O$6,'[1]11 FORMULAS'!$P$6,""))</f>
        <v/>
      </c>
      <c r="AD14" s="40" t="s">
        <v>222</v>
      </c>
      <c r="AE14" s="41">
        <f t="shared" si="2"/>
        <v>0</v>
      </c>
      <c r="AF14" s="42"/>
      <c r="AG14" s="42"/>
      <c r="AH14" s="42"/>
      <c r="AI14" s="19">
        <f>+AB14+AE14</f>
        <v>0</v>
      </c>
      <c r="AJ14" s="19" t="e">
        <f t="shared" ref="AJ14:AJ16" si="3">+AK13*AI14</f>
        <v>#VALUE!</v>
      </c>
      <c r="AK14" s="19" t="e">
        <f t="shared" ref="AK14:AK16" si="4">+AK13-AJ14</f>
        <v>#VALUE!</v>
      </c>
      <c r="AL14" s="19">
        <f>IF(AC14='[1]11 FORMULAS'!$P$6,AL13-(AL13*AI14),AL13)</f>
        <v>0</v>
      </c>
      <c r="AM14" s="110"/>
      <c r="AN14" s="93"/>
      <c r="AO14" s="110"/>
      <c r="AP14" s="93"/>
      <c r="AQ14" s="109"/>
      <c r="AR14" s="107"/>
      <c r="AS14" s="86"/>
      <c r="AT14" s="86"/>
      <c r="AU14" s="86"/>
      <c r="AV14" s="86"/>
      <c r="AW14" s="86"/>
      <c r="AX14" s="86"/>
      <c r="AY14" s="86"/>
      <c r="AZ14" s="86"/>
      <c r="BA14" s="86"/>
      <c r="BB14" s="86"/>
    </row>
    <row r="15" spans="1:57" s="20" customFormat="1" ht="35.25" customHeight="1" x14ac:dyDescent="0.25">
      <c r="A15" s="81"/>
      <c r="B15" s="81"/>
      <c r="C15" s="81"/>
      <c r="D15" s="81"/>
      <c r="E15" s="80"/>
      <c r="F15" s="81"/>
      <c r="G15" s="81"/>
      <c r="H15" s="81"/>
      <c r="I15" s="89"/>
      <c r="J15" s="91"/>
      <c r="K15" s="93"/>
      <c r="L15" s="95"/>
      <c r="M15" s="96"/>
      <c r="N15" s="95"/>
      <c r="O15" s="93"/>
      <c r="P15" s="98"/>
      <c r="Q15" s="93"/>
      <c r="R15" s="95"/>
      <c r="S15" s="93"/>
      <c r="T15" s="88"/>
      <c r="U15" s="109"/>
      <c r="V15" s="18"/>
      <c r="W15" s="38"/>
      <c r="X15" s="38"/>
      <c r="Y15" s="38"/>
      <c r="Z15" s="39" t="str">
        <f t="shared" si="0"/>
        <v xml:space="preserve">  </v>
      </c>
      <c r="AA15" s="40" t="s">
        <v>222</v>
      </c>
      <c r="AB15" s="41">
        <f t="shared" ref="AB15:AB46" si="5">IF(AA15="","",IF(AA15="Preventivo",0.25,IF(AA15="Detectivo",0.15,IF(AA15="Correctivo",0.1,))))</f>
        <v>0</v>
      </c>
      <c r="AC15" s="19" t="str">
        <f>+IF(OR(AA15='[1]11 FORMULAS'!$O$4,AA15='[1]11 FORMULAS'!$O$5),'[1]11 FORMULAS'!$P$5,IF(AA15='[1]11 FORMULAS'!$O$6,'[1]11 FORMULAS'!$P$6,""))</f>
        <v/>
      </c>
      <c r="AD15" s="40" t="s">
        <v>222</v>
      </c>
      <c r="AE15" s="41">
        <f t="shared" si="2"/>
        <v>0</v>
      </c>
      <c r="AF15" s="42"/>
      <c r="AG15" s="42"/>
      <c r="AH15" s="42"/>
      <c r="AI15" s="19">
        <f t="shared" ref="AI15:AI33" si="6">+AB15+AE15</f>
        <v>0</v>
      </c>
      <c r="AJ15" s="19" t="e">
        <f t="shared" si="3"/>
        <v>#VALUE!</v>
      </c>
      <c r="AK15" s="19" t="e">
        <f t="shared" si="4"/>
        <v>#VALUE!</v>
      </c>
      <c r="AL15" s="19">
        <f>IF(AC15='[1]11 FORMULAS'!$P$6,AL14-(AL14*AI15),AL14)</f>
        <v>0</v>
      </c>
      <c r="AM15" s="110"/>
      <c r="AN15" s="93"/>
      <c r="AO15" s="110"/>
      <c r="AP15" s="93"/>
      <c r="AQ15" s="109"/>
      <c r="AR15" s="107"/>
      <c r="AS15" s="86"/>
      <c r="AT15" s="86"/>
      <c r="AU15" s="86"/>
      <c r="AV15" s="86"/>
      <c r="AW15" s="86"/>
      <c r="AX15" s="86"/>
      <c r="AY15" s="86"/>
      <c r="AZ15" s="86"/>
      <c r="BA15" s="86"/>
      <c r="BB15" s="86"/>
    </row>
    <row r="16" spans="1:57" s="20" customFormat="1" ht="35.25" customHeight="1" x14ac:dyDescent="0.25">
      <c r="A16" s="81"/>
      <c r="B16" s="81"/>
      <c r="C16" s="81"/>
      <c r="D16" s="81"/>
      <c r="E16" s="80"/>
      <c r="F16" s="81"/>
      <c r="G16" s="81"/>
      <c r="H16" s="81"/>
      <c r="I16" s="89"/>
      <c r="J16" s="92"/>
      <c r="K16" s="93"/>
      <c r="L16" s="95"/>
      <c r="M16" s="96"/>
      <c r="N16" s="95"/>
      <c r="O16" s="93"/>
      <c r="P16" s="99"/>
      <c r="Q16" s="93"/>
      <c r="R16" s="95"/>
      <c r="S16" s="93"/>
      <c r="T16" s="88"/>
      <c r="U16" s="109"/>
      <c r="V16" s="21"/>
      <c r="W16" s="21"/>
      <c r="X16" s="21"/>
      <c r="Y16" s="21"/>
      <c r="Z16" s="21"/>
      <c r="AA16" s="40" t="s">
        <v>222</v>
      </c>
      <c r="AB16" s="41">
        <f t="shared" si="5"/>
        <v>0</v>
      </c>
      <c r="AC16" s="19" t="str">
        <f>+IF(OR(AA16='[1]11 FORMULAS'!$O$4,AA16='[1]11 FORMULAS'!$O$5),'[1]11 FORMULAS'!$P$5,IF(AA16='[1]11 FORMULAS'!$O$6,'[1]11 FORMULAS'!$P$6,""))</f>
        <v/>
      </c>
      <c r="AD16" s="40" t="s">
        <v>222</v>
      </c>
      <c r="AE16" s="41">
        <f t="shared" si="2"/>
        <v>0</v>
      </c>
      <c r="AF16" s="43"/>
      <c r="AG16" s="43"/>
      <c r="AH16" s="43"/>
      <c r="AI16" s="19">
        <f t="shared" si="6"/>
        <v>0</v>
      </c>
      <c r="AJ16" s="19" t="e">
        <f t="shared" si="3"/>
        <v>#VALUE!</v>
      </c>
      <c r="AK16" s="19" t="e">
        <f t="shared" si="4"/>
        <v>#VALUE!</v>
      </c>
      <c r="AL16" s="19">
        <f>IF(AC16='[1]11 FORMULAS'!$P$6,AL15-(AL15*AI16),AL15)</f>
        <v>0</v>
      </c>
      <c r="AM16" s="110"/>
      <c r="AN16" s="93"/>
      <c r="AO16" s="110"/>
      <c r="AP16" s="93"/>
      <c r="AQ16" s="109"/>
      <c r="AR16" s="108"/>
      <c r="AS16" s="87"/>
      <c r="AT16" s="87"/>
      <c r="AU16" s="87"/>
      <c r="AV16" s="87"/>
      <c r="AW16" s="87"/>
      <c r="AX16" s="87"/>
      <c r="AY16" s="87"/>
      <c r="AZ16" s="87"/>
      <c r="BA16" s="87"/>
      <c r="BB16" s="87"/>
    </row>
    <row r="17" spans="1:57" s="20" customFormat="1" ht="49.5" customHeight="1" x14ac:dyDescent="0.25">
      <c r="A17" s="81" t="s">
        <v>400</v>
      </c>
      <c r="B17" s="81"/>
      <c r="C17" s="81"/>
      <c r="D17" s="81"/>
      <c r="E17" s="80" t="str">
        <f>+CONCATENATE(B17," ",C17," ",D17)</f>
        <v xml:space="preserve">  </v>
      </c>
      <c r="F17" s="81"/>
      <c r="G17" s="81"/>
      <c r="H17" s="81"/>
      <c r="I17" s="89" t="str">
        <f t="shared" ref="I17:I27" si="7">+G17&amp;H17</f>
        <v/>
      </c>
      <c r="J17" s="90">
        <v>0</v>
      </c>
      <c r="K17" s="93" t="str">
        <f>IF(J17&lt;=0,"",IF(J17&lt;=2,"Muy Baja",IF(J17&lt;=24,"Baja",IF(J17&lt;=500,"Media",IF(J17&lt;=5000,"Alta","Muy Alta")))))</f>
        <v/>
      </c>
      <c r="L17" s="94" t="str">
        <f>IF(K17="","",IF(K17="Muy Baja",0.2,IF(K17="Baja",0.4,IF(K17="Media",0.6,IF(K17="Alta",0.8,IF(K17="Muy Alta",1,))))))</f>
        <v/>
      </c>
      <c r="M17" s="96" t="s">
        <v>347</v>
      </c>
      <c r="N17" s="94">
        <f>IF(M17="","",IF(M17="menor a 10 SMLMV",0.2,IF(M17="ENTRE 10 Y 50 SMLMV",0.4,IF(M17="entre 50 y 100 SMLMV",0.6,IF(M17="entre 100 y 500 SMLMV",0.8,IF(M17="Mayor a 500 SMLMV",1,))))))</f>
        <v>0</v>
      </c>
      <c r="O17" s="93" t="str">
        <f>IF(N17&lt;=0,"",IF(N17&lt;=20%,"Leve",IF(N17&lt;=40%,"Menor",IF(N17&lt;=60%,"Moderado",IF(N17&lt;=80%,"Mayor","Catastrofico")))))</f>
        <v/>
      </c>
      <c r="P17" s="97" t="s">
        <v>222</v>
      </c>
      <c r="Q17" s="93" t="str">
        <f>IF(R17&lt;=0,"",IF(R17&lt;=20%,"Leve",IF(R17&lt;=40%,"Menor",IF(R17&lt;=60%,"Moderado",IF(R17&lt;=80%,"Mayor","Catastrofico")))))</f>
        <v/>
      </c>
      <c r="R17" s="94">
        <f>IF(P17="","",IF(P17="El riesgo afecta la imagen de algún área de la organización",0.2,IF(P17="El riesgo afecta la imagen de la entidad internamente, de conocimiento general nivel interno, de junta directiva y accionistas y/o de proveedores",0.4,IF(P17="El riesgo afecta la imagen de la entidad con algunos usuarios de relevancia frente al logro de los objetivos",0.6,IF(P17="El riesgo afecta la imagen de la entidad con efecto publicitario sostenido a nivel de sector administrativo, nivel departamental o municipal",0.8,IF(P17="El riesgo afecta la imagen de la entidad a nivel nacional, con efecto publicitario sostenido a nivel país",1,))))))</f>
        <v>0</v>
      </c>
      <c r="S17" s="93" t="str">
        <f>IF(T17&lt;=0,"",IF(T17&lt;=20%,"Leve",IF(T17&lt;=40%,"Menor",IF(T17&lt;=60%,"Moderado",IF(T17&lt;=80%,"Mayor","Catastrofico")))))</f>
        <v/>
      </c>
      <c r="T17" s="88">
        <f>+R17</f>
        <v>0</v>
      </c>
      <c r="U17" s="109">
        <f>IF(OR(AND(K17="Muy Baja",S17="Leve"),AND(K17="Muy Baja",S17="Menor"),AND(K17="Baja",S17="Leve")),"Bajo",IF(OR(AND(K17="Muy baja",S17="Moderado"),AND(K17="Baja",S17="Menor"),AND(K17="Baja",S17="Moderado"),AND(K17="Media",S17="Leve"),AND(K17="Media",S17="Menor"),AND(K17="Media",S17="Moderado"),AND(K17="Alta",S17="Leve"),AND(K17="Alta",S17="Menor")),"Moderado",IF(OR(AND(K17="Muy Baja",S17="Mayor"),AND(K17="Baja",S17="Mayor"),AND(K17="Media",S17="Mayor"),AND(K17="Alta",S17="Moderado"),AND(K17="Alta",S17="Mayor"),AND(K17="Muy Alta",S17="Leve"),AND(K17="Muy Alta",S17="Menor"),AND(K17="Muy Alta",S17="Moderado"),AND(K17="Muy Alta",S17="Mayor")),"Alto",IF(OR(AND(K17="Muy Baja",S17="Catastrofico"),AND(K17="Baja",S17="Catastrofico"),AND(K17="Media",S17="Catastrofico"),AND(K17="Alta",S17="Catastrofico"),AND(K17="Muy Alta",S17="Catastrofico")),"Extremo",))))</f>
        <v>0</v>
      </c>
      <c r="V17" s="18"/>
      <c r="W17" s="38"/>
      <c r="X17" s="38"/>
      <c r="Y17" s="38"/>
      <c r="Z17" s="39" t="str">
        <f t="shared" ref="Z17:Z20" si="8">+CONCATENATE(W17," ",X17," ",Y17)</f>
        <v xml:space="preserve">  </v>
      </c>
      <c r="AA17" s="40" t="s">
        <v>222</v>
      </c>
      <c r="AB17" s="41">
        <f t="shared" si="5"/>
        <v>0</v>
      </c>
      <c r="AC17" s="19" t="str">
        <f>+IF(OR(AA17='[1]11 FORMULAS'!$O$4,AA17='[1]11 FORMULAS'!$O$5),'[1]11 FORMULAS'!$P$5,IF(AA17='[1]11 FORMULAS'!$O$6,'[1]11 FORMULAS'!$P$6,""))</f>
        <v/>
      </c>
      <c r="AD17" s="40" t="s">
        <v>222</v>
      </c>
      <c r="AE17" s="41">
        <f t="shared" si="2"/>
        <v>0</v>
      </c>
      <c r="AF17" s="42"/>
      <c r="AG17" s="42"/>
      <c r="AH17" s="42"/>
      <c r="AI17" s="19">
        <f>+AB17+AE17</f>
        <v>0</v>
      </c>
      <c r="AJ17" s="19" t="e">
        <f>+L17*AI17</f>
        <v>#VALUE!</v>
      </c>
      <c r="AK17" s="19" t="e">
        <f>+L17-AJ17</f>
        <v>#VALUE!</v>
      </c>
      <c r="AL17" s="19">
        <f>IF(AC17='[1]11 FORMULAS'!$P$6,T17-(T17*AI17),T17)</f>
        <v>0</v>
      </c>
      <c r="AM17" s="110" t="e">
        <f>+AK21</f>
        <v>#VALUE!</v>
      </c>
      <c r="AN17" s="93" t="e">
        <f>IF(AM17&lt;=0,"",IF(AM17&lt;=20%,"Muy Baja",IF(AM17&lt;=40%,"Baja",IF(AM17&lt;=60%,"Media",IF(AM17&lt;=80%,"Alta","Muy Alta")))))</f>
        <v>#VALUE!</v>
      </c>
      <c r="AO17" s="110">
        <f>+AL21</f>
        <v>0</v>
      </c>
      <c r="AP17" s="93" t="str">
        <f>IF(AO17&lt;=0,"",IF(AO17&lt;=20%,"Leve",IF(AO17&lt;=40%,"Menor",IF(AO17&lt;=60%,"Moderado",IF(AO17&lt;=80%,"Mayor","Catastrofico")))))</f>
        <v/>
      </c>
      <c r="AQ17" s="109" t="e">
        <f>IF(OR(AND(AN17="Muy Baja",AP17="Leve"),AND(AN17="Muy Baja",AP17="Menor"),AND(AN17="Baja",AP17="Leve")),"Bajo",IF(OR(AND(AN17="Muy baja",AP17="Moderado"),AND(AN17="Baja",AP17="Menor"),AND(AN17="Baja",AP17="Moderado"),AND(AN17="Media",AP17="Leve"),AND(AN17="Media",AP17="Menor"),AND(AN17="Media",AP17="Moderado"),AND(AN17="Alta",AP17="Leve"),AND(AN17="Alta",AP17="Menor")),"Moderado",IF(OR(AND(AN17="Muy Baja",AP17="Mayor"),AND(AN17="Baja",AP17="Mayor"),AND(AN17="Media",AP17="Mayor"),AND(AN17="Alta",AP17="Moderado"),AND(AN17="Alta",AP17="Mayor"),AND(AN17="Muy Alta",AP17="Leve"),AND(AN17="Muy Alta",AP17="Menor"),AND(AN17="Muy Alta",AP17="Moderado"),AND(AN17="Muy Alta",AP17="Mayor")),"Alto",IF(OR(AND(AN17="Muy Baja",AP17="Catastrofico"),AND(AN17="Baja",AP17="Catastrofico"),AND(AN17="Media",AP17="Catastrofico"),AND(AN17="Alta",AP17="Catastrofico"),AND(AN17="Muy Alta",AP17="Catastrofico")),"Extremo",""))))</f>
        <v>#VALUE!</v>
      </c>
      <c r="AR17" s="106"/>
      <c r="AS17" s="102"/>
      <c r="AT17" s="102"/>
      <c r="AU17" s="102"/>
      <c r="AV17" s="102"/>
      <c r="AW17" s="102"/>
      <c r="AX17" s="102"/>
      <c r="AY17" s="102"/>
      <c r="AZ17" s="102"/>
      <c r="BA17" s="102"/>
      <c r="BB17" s="102"/>
      <c r="BE17" s="13"/>
    </row>
    <row r="18" spans="1:57" s="20" customFormat="1" ht="33.75" customHeight="1" x14ac:dyDescent="0.25">
      <c r="A18" s="81"/>
      <c r="B18" s="81"/>
      <c r="C18" s="81"/>
      <c r="D18" s="81"/>
      <c r="E18" s="80"/>
      <c r="F18" s="81"/>
      <c r="G18" s="81"/>
      <c r="H18" s="81"/>
      <c r="I18" s="89"/>
      <c r="J18" s="91"/>
      <c r="K18" s="93"/>
      <c r="L18" s="95"/>
      <c r="M18" s="96"/>
      <c r="N18" s="95"/>
      <c r="O18" s="93"/>
      <c r="P18" s="98"/>
      <c r="Q18" s="93"/>
      <c r="R18" s="95"/>
      <c r="S18" s="93"/>
      <c r="T18" s="88"/>
      <c r="U18" s="109"/>
      <c r="V18" s="18"/>
      <c r="W18" s="38"/>
      <c r="X18" s="38"/>
      <c r="Y18" s="38"/>
      <c r="Z18" s="39" t="str">
        <f t="shared" si="8"/>
        <v xml:space="preserve">  </v>
      </c>
      <c r="AA18" s="40" t="s">
        <v>222</v>
      </c>
      <c r="AB18" s="41">
        <f t="shared" si="5"/>
        <v>0</v>
      </c>
      <c r="AC18" s="19" t="str">
        <f>+IF(OR(AA18='[1]11 FORMULAS'!$O$4,AA18='[1]11 FORMULAS'!$O$5),'[1]11 FORMULAS'!$P$5,IF(AA18='[1]11 FORMULAS'!$O$6,'[1]11 FORMULAS'!$P$6,""))</f>
        <v/>
      </c>
      <c r="AD18" s="40" t="s">
        <v>222</v>
      </c>
      <c r="AE18" s="41">
        <f t="shared" si="2"/>
        <v>0</v>
      </c>
      <c r="AF18" s="42"/>
      <c r="AG18" s="42"/>
      <c r="AH18" s="42"/>
      <c r="AI18" s="19">
        <f>+AB18+AE18</f>
        <v>0</v>
      </c>
      <c r="AJ18" s="19" t="e">
        <f>+AK17*AI18</f>
        <v>#VALUE!</v>
      </c>
      <c r="AK18" s="19" t="e">
        <f>+AK17-AJ18</f>
        <v>#VALUE!</v>
      </c>
      <c r="AL18" s="19">
        <f>IF(AC18='[1]11 FORMULAS'!$P$6,AL17-(AL17*AI18),AL17)</f>
        <v>0</v>
      </c>
      <c r="AM18" s="110"/>
      <c r="AN18" s="93"/>
      <c r="AO18" s="110"/>
      <c r="AP18" s="93"/>
      <c r="AQ18" s="109"/>
      <c r="AR18" s="107"/>
      <c r="AS18" s="86"/>
      <c r="AT18" s="86"/>
      <c r="AU18" s="86"/>
      <c r="AV18" s="86"/>
      <c r="AW18" s="86"/>
      <c r="AX18" s="86"/>
      <c r="AY18" s="86"/>
      <c r="AZ18" s="86"/>
      <c r="BA18" s="86"/>
      <c r="BB18" s="86"/>
      <c r="BE18" s="13"/>
    </row>
    <row r="19" spans="1:57" s="20" customFormat="1" ht="33.75" customHeight="1" x14ac:dyDescent="0.25">
      <c r="A19" s="81"/>
      <c r="B19" s="81"/>
      <c r="C19" s="81"/>
      <c r="D19" s="81"/>
      <c r="E19" s="80"/>
      <c r="F19" s="81"/>
      <c r="G19" s="81"/>
      <c r="H19" s="81"/>
      <c r="I19" s="89"/>
      <c r="J19" s="91"/>
      <c r="K19" s="93"/>
      <c r="L19" s="95"/>
      <c r="M19" s="96"/>
      <c r="N19" s="95"/>
      <c r="O19" s="93"/>
      <c r="P19" s="98"/>
      <c r="Q19" s="93"/>
      <c r="R19" s="95"/>
      <c r="S19" s="93"/>
      <c r="T19" s="88"/>
      <c r="U19" s="109"/>
      <c r="V19" s="18"/>
      <c r="W19" s="38"/>
      <c r="X19" s="38"/>
      <c r="Y19" s="38"/>
      <c r="Z19" s="39" t="str">
        <f t="shared" si="8"/>
        <v xml:space="preserve">  </v>
      </c>
      <c r="AA19" s="40" t="s">
        <v>222</v>
      </c>
      <c r="AB19" s="41">
        <f t="shared" si="5"/>
        <v>0</v>
      </c>
      <c r="AC19" s="19" t="str">
        <f>+IF(OR(AA19='[1]11 FORMULAS'!$O$4,AA19='[1]11 FORMULAS'!$O$5),'[1]11 FORMULAS'!$P$5,IF(AA19='[1]11 FORMULAS'!$O$6,'[1]11 FORMULAS'!$P$6,""))</f>
        <v/>
      </c>
      <c r="AD19" s="40" t="s">
        <v>222</v>
      </c>
      <c r="AE19" s="41">
        <f t="shared" si="2"/>
        <v>0</v>
      </c>
      <c r="AF19" s="42"/>
      <c r="AG19" s="42"/>
      <c r="AH19" s="42"/>
      <c r="AI19" s="19">
        <f t="shared" si="6"/>
        <v>0</v>
      </c>
      <c r="AJ19" s="19" t="e">
        <f>+AK18*AI19</f>
        <v>#VALUE!</v>
      </c>
      <c r="AK19" s="19" t="e">
        <f>+AK18-AJ19</f>
        <v>#VALUE!</v>
      </c>
      <c r="AL19" s="19">
        <f>IF(AC19='[1]11 FORMULAS'!$P$6,AL18-(AL18*AI19),AL18)</f>
        <v>0</v>
      </c>
      <c r="AM19" s="110"/>
      <c r="AN19" s="93"/>
      <c r="AO19" s="110"/>
      <c r="AP19" s="93"/>
      <c r="AQ19" s="109"/>
      <c r="AR19" s="107"/>
      <c r="AS19" s="86"/>
      <c r="AT19" s="86"/>
      <c r="AU19" s="86"/>
      <c r="AV19" s="86"/>
      <c r="AW19" s="86"/>
      <c r="AX19" s="86"/>
      <c r="AY19" s="86"/>
      <c r="AZ19" s="86"/>
      <c r="BA19" s="86"/>
      <c r="BB19" s="86"/>
      <c r="BE19" s="13"/>
    </row>
    <row r="20" spans="1:57" s="20" customFormat="1" ht="33.75" customHeight="1" x14ac:dyDescent="0.25">
      <c r="A20" s="81"/>
      <c r="B20" s="81"/>
      <c r="C20" s="81"/>
      <c r="D20" s="81"/>
      <c r="E20" s="80"/>
      <c r="F20" s="81"/>
      <c r="G20" s="81"/>
      <c r="H20" s="81"/>
      <c r="I20" s="89"/>
      <c r="J20" s="91"/>
      <c r="K20" s="93"/>
      <c r="L20" s="95"/>
      <c r="M20" s="96"/>
      <c r="N20" s="95"/>
      <c r="O20" s="93"/>
      <c r="P20" s="98"/>
      <c r="Q20" s="93"/>
      <c r="R20" s="95"/>
      <c r="S20" s="93"/>
      <c r="T20" s="88"/>
      <c r="U20" s="109"/>
      <c r="V20" s="18"/>
      <c r="W20" s="38"/>
      <c r="X20" s="38"/>
      <c r="Y20" s="38"/>
      <c r="Z20" s="39" t="str">
        <f t="shared" si="8"/>
        <v xml:space="preserve">  </v>
      </c>
      <c r="AA20" s="40" t="s">
        <v>222</v>
      </c>
      <c r="AB20" s="41">
        <f t="shared" si="5"/>
        <v>0</v>
      </c>
      <c r="AC20" s="19" t="str">
        <f>+IF(OR(AA20='[1]11 FORMULAS'!$O$4,AA20='[1]11 FORMULAS'!$O$5),'[1]11 FORMULAS'!$P$5,IF(AA20='[1]11 FORMULAS'!$O$6,'[1]11 FORMULAS'!$P$6,""))</f>
        <v/>
      </c>
      <c r="AD20" s="40" t="s">
        <v>222</v>
      </c>
      <c r="AE20" s="41">
        <f t="shared" si="2"/>
        <v>0</v>
      </c>
      <c r="AF20" s="42"/>
      <c r="AG20" s="42"/>
      <c r="AH20" s="42"/>
      <c r="AI20" s="19">
        <f t="shared" si="6"/>
        <v>0</v>
      </c>
      <c r="AJ20" s="19" t="e">
        <f t="shared" ref="AJ20:AJ21" si="9">+AK19*AI20</f>
        <v>#VALUE!</v>
      </c>
      <c r="AK20" s="19" t="e">
        <f>IF(AC20='[1]11 FORMULAS'!$P$5,AK19-(AK19*AI20),AK19)</f>
        <v>#VALUE!</v>
      </c>
      <c r="AL20" s="19">
        <f>IF(AC20='[1]11 FORMULAS'!$P$6,AL19-(AL19*AI20),AL19)</f>
        <v>0</v>
      </c>
      <c r="AM20" s="110"/>
      <c r="AN20" s="93"/>
      <c r="AO20" s="110"/>
      <c r="AP20" s="93"/>
      <c r="AQ20" s="109"/>
      <c r="AR20" s="107"/>
      <c r="AS20" s="86"/>
      <c r="AT20" s="86"/>
      <c r="AU20" s="86"/>
      <c r="AV20" s="86"/>
      <c r="AW20" s="86"/>
      <c r="AX20" s="86"/>
      <c r="AY20" s="86"/>
      <c r="AZ20" s="86"/>
      <c r="BA20" s="86"/>
      <c r="BB20" s="86"/>
      <c r="BE20" s="13"/>
    </row>
    <row r="21" spans="1:57" s="20" customFormat="1" ht="33.75" customHeight="1" x14ac:dyDescent="0.25">
      <c r="A21" s="81"/>
      <c r="B21" s="81"/>
      <c r="C21" s="81"/>
      <c r="D21" s="81"/>
      <c r="E21" s="80"/>
      <c r="F21" s="81"/>
      <c r="G21" s="81"/>
      <c r="H21" s="81"/>
      <c r="I21" s="89"/>
      <c r="J21" s="92"/>
      <c r="K21" s="93"/>
      <c r="L21" s="95"/>
      <c r="M21" s="96"/>
      <c r="N21" s="95"/>
      <c r="O21" s="93"/>
      <c r="P21" s="99"/>
      <c r="Q21" s="93"/>
      <c r="R21" s="95"/>
      <c r="S21" s="93"/>
      <c r="T21" s="88"/>
      <c r="U21" s="109"/>
      <c r="V21" s="21"/>
      <c r="W21" s="21"/>
      <c r="X21" s="21"/>
      <c r="Y21" s="21"/>
      <c r="Z21" s="21"/>
      <c r="AA21" s="40" t="s">
        <v>222</v>
      </c>
      <c r="AB21" s="41">
        <f t="shared" si="5"/>
        <v>0</v>
      </c>
      <c r="AC21" s="19" t="str">
        <f>+IF(OR(AA21='[1]11 FORMULAS'!$O$4,AA21='[1]11 FORMULAS'!$O$5),'[1]11 FORMULAS'!$P$5,IF(AA21='[1]11 FORMULAS'!$O$6,'[1]11 FORMULAS'!$P$6,""))</f>
        <v/>
      </c>
      <c r="AD21" s="40" t="s">
        <v>222</v>
      </c>
      <c r="AE21" s="41">
        <f t="shared" si="2"/>
        <v>0</v>
      </c>
      <c r="AF21" s="43"/>
      <c r="AG21" s="43"/>
      <c r="AH21" s="43"/>
      <c r="AI21" s="19">
        <f t="shared" si="6"/>
        <v>0</v>
      </c>
      <c r="AJ21" s="19" t="e">
        <f t="shared" si="9"/>
        <v>#VALUE!</v>
      </c>
      <c r="AK21" s="19" t="e">
        <f>IF(AC21='[1]11 FORMULAS'!$P$5,AK20-(AK20*AI21),AK20)</f>
        <v>#VALUE!</v>
      </c>
      <c r="AL21" s="19">
        <f>IF(AC21='[1]11 FORMULAS'!$P$6,AL20-(AL20*AI21),AL20)</f>
        <v>0</v>
      </c>
      <c r="AM21" s="110"/>
      <c r="AN21" s="93"/>
      <c r="AO21" s="110"/>
      <c r="AP21" s="93"/>
      <c r="AQ21" s="109"/>
      <c r="AR21" s="108"/>
      <c r="AS21" s="87"/>
      <c r="AT21" s="87"/>
      <c r="AU21" s="87"/>
      <c r="AV21" s="87"/>
      <c r="AW21" s="87"/>
      <c r="AX21" s="87"/>
      <c r="AY21" s="87"/>
      <c r="AZ21" s="87"/>
      <c r="BA21" s="87"/>
      <c r="BB21" s="87"/>
      <c r="BE21" s="13"/>
    </row>
    <row r="22" spans="1:57" s="22" customFormat="1" ht="33.75" customHeight="1" x14ac:dyDescent="0.25">
      <c r="A22" s="81" t="s">
        <v>401</v>
      </c>
      <c r="B22" s="81"/>
      <c r="C22" s="81"/>
      <c r="D22" s="81"/>
      <c r="E22" s="80" t="str">
        <f>+CONCATENATE(B22," ",C22," ",D22)</f>
        <v xml:space="preserve">  </v>
      </c>
      <c r="F22" s="81"/>
      <c r="G22" s="81"/>
      <c r="H22" s="81"/>
      <c r="I22" s="89" t="str">
        <f t="shared" si="7"/>
        <v/>
      </c>
      <c r="J22" s="90">
        <v>0</v>
      </c>
      <c r="K22" s="93" t="str">
        <f>IF(J22&lt;=0,"",IF(J22&lt;=2,"Muy Baja",IF(J22&lt;=24,"Baja",IF(J22&lt;=500,"Media",IF(J22&lt;=5000,"Alta","Muy Alta")))))</f>
        <v/>
      </c>
      <c r="L22" s="94" t="str">
        <f>IF(K22="","",IF(K22="Muy Baja",0.2,IF(K22="Baja",0.4,IF(K22="Media",0.6,IF(K22="Alta",0.8,IF(K22="Muy Alta",1,))))))</f>
        <v/>
      </c>
      <c r="M22" s="96" t="s">
        <v>347</v>
      </c>
      <c r="N22" s="94">
        <f>IF(M22="","",IF(M22="menor a 10 SMLMV",0.2,IF(M22="ENTRE 10 Y 50 SMLMV",0.4,IF(M22="entre 50 y 100 SMLMV",0.6,IF(M22="entre 100 y 500 SMLMV",0.8,IF(M22="Mayor a 500 SMLMV",1,))))))</f>
        <v>0</v>
      </c>
      <c r="O22" s="93" t="str">
        <f>IF(N22&lt;=0,"",IF(N22&lt;=20%,"Leve",IF(N22&lt;=40%,"Menor",IF(N22&lt;=60%,"Moderado",IF(N22&lt;=80%,"Mayor","Catastrofico")))))</f>
        <v/>
      </c>
      <c r="P22" s="97" t="s">
        <v>222</v>
      </c>
      <c r="Q22" s="93" t="str">
        <f>IF(R22&lt;=0,"",IF(R22&lt;=20%,"Leve",IF(R22&lt;=40%,"Menor",IF(R22&lt;=60%,"Moderado",IF(R22&lt;=80%,"Mayor","Catastrofico")))))</f>
        <v/>
      </c>
      <c r="R22" s="94">
        <f>IF(P22="","",IF(P22="El riesgo afecta la imagen de algún área de la organización",0.2,IF(P22="El riesgo afecta la imagen de la entidad internamente, de conocimiento general nivel interno, de junta directiva y accionistas y/o de proveedores",0.4,IF(P22="El riesgo afecta la imagen de la entidad con algunos usuarios de relevancia frente al logro de los objetivos",0.6,IF(P22="El riesgo afecta la imagen de la entidad con efecto publicitario sostenido a nivel de sector administrativo, nivel departamental o municipal",0.8,IF(P22="El riesgo afecta la imagen de la entidad a nivel nacional, con efecto publicitario sostenido a nivel país",1,))))))</f>
        <v>0</v>
      </c>
      <c r="S22" s="93" t="str">
        <f>IF(T22&lt;=0,"",IF(T22&lt;=20%,"Leve",IF(T22&lt;=40%,"Menor",IF(T22&lt;=60%,"Moderado",IF(T22&lt;=80%,"Mayor","Catastrofico")))))</f>
        <v/>
      </c>
      <c r="T22" s="88">
        <f>+N22</f>
        <v>0</v>
      </c>
      <c r="U22" s="109">
        <f>IF(OR(AND(K22="Muy Baja",S22="Leve"),AND(K22="Muy Baja",S22="Menor"),AND(K22="Baja",S22="Leve")),"Bajo",IF(OR(AND(K22="Muy baja",S22="Moderado"),AND(K22="Baja",S22="Menor"),AND(K22="Baja",S22="Moderado"),AND(K22="Media",S22="Leve"),AND(K22="Media",S22="Menor"),AND(K22="Media",S22="Moderado"),AND(K22="Alta",S22="Leve"),AND(K22="Alta",S22="Menor")),"Moderado",IF(OR(AND(K22="Muy Baja",S22="Mayor"),AND(K22="Baja",S22="Mayor"),AND(K22="Media",S22="Mayor"),AND(K22="Alta",S22="Moderado"),AND(K22="Alta",S22="Mayor"),AND(K22="Muy Alta",S22="Leve"),AND(K22="Muy Alta",S22="Menor"),AND(K22="Muy Alta",S22="Moderado"),AND(K22="Muy Alta",S22="Mayor")),"Alto",IF(OR(AND(K22="Muy Baja",S22="Catastrofico"),AND(K22="Baja",S22="Catastrofico"),AND(K22="Media",S22="Catastrofico"),AND(K22="Alta",S22="Catastrofico"),AND(K22="Muy Alta",S22="Catastrofico")),"Extremo",))))</f>
        <v>0</v>
      </c>
      <c r="V22" s="18"/>
      <c r="W22" s="38"/>
      <c r="X22" s="38"/>
      <c r="Y22" s="38"/>
      <c r="Z22" s="39" t="str">
        <f t="shared" ref="Z22:Z25" si="10">+CONCATENATE(W22," ",X22," ",Y22)</f>
        <v xml:space="preserve">  </v>
      </c>
      <c r="AA22" s="40" t="s">
        <v>222</v>
      </c>
      <c r="AB22" s="41">
        <f t="shared" si="5"/>
        <v>0</v>
      </c>
      <c r="AC22" s="19" t="str">
        <f>+IF(OR(AA22='[1]11 FORMULAS'!$O$4,AA22='[1]11 FORMULAS'!$O$5),'[1]11 FORMULAS'!$P$5,IF(AA22='[1]11 FORMULAS'!$O$6,'[1]11 FORMULAS'!$P$6,""))</f>
        <v/>
      </c>
      <c r="AD22" s="40" t="s">
        <v>222</v>
      </c>
      <c r="AE22" s="41">
        <f t="shared" si="2"/>
        <v>0</v>
      </c>
      <c r="AF22" s="42"/>
      <c r="AG22" s="42"/>
      <c r="AH22" s="42"/>
      <c r="AI22" s="19">
        <f t="shared" si="6"/>
        <v>0</v>
      </c>
      <c r="AJ22" s="19" t="e">
        <f>+L22*AI22</f>
        <v>#VALUE!</v>
      </c>
      <c r="AK22" s="19" t="e">
        <f>+L22-AJ22</f>
        <v>#VALUE!</v>
      </c>
      <c r="AL22" s="19">
        <f>IF(AC22='[1]11 FORMULAS'!$P$6,T22-(T22*AI22),T22)</f>
        <v>0</v>
      </c>
      <c r="AM22" s="110" t="e">
        <f>+AK26</f>
        <v>#VALUE!</v>
      </c>
      <c r="AN22" s="93" t="e">
        <f>IF(AM22&lt;=0,"",IF(AM22&lt;=20%,"Muy Baja",IF(AM22&lt;=40%,"Baja",IF(AM22&lt;=60%,"Media",IF(AM22&lt;=80%,"Alta","Muy Alta")))))</f>
        <v>#VALUE!</v>
      </c>
      <c r="AO22" s="110">
        <f>+AL26</f>
        <v>0</v>
      </c>
      <c r="AP22" s="93" t="str">
        <f>IF(AO22&lt;=0,"",IF(AO22&lt;=20%,"Leve",IF(AO22&lt;=40%,"Menor",IF(AO22&lt;=60%,"Moderado",IF(AO22&lt;=80%,"Mayor","Catastrofico")))))</f>
        <v/>
      </c>
      <c r="AQ22" s="109" t="e">
        <f>IF(OR(AND(AN22="Muy Baja",AP22="Leve"),AND(AN22="Muy Baja",AP22="Menor"),AND(AN22="Baja",AP22="Leve")),"Bajo",IF(OR(AND(AN22="Muy baja",AP22="Moderado"),AND(AN22="Baja",AP22="Menor"),AND(AN22="Baja",AP22="Moderado"),AND(AN22="Media",AP22="Leve"),AND(AN22="Media",AP22="Menor"),AND(AN22="Media",AP22="Moderado"),AND(AN22="Alta",AP22="Leve"),AND(AN22="Alta",AP22="Menor")),"Moderado",IF(OR(AND(AN22="Muy Baja",AP22="Mayor"),AND(AN22="Baja",AP22="Mayor"),AND(AN22="Media",AP22="Mayor"),AND(AN22="Alta",AP22="Moderado"),AND(AN22="Alta",AP22="Mayor"),AND(AN22="Muy Alta",AP22="Leve"),AND(AN22="Muy Alta",AP22="Menor"),AND(AN22="Muy Alta",AP22="Moderado"),AND(AN22="Muy Alta",AP22="Mayor")),"Alto",IF(OR(AND(AN22="Muy Baja",AP22="Catastrofico"),AND(AN22="Baja",AP22="Catastrofico"),AND(AN22="Media",AP22="Catastrofico"),AND(AN22="Alta",AP22="Catastrofico"),AND(AN22="Muy Alta",AP22="Catastrofico")),"Extremo",""))))</f>
        <v>#VALUE!</v>
      </c>
      <c r="AR22" s="106"/>
      <c r="AS22" s="102"/>
      <c r="AT22" s="102"/>
      <c r="AU22" s="102"/>
      <c r="AV22" s="102"/>
      <c r="AW22" s="102"/>
      <c r="AX22" s="102"/>
      <c r="AY22" s="102"/>
      <c r="AZ22" s="102"/>
      <c r="BA22" s="102"/>
      <c r="BB22" s="102"/>
    </row>
    <row r="23" spans="1:57" s="22" customFormat="1" ht="33.75" customHeight="1" x14ac:dyDescent="0.25">
      <c r="A23" s="81"/>
      <c r="B23" s="81"/>
      <c r="C23" s="81"/>
      <c r="D23" s="81"/>
      <c r="E23" s="80"/>
      <c r="F23" s="81"/>
      <c r="G23" s="81"/>
      <c r="H23" s="81"/>
      <c r="I23" s="89"/>
      <c r="J23" s="91"/>
      <c r="K23" s="93"/>
      <c r="L23" s="95"/>
      <c r="M23" s="96"/>
      <c r="N23" s="95"/>
      <c r="O23" s="93"/>
      <c r="P23" s="98"/>
      <c r="Q23" s="93"/>
      <c r="R23" s="95"/>
      <c r="S23" s="93"/>
      <c r="T23" s="88"/>
      <c r="U23" s="109"/>
      <c r="V23" s="18"/>
      <c r="W23" s="38"/>
      <c r="X23" s="38"/>
      <c r="Y23" s="38"/>
      <c r="Z23" s="39" t="str">
        <f t="shared" si="10"/>
        <v xml:space="preserve">  </v>
      </c>
      <c r="AA23" s="40" t="s">
        <v>222</v>
      </c>
      <c r="AB23" s="41">
        <f t="shared" si="5"/>
        <v>0</v>
      </c>
      <c r="AC23" s="19" t="str">
        <f>+IF(OR(AA23='[1]11 FORMULAS'!$O$4,AA23='[1]11 FORMULAS'!$O$5),'[1]11 FORMULAS'!$P$5,IF(AA23='[1]11 FORMULAS'!$O$6,'[1]11 FORMULAS'!$P$6,""))</f>
        <v/>
      </c>
      <c r="AD23" s="40" t="s">
        <v>222</v>
      </c>
      <c r="AE23" s="41">
        <f t="shared" si="2"/>
        <v>0</v>
      </c>
      <c r="AF23" s="42"/>
      <c r="AG23" s="42"/>
      <c r="AH23" s="42"/>
      <c r="AI23" s="19">
        <f t="shared" si="6"/>
        <v>0</v>
      </c>
      <c r="AJ23" s="19" t="e">
        <f>+AK22*AI23</f>
        <v>#VALUE!</v>
      </c>
      <c r="AK23" s="19" t="e">
        <f>+AK22-AJ23</f>
        <v>#VALUE!</v>
      </c>
      <c r="AL23" s="19">
        <f>IF(AC23='[1]11 FORMULAS'!$P$6,AL22-(AL22*AI23),AL22)</f>
        <v>0</v>
      </c>
      <c r="AM23" s="110"/>
      <c r="AN23" s="93"/>
      <c r="AO23" s="110"/>
      <c r="AP23" s="93"/>
      <c r="AQ23" s="109"/>
      <c r="AR23" s="107"/>
      <c r="AS23" s="86"/>
      <c r="AT23" s="86"/>
      <c r="AU23" s="86"/>
      <c r="AV23" s="86"/>
      <c r="AW23" s="86"/>
      <c r="AX23" s="86"/>
      <c r="AY23" s="86"/>
      <c r="AZ23" s="86"/>
      <c r="BA23" s="86"/>
      <c r="BB23" s="86"/>
    </row>
    <row r="24" spans="1:57" s="22" customFormat="1" ht="33.75" customHeight="1" x14ac:dyDescent="0.25">
      <c r="A24" s="81"/>
      <c r="B24" s="81"/>
      <c r="C24" s="81"/>
      <c r="D24" s="81"/>
      <c r="E24" s="80"/>
      <c r="F24" s="81"/>
      <c r="G24" s="81"/>
      <c r="H24" s="81"/>
      <c r="I24" s="89"/>
      <c r="J24" s="91"/>
      <c r="K24" s="93"/>
      <c r="L24" s="95"/>
      <c r="M24" s="96"/>
      <c r="N24" s="95"/>
      <c r="O24" s="93"/>
      <c r="P24" s="98"/>
      <c r="Q24" s="93"/>
      <c r="R24" s="95"/>
      <c r="S24" s="93"/>
      <c r="T24" s="88"/>
      <c r="U24" s="109"/>
      <c r="V24" s="18"/>
      <c r="W24" s="38"/>
      <c r="X24" s="38"/>
      <c r="Y24" s="38"/>
      <c r="Z24" s="39" t="str">
        <f t="shared" si="10"/>
        <v xml:space="preserve">  </v>
      </c>
      <c r="AA24" s="40" t="s">
        <v>222</v>
      </c>
      <c r="AB24" s="41">
        <f t="shared" si="5"/>
        <v>0</v>
      </c>
      <c r="AC24" s="19" t="str">
        <f>+IF(OR(AA24='[1]11 FORMULAS'!$O$4,AA24='[1]11 FORMULAS'!$O$5),'[1]11 FORMULAS'!$P$5,IF(AA24='[1]11 FORMULAS'!$O$6,'[1]11 FORMULAS'!$P$6,""))</f>
        <v/>
      </c>
      <c r="AD24" s="40" t="s">
        <v>222</v>
      </c>
      <c r="AE24" s="41">
        <f t="shared" si="2"/>
        <v>0</v>
      </c>
      <c r="AF24" s="42"/>
      <c r="AG24" s="42"/>
      <c r="AH24" s="42"/>
      <c r="AI24" s="19">
        <f t="shared" si="6"/>
        <v>0</v>
      </c>
      <c r="AJ24" s="19" t="e">
        <f>+AK23*AI24</f>
        <v>#VALUE!</v>
      </c>
      <c r="AK24" s="19" t="e">
        <f>+AK23-AJ24</f>
        <v>#VALUE!</v>
      </c>
      <c r="AL24" s="19">
        <f>IF(AC24='[1]11 FORMULAS'!$P$6,AL23-(AL23*AI24),AL23)</f>
        <v>0</v>
      </c>
      <c r="AM24" s="110"/>
      <c r="AN24" s="93"/>
      <c r="AO24" s="110"/>
      <c r="AP24" s="93"/>
      <c r="AQ24" s="109"/>
      <c r="AR24" s="107"/>
      <c r="AS24" s="86"/>
      <c r="AT24" s="86"/>
      <c r="AU24" s="86"/>
      <c r="AV24" s="86"/>
      <c r="AW24" s="86"/>
      <c r="AX24" s="86"/>
      <c r="AY24" s="86"/>
      <c r="AZ24" s="86"/>
      <c r="BA24" s="86"/>
      <c r="BB24" s="86"/>
    </row>
    <row r="25" spans="1:57" s="22" customFormat="1" ht="33.75" customHeight="1" x14ac:dyDescent="0.25">
      <c r="A25" s="81"/>
      <c r="B25" s="81"/>
      <c r="C25" s="81"/>
      <c r="D25" s="81"/>
      <c r="E25" s="80"/>
      <c r="F25" s="81"/>
      <c r="G25" s="81"/>
      <c r="H25" s="81"/>
      <c r="I25" s="89"/>
      <c r="J25" s="91"/>
      <c r="K25" s="93"/>
      <c r="L25" s="95"/>
      <c r="M25" s="96"/>
      <c r="N25" s="95"/>
      <c r="O25" s="93"/>
      <c r="P25" s="98"/>
      <c r="Q25" s="93"/>
      <c r="R25" s="95"/>
      <c r="S25" s="93"/>
      <c r="T25" s="88"/>
      <c r="U25" s="109"/>
      <c r="V25" s="18"/>
      <c r="W25" s="38"/>
      <c r="X25" s="38"/>
      <c r="Y25" s="38"/>
      <c r="Z25" s="39" t="str">
        <f t="shared" si="10"/>
        <v xml:space="preserve">  </v>
      </c>
      <c r="AA25" s="40" t="s">
        <v>222</v>
      </c>
      <c r="AB25" s="41">
        <f t="shared" si="5"/>
        <v>0</v>
      </c>
      <c r="AC25" s="19" t="str">
        <f>+IF(OR(AA25='[1]11 FORMULAS'!$O$4,AA25='[1]11 FORMULAS'!$O$5),'[1]11 FORMULAS'!$P$5,IF(AA25='[1]11 FORMULAS'!$O$6,'[1]11 FORMULAS'!$P$6,""))</f>
        <v/>
      </c>
      <c r="AD25" s="40" t="s">
        <v>222</v>
      </c>
      <c r="AE25" s="41">
        <f t="shared" si="2"/>
        <v>0</v>
      </c>
      <c r="AF25" s="42"/>
      <c r="AG25" s="42"/>
      <c r="AH25" s="42"/>
      <c r="AI25" s="19">
        <f t="shared" si="6"/>
        <v>0</v>
      </c>
      <c r="AJ25" s="19" t="e">
        <f t="shared" ref="AJ25:AJ26" si="11">+AK24*AI25</f>
        <v>#VALUE!</v>
      </c>
      <c r="AK25" s="19" t="e">
        <f>IF(AC25='[1]11 FORMULAS'!$P$5,AK24-(AK24*AI25),AK24)</f>
        <v>#VALUE!</v>
      </c>
      <c r="AL25" s="19">
        <f>IF(AC25='[1]11 FORMULAS'!$P$6,AL24-(AL24*AI25),AL24)</f>
        <v>0</v>
      </c>
      <c r="AM25" s="110"/>
      <c r="AN25" s="93"/>
      <c r="AO25" s="110"/>
      <c r="AP25" s="93"/>
      <c r="AQ25" s="109"/>
      <c r="AR25" s="107"/>
      <c r="AS25" s="86"/>
      <c r="AT25" s="86"/>
      <c r="AU25" s="86"/>
      <c r="AV25" s="86"/>
      <c r="AW25" s="86"/>
      <c r="AX25" s="86"/>
      <c r="AY25" s="86"/>
      <c r="AZ25" s="86"/>
      <c r="BA25" s="86"/>
      <c r="BB25" s="86"/>
    </row>
    <row r="26" spans="1:57" s="22" customFormat="1" ht="33.75" customHeight="1" x14ac:dyDescent="0.25">
      <c r="A26" s="81"/>
      <c r="B26" s="81"/>
      <c r="C26" s="81"/>
      <c r="D26" s="81"/>
      <c r="E26" s="80"/>
      <c r="F26" s="81"/>
      <c r="G26" s="81"/>
      <c r="H26" s="81"/>
      <c r="I26" s="89"/>
      <c r="J26" s="92"/>
      <c r="K26" s="93"/>
      <c r="L26" s="95"/>
      <c r="M26" s="96"/>
      <c r="N26" s="95"/>
      <c r="O26" s="93"/>
      <c r="P26" s="99"/>
      <c r="Q26" s="93"/>
      <c r="R26" s="95"/>
      <c r="S26" s="93"/>
      <c r="T26" s="88"/>
      <c r="U26" s="109"/>
      <c r="V26" s="21"/>
      <c r="W26" s="21"/>
      <c r="X26" s="21"/>
      <c r="Y26" s="21"/>
      <c r="Z26" s="21"/>
      <c r="AA26" s="40" t="s">
        <v>222</v>
      </c>
      <c r="AB26" s="41">
        <f t="shared" si="5"/>
        <v>0</v>
      </c>
      <c r="AC26" s="19" t="str">
        <f>+IF(OR(AA26='[1]11 FORMULAS'!$O$4,AA26='[1]11 FORMULAS'!$O$5),'[1]11 FORMULAS'!$P$5,IF(AA26='[1]11 FORMULAS'!$O$6,'[1]11 FORMULAS'!$P$6,""))</f>
        <v/>
      </c>
      <c r="AD26" s="40" t="s">
        <v>222</v>
      </c>
      <c r="AE26" s="41">
        <f t="shared" si="2"/>
        <v>0</v>
      </c>
      <c r="AF26" s="43"/>
      <c r="AG26" s="43"/>
      <c r="AH26" s="43"/>
      <c r="AI26" s="19">
        <f t="shared" si="6"/>
        <v>0</v>
      </c>
      <c r="AJ26" s="19" t="e">
        <f t="shared" si="11"/>
        <v>#VALUE!</v>
      </c>
      <c r="AK26" s="19" t="e">
        <f>IF(AC26='[1]11 FORMULAS'!$P$5,AK25-(AK25*AI26),AK25)</f>
        <v>#VALUE!</v>
      </c>
      <c r="AL26" s="19">
        <f>IF(AC26='[1]11 FORMULAS'!$P$6,AL25-(AL25*AI26),AL25)</f>
        <v>0</v>
      </c>
      <c r="AM26" s="110"/>
      <c r="AN26" s="93"/>
      <c r="AO26" s="110"/>
      <c r="AP26" s="93"/>
      <c r="AQ26" s="109"/>
      <c r="AR26" s="108"/>
      <c r="AS26" s="87"/>
      <c r="AT26" s="87"/>
      <c r="AU26" s="87"/>
      <c r="AV26" s="87"/>
      <c r="AW26" s="87"/>
      <c r="AX26" s="87"/>
      <c r="AY26" s="87"/>
      <c r="AZ26" s="87"/>
      <c r="BA26" s="87"/>
      <c r="BB26" s="87"/>
    </row>
    <row r="27" spans="1:57" s="22" customFormat="1" ht="33.75" customHeight="1" x14ac:dyDescent="0.25">
      <c r="A27" s="81" t="s">
        <v>402</v>
      </c>
      <c r="B27" s="81"/>
      <c r="C27" s="81"/>
      <c r="D27" s="81"/>
      <c r="E27" s="80" t="str">
        <f>+CONCATENATE(B27," ",C27," ",D27)</f>
        <v xml:space="preserve">  </v>
      </c>
      <c r="F27" s="81"/>
      <c r="G27" s="81"/>
      <c r="H27" s="81"/>
      <c r="I27" s="89" t="str">
        <f t="shared" si="7"/>
        <v/>
      </c>
      <c r="J27" s="90">
        <v>0</v>
      </c>
      <c r="K27" s="93" t="str">
        <f>IF(J27&lt;=0,"",IF(J27&lt;=2,"Muy Baja",IF(J27&lt;=24,"Baja",IF(J27&lt;=500,"Media",IF(J27&lt;=5000,"Alta","Muy Alta")))))</f>
        <v/>
      </c>
      <c r="L27" s="94" t="str">
        <f>IF(K27="","",IF(K27="Muy Baja",0.2,IF(K27="Baja",0.4,IF(K27="Media",0.6,IF(K27="Alta",0.8,IF(K27="Muy Alta",1,))))))</f>
        <v/>
      </c>
      <c r="M27" s="96" t="s">
        <v>347</v>
      </c>
      <c r="N27" s="94">
        <f>IF(M27="","",IF(M27="menor a 10 SMLMV",0.2,IF(M27="ENTRE 10 Y 50 SMLMV",0.4,IF(M27="entre 50 y 100 SMLMV",0.6,IF(M27="entre 100 y 500 SMLMV",0.8,IF(M27="Mayor a 500 SMLMV",1,))))))</f>
        <v>0</v>
      </c>
      <c r="O27" s="93" t="str">
        <f>IF(N27&lt;=0,"",IF(N27&lt;=20%,"Leve",IF(N27&lt;=40%,"Menor",IF(N27&lt;=60%,"Moderado",IF(N27&lt;=80%,"Mayor","Catastrofico")))))</f>
        <v/>
      </c>
      <c r="P27" s="97" t="s">
        <v>222</v>
      </c>
      <c r="Q27" s="93" t="str">
        <f>IF(R27&lt;=0,"",IF(R27&lt;=20%,"Leve",IF(R27&lt;=40%,"Menor",IF(R27&lt;=60%,"Moderado",IF(R27&lt;=80%,"Mayor","Catastrofico")))))</f>
        <v/>
      </c>
      <c r="R27" s="94">
        <f>IF(P27="","",IF(P27="El riesgo afecta la imagen de algún área de la organización",0.2,IF(P27="El riesgo afecta la imagen de la entidad internamente, de conocimiento general nivel interno, de junta directiva y accionistas y/o de proveedores",0.4,IF(P27="El riesgo afecta la imagen de la entidad con algunos usuarios de relevancia frente al logro de los objetivos",0.6,IF(P27="El riesgo afecta la imagen de la entidad con efecto publicitario sostenido a nivel de sector administrativo, nivel departamental o municipal",0.8,IF(P27="El riesgo afecta la imagen de la entidad a nivel nacional, con efecto publicitario sostenido a nivel país",1,))))))</f>
        <v>0</v>
      </c>
      <c r="S27" s="93" t="str">
        <f>IF(T27&lt;=0,"",IF(T27&lt;=20%,"Leve",IF(T27&lt;=40%,"Menor",IF(T27&lt;=60%,"Moderado",IF(T27&lt;=80%,"Mayor","Catastrofico")))))</f>
        <v/>
      </c>
      <c r="T27" s="88">
        <f>+N27</f>
        <v>0</v>
      </c>
      <c r="U27" s="109">
        <f>IF(OR(AND(K27="Muy Baja",S27="Leve"),AND(K27="Muy Baja",S27="Menor"),AND(K27="Baja",S27="Leve")),"Bajo",IF(OR(AND(K27="Muy baja",S27="Moderado"),AND(K27="Baja",S27="Menor"),AND(K27="Baja",S27="Moderado"),AND(K27="Media",S27="Leve"),AND(K27="Media",S27="Menor"),AND(K27="Media",S27="Moderado"),AND(K27="Alta",S27="Leve"),AND(K27="Alta",S27="Menor")),"Moderado",IF(OR(AND(K27="Muy Baja",S27="Mayor"),AND(K27="Baja",S27="Mayor"),AND(K27="Media",S27="Mayor"),AND(K27="Alta",S27="Moderado"),AND(K27="Alta",S27="Mayor"),AND(K27="Muy Alta",S27="Leve"),AND(K27="Muy Alta",S27="Menor"),AND(K27="Muy Alta",S27="Moderado"),AND(K27="Muy Alta",S27="Mayor")),"Alto",IF(OR(AND(K27="Muy Baja",S27="Catastrofico"),AND(K27="Baja",S27="Catastrofico"),AND(K27="Media",S27="Catastrofico"),AND(K27="Alta",S27="Catastrofico"),AND(K27="Muy Alta",S27="Catastrofico")),"Extremo",))))</f>
        <v>0</v>
      </c>
      <c r="V27" s="18"/>
      <c r="W27" s="38"/>
      <c r="X27" s="38"/>
      <c r="Y27" s="38"/>
      <c r="Z27" s="39" t="str">
        <f t="shared" ref="Z27:Z30" si="12">+CONCATENATE(W27," ",X27," ",Y27)</f>
        <v xml:space="preserve">  </v>
      </c>
      <c r="AA27" s="40" t="s">
        <v>222</v>
      </c>
      <c r="AB27" s="41">
        <f t="shared" si="5"/>
        <v>0</v>
      </c>
      <c r="AC27" s="19" t="str">
        <f>+IF(OR(AA27='[1]11 FORMULAS'!$O$4,AA27='[1]11 FORMULAS'!$O$5),'[1]11 FORMULAS'!$P$5,IF(AA27='[1]11 FORMULAS'!$O$6,'[1]11 FORMULAS'!$P$6,""))</f>
        <v/>
      </c>
      <c r="AD27" s="40" t="s">
        <v>222</v>
      </c>
      <c r="AE27" s="41">
        <f t="shared" si="2"/>
        <v>0</v>
      </c>
      <c r="AF27" s="42"/>
      <c r="AG27" s="42"/>
      <c r="AH27" s="42"/>
      <c r="AI27" s="19">
        <f t="shared" si="6"/>
        <v>0</v>
      </c>
      <c r="AJ27" s="19" t="e">
        <f>+L27*AI27</f>
        <v>#VALUE!</v>
      </c>
      <c r="AK27" s="19" t="e">
        <f>+L27-AJ27</f>
        <v>#VALUE!</v>
      </c>
      <c r="AL27" s="19">
        <f>IF(AC27='[1]11 FORMULAS'!$P$6,T27-(T27*AI27),T27)</f>
        <v>0</v>
      </c>
      <c r="AM27" s="110" t="e">
        <f>+AK31</f>
        <v>#VALUE!</v>
      </c>
      <c r="AN27" s="93" t="e">
        <f>IF(AM27&lt;=0,"",IF(AM27&lt;=20%,"Muy Baja",IF(AM27&lt;=40%,"Baja",IF(AM27&lt;=60%,"Media",IF(AM27&lt;=80%,"Alta","Muy Alta")))))</f>
        <v>#VALUE!</v>
      </c>
      <c r="AO27" s="110">
        <f>+AL31</f>
        <v>0</v>
      </c>
      <c r="AP27" s="93" t="str">
        <f>IF(AO27&lt;=0,"",IF(AO27&lt;=20%,"Leve",IF(AO27&lt;=40%,"Menor",IF(AO27&lt;=60%,"Moderado",IF(AO27&lt;=80%,"Mayor","Catastrofico")))))</f>
        <v/>
      </c>
      <c r="AQ27" s="109" t="e">
        <f>IF(OR(AND(AN27="Muy Baja",AP27="Leve"),AND(AN27="Muy Baja",AP27="Menor"),AND(AN27="Baja",AP27="Leve")),"Bajo",IF(OR(AND(AN27="Muy baja",AP27="Moderado"),AND(AN27="Baja",AP27="Menor"),AND(AN27="Baja",AP27="Moderado"),AND(AN27="Media",AP27="Leve"),AND(AN27="Media",AP27="Menor"),AND(AN27="Media",AP27="Moderado"),AND(AN27="Alta",AP27="Leve"),AND(AN27="Alta",AP27="Menor")),"Moderado",IF(OR(AND(AN27="Muy Baja",AP27="Mayor"),AND(AN27="Baja",AP27="Mayor"),AND(AN27="Media",AP27="Mayor"),AND(AN27="Alta",AP27="Moderado"),AND(AN27="Alta",AP27="Mayor"),AND(AN27="Muy Alta",AP27="Leve"),AND(AN27="Muy Alta",AP27="Menor"),AND(AN27="Muy Alta",AP27="Moderado"),AND(AN27="Muy Alta",AP27="Mayor")),"Alto",IF(OR(AND(AN27="Muy Baja",AP27="Catastrofico"),AND(AN27="Baja",AP27="Catastrofico"),AND(AN27="Media",AP27="Catastrofico"),AND(AN27="Alta",AP27="Catastrofico"),AND(AN27="Muy Alta",AP27="Catastrofico")),"Extremo",""))))</f>
        <v>#VALUE!</v>
      </c>
      <c r="AR27" s="106"/>
      <c r="AS27" s="102"/>
      <c r="AT27" s="102"/>
      <c r="AU27" s="102"/>
      <c r="AV27" s="102"/>
      <c r="AW27" s="102"/>
      <c r="AX27" s="102"/>
      <c r="AY27" s="102"/>
      <c r="AZ27" s="102"/>
      <c r="BA27" s="102"/>
      <c r="BB27" s="102"/>
    </row>
    <row r="28" spans="1:57" s="22" customFormat="1" ht="33.75" customHeight="1" x14ac:dyDescent="0.25">
      <c r="A28" s="81"/>
      <c r="B28" s="81"/>
      <c r="C28" s="81"/>
      <c r="D28" s="81"/>
      <c r="E28" s="80"/>
      <c r="F28" s="81"/>
      <c r="G28" s="81"/>
      <c r="H28" s="81"/>
      <c r="I28" s="89"/>
      <c r="J28" s="91"/>
      <c r="K28" s="93"/>
      <c r="L28" s="95"/>
      <c r="M28" s="96"/>
      <c r="N28" s="95"/>
      <c r="O28" s="93"/>
      <c r="P28" s="98"/>
      <c r="Q28" s="93"/>
      <c r="R28" s="95"/>
      <c r="S28" s="93"/>
      <c r="T28" s="88"/>
      <c r="U28" s="109"/>
      <c r="V28" s="18"/>
      <c r="W28" s="38"/>
      <c r="X28" s="38"/>
      <c r="Y28" s="38"/>
      <c r="Z28" s="39" t="str">
        <f t="shared" si="12"/>
        <v xml:space="preserve">  </v>
      </c>
      <c r="AA28" s="40" t="s">
        <v>222</v>
      </c>
      <c r="AB28" s="41">
        <f t="shared" si="5"/>
        <v>0</v>
      </c>
      <c r="AC28" s="19" t="str">
        <f>+IF(OR(AA28='[1]11 FORMULAS'!$O$4,AA28='[1]11 FORMULAS'!$O$5),'[1]11 FORMULAS'!$P$5,IF(AA28='[1]11 FORMULAS'!$O$6,'[1]11 FORMULAS'!$P$6,""))</f>
        <v/>
      </c>
      <c r="AD28" s="40" t="s">
        <v>222</v>
      </c>
      <c r="AE28" s="41">
        <f t="shared" si="2"/>
        <v>0</v>
      </c>
      <c r="AF28" s="42"/>
      <c r="AG28" s="42"/>
      <c r="AH28" s="42"/>
      <c r="AI28" s="19">
        <f t="shared" si="6"/>
        <v>0</v>
      </c>
      <c r="AJ28" s="19" t="e">
        <f>+AK27*AI28</f>
        <v>#VALUE!</v>
      </c>
      <c r="AK28" s="19" t="e">
        <f>+AK27-AJ28</f>
        <v>#VALUE!</v>
      </c>
      <c r="AL28" s="19">
        <f>IF(AC28='[1]11 FORMULAS'!$P$6,AL27-(AL27*AI28),AL27)</f>
        <v>0</v>
      </c>
      <c r="AM28" s="110"/>
      <c r="AN28" s="93"/>
      <c r="AO28" s="110"/>
      <c r="AP28" s="93"/>
      <c r="AQ28" s="109"/>
      <c r="AR28" s="107"/>
      <c r="AS28" s="86"/>
      <c r="AT28" s="86"/>
      <c r="AU28" s="86"/>
      <c r="AV28" s="86"/>
      <c r="AW28" s="86"/>
      <c r="AX28" s="86"/>
      <c r="AY28" s="86"/>
      <c r="AZ28" s="86"/>
      <c r="BA28" s="86"/>
      <c r="BB28" s="86"/>
    </row>
    <row r="29" spans="1:57" s="22" customFormat="1" ht="33.75" customHeight="1" x14ac:dyDescent="0.25">
      <c r="A29" s="81"/>
      <c r="B29" s="81"/>
      <c r="C29" s="81"/>
      <c r="D29" s="81"/>
      <c r="E29" s="80"/>
      <c r="F29" s="81"/>
      <c r="G29" s="81"/>
      <c r="H29" s="81"/>
      <c r="I29" s="89"/>
      <c r="J29" s="91"/>
      <c r="K29" s="93"/>
      <c r="L29" s="95"/>
      <c r="M29" s="96"/>
      <c r="N29" s="95"/>
      <c r="O29" s="93"/>
      <c r="P29" s="98"/>
      <c r="Q29" s="93"/>
      <c r="R29" s="95"/>
      <c r="S29" s="93"/>
      <c r="T29" s="88"/>
      <c r="U29" s="109"/>
      <c r="V29" s="18"/>
      <c r="W29" s="38"/>
      <c r="X29" s="38"/>
      <c r="Y29" s="38"/>
      <c r="Z29" s="39" t="str">
        <f t="shared" si="12"/>
        <v xml:space="preserve">  </v>
      </c>
      <c r="AA29" s="40" t="s">
        <v>222</v>
      </c>
      <c r="AB29" s="41">
        <f t="shared" si="5"/>
        <v>0</v>
      </c>
      <c r="AC29" s="19" t="str">
        <f>+IF(OR(AA29='[1]11 FORMULAS'!$O$4,AA29='[1]11 FORMULAS'!$O$5),'[1]11 FORMULAS'!$P$5,IF(AA29='[1]11 FORMULAS'!$O$6,'[1]11 FORMULAS'!$P$6,""))</f>
        <v/>
      </c>
      <c r="AD29" s="40" t="s">
        <v>222</v>
      </c>
      <c r="AE29" s="41">
        <f t="shared" si="2"/>
        <v>0</v>
      </c>
      <c r="AF29" s="42"/>
      <c r="AG29" s="42"/>
      <c r="AH29" s="42"/>
      <c r="AI29" s="19">
        <f t="shared" si="6"/>
        <v>0</v>
      </c>
      <c r="AJ29" s="19" t="e">
        <f>+AK28*AI29</f>
        <v>#VALUE!</v>
      </c>
      <c r="AK29" s="19" t="e">
        <f>+AK28-AJ29</f>
        <v>#VALUE!</v>
      </c>
      <c r="AL29" s="19">
        <f>IF(AC29='[1]11 FORMULAS'!$P$6,AL28-(AL28*AI29),AL28)</f>
        <v>0</v>
      </c>
      <c r="AM29" s="110"/>
      <c r="AN29" s="93"/>
      <c r="AO29" s="110"/>
      <c r="AP29" s="93"/>
      <c r="AQ29" s="109"/>
      <c r="AR29" s="107"/>
      <c r="AS29" s="86"/>
      <c r="AT29" s="86"/>
      <c r="AU29" s="86"/>
      <c r="AV29" s="86"/>
      <c r="AW29" s="86"/>
      <c r="AX29" s="86"/>
      <c r="AY29" s="86"/>
      <c r="AZ29" s="86"/>
      <c r="BA29" s="86"/>
      <c r="BB29" s="86"/>
    </row>
    <row r="30" spans="1:57" s="22" customFormat="1" ht="33.75" customHeight="1" x14ac:dyDescent="0.25">
      <c r="A30" s="81"/>
      <c r="B30" s="81"/>
      <c r="C30" s="81"/>
      <c r="D30" s="81"/>
      <c r="E30" s="80"/>
      <c r="F30" s="81"/>
      <c r="G30" s="81"/>
      <c r="H30" s="81"/>
      <c r="I30" s="89"/>
      <c r="J30" s="91"/>
      <c r="K30" s="93"/>
      <c r="L30" s="95"/>
      <c r="M30" s="96"/>
      <c r="N30" s="95"/>
      <c r="O30" s="93"/>
      <c r="P30" s="98"/>
      <c r="Q30" s="93"/>
      <c r="R30" s="95"/>
      <c r="S30" s="93"/>
      <c r="T30" s="88"/>
      <c r="U30" s="109"/>
      <c r="V30" s="18"/>
      <c r="W30" s="38"/>
      <c r="X30" s="38"/>
      <c r="Y30" s="38"/>
      <c r="Z30" s="39" t="str">
        <f t="shared" si="12"/>
        <v xml:space="preserve">  </v>
      </c>
      <c r="AA30" s="40" t="s">
        <v>222</v>
      </c>
      <c r="AB30" s="41">
        <f t="shared" si="5"/>
        <v>0</v>
      </c>
      <c r="AC30" s="19" t="str">
        <f>+IF(OR(AA30='[1]11 FORMULAS'!$O$4,AA30='[1]11 FORMULAS'!$O$5),'[1]11 FORMULAS'!$P$5,IF(AA30='[1]11 FORMULAS'!$O$6,'[1]11 FORMULAS'!$P$6,""))</f>
        <v/>
      </c>
      <c r="AD30" s="40" t="s">
        <v>222</v>
      </c>
      <c r="AE30" s="41">
        <f t="shared" si="2"/>
        <v>0</v>
      </c>
      <c r="AF30" s="42"/>
      <c r="AG30" s="42"/>
      <c r="AH30" s="42"/>
      <c r="AI30" s="19">
        <f t="shared" si="6"/>
        <v>0</v>
      </c>
      <c r="AJ30" s="19" t="e">
        <f t="shared" ref="AJ30:AJ31" si="13">+AK29*AI30</f>
        <v>#VALUE!</v>
      </c>
      <c r="AK30" s="19" t="e">
        <f>IF(AC30='[1]11 FORMULAS'!$P$5,AK29-(AK29*AI30),AK29)</f>
        <v>#VALUE!</v>
      </c>
      <c r="AL30" s="19">
        <f>IF(AC30='[1]11 FORMULAS'!$P$6,AL29-(AL29*AI30),AL29)</f>
        <v>0</v>
      </c>
      <c r="AM30" s="110"/>
      <c r="AN30" s="93"/>
      <c r="AO30" s="110"/>
      <c r="AP30" s="93"/>
      <c r="AQ30" s="109"/>
      <c r="AR30" s="107"/>
      <c r="AS30" s="86"/>
      <c r="AT30" s="86"/>
      <c r="AU30" s="86"/>
      <c r="AV30" s="86"/>
      <c r="AW30" s="86"/>
      <c r="AX30" s="86"/>
      <c r="AY30" s="86"/>
      <c r="AZ30" s="86"/>
      <c r="BA30" s="86"/>
      <c r="BB30" s="86"/>
    </row>
    <row r="31" spans="1:57" s="22" customFormat="1" ht="33.75" customHeight="1" x14ac:dyDescent="0.25">
      <c r="A31" s="81"/>
      <c r="B31" s="81"/>
      <c r="C31" s="81"/>
      <c r="D31" s="81"/>
      <c r="E31" s="80"/>
      <c r="F31" s="81"/>
      <c r="G31" s="81"/>
      <c r="H31" s="81"/>
      <c r="I31" s="89"/>
      <c r="J31" s="92"/>
      <c r="K31" s="93"/>
      <c r="L31" s="95"/>
      <c r="M31" s="96"/>
      <c r="N31" s="95"/>
      <c r="O31" s="93"/>
      <c r="P31" s="99"/>
      <c r="Q31" s="93"/>
      <c r="R31" s="95"/>
      <c r="S31" s="93"/>
      <c r="T31" s="88"/>
      <c r="U31" s="109"/>
      <c r="V31" s="21"/>
      <c r="W31" s="21"/>
      <c r="X31" s="21"/>
      <c r="Y31" s="21"/>
      <c r="Z31" s="21"/>
      <c r="AA31" s="40" t="s">
        <v>222</v>
      </c>
      <c r="AB31" s="41">
        <f t="shared" si="5"/>
        <v>0</v>
      </c>
      <c r="AC31" s="19" t="str">
        <f>+IF(OR(AA31='[1]11 FORMULAS'!$O$4,AA31='[1]11 FORMULAS'!$O$5),'[1]11 FORMULAS'!$P$5,IF(AA31='[1]11 FORMULAS'!$O$6,'[1]11 FORMULAS'!$P$6,""))</f>
        <v/>
      </c>
      <c r="AD31" s="40" t="s">
        <v>222</v>
      </c>
      <c r="AE31" s="41">
        <f t="shared" si="2"/>
        <v>0</v>
      </c>
      <c r="AF31" s="43"/>
      <c r="AG31" s="43"/>
      <c r="AH31" s="43"/>
      <c r="AI31" s="19">
        <f t="shared" si="6"/>
        <v>0</v>
      </c>
      <c r="AJ31" s="19" t="e">
        <f t="shared" si="13"/>
        <v>#VALUE!</v>
      </c>
      <c r="AK31" s="19" t="e">
        <f>IF(AC31='[1]11 FORMULAS'!$P$5,AK30-(AK30*AI31),AK30)</f>
        <v>#VALUE!</v>
      </c>
      <c r="AL31" s="19">
        <f>IF(AC31='[1]11 FORMULAS'!$P$6,AL30-(AL30*AI31),AL30)</f>
        <v>0</v>
      </c>
      <c r="AM31" s="110"/>
      <c r="AN31" s="93"/>
      <c r="AO31" s="110"/>
      <c r="AP31" s="93"/>
      <c r="AQ31" s="109"/>
      <c r="AR31" s="108"/>
      <c r="AS31" s="87"/>
      <c r="AT31" s="87"/>
      <c r="AU31" s="87"/>
      <c r="AV31" s="87"/>
      <c r="AW31" s="87"/>
      <c r="AX31" s="87"/>
      <c r="AY31" s="87"/>
      <c r="AZ31" s="87"/>
      <c r="BA31" s="87"/>
      <c r="BB31" s="87"/>
    </row>
    <row r="32" spans="1:57" s="22" customFormat="1" ht="33.75" customHeight="1" x14ac:dyDescent="0.25">
      <c r="A32" s="81" t="s">
        <v>403</v>
      </c>
      <c r="B32" s="81"/>
      <c r="C32" s="81"/>
      <c r="D32" s="81"/>
      <c r="E32" s="163" t="str">
        <f>+CONCATENATE(B32," ",C32," ",D32)</f>
        <v xml:space="preserve">  </v>
      </c>
      <c r="F32" s="81"/>
      <c r="G32" s="81"/>
      <c r="H32" s="81"/>
      <c r="I32" s="89" t="str">
        <f t="shared" ref="I32" si="14">+G32&amp;H32</f>
        <v/>
      </c>
      <c r="J32" s="90">
        <v>0</v>
      </c>
      <c r="K32" s="93" t="str">
        <f>IF(J32&lt;=0,"",IF(J32&lt;=2,"Muy Baja",IF(J32&lt;=24,"Baja",IF(J32&lt;=500,"Media",IF(J32&lt;=5000,"Alta","Muy Alta")))))</f>
        <v/>
      </c>
      <c r="L32" s="94" t="str">
        <f>IF(K32="","",IF(K32="Muy Baja",0.2,IF(K32="Baja",0.4,IF(K32="Media",0.6,IF(K32="Alta",0.8,IF(K32="Muy Alta",1,))))))</f>
        <v/>
      </c>
      <c r="M32" s="96" t="s">
        <v>347</v>
      </c>
      <c r="N32" s="94">
        <f>IF(M32="","",IF(M32="menor a 10 SMLMV",0.2,IF(M32="ENTRE 10 Y 50 SMLMV",0.4,IF(M32="entre 50 y 100 SMLMV",0.6,IF(M32="entre 100 y 500 SMLMV",0.8,IF(M32="Mayor a 500 SMLMV",1,))))))</f>
        <v>0</v>
      </c>
      <c r="O32" s="93" t="str">
        <f>IF(N32&lt;=0,"",IF(N32&lt;=20%,"Leve",IF(N32&lt;=40%,"Menor",IF(N32&lt;=60%,"Moderado",IF(N32&lt;=80%,"Mayor","Catastrofico")))))</f>
        <v/>
      </c>
      <c r="P32" s="97" t="s">
        <v>222</v>
      </c>
      <c r="Q32" s="93" t="str">
        <f>IF(R32&lt;=0,"",IF(R32&lt;=20%,"Leve",IF(R32&lt;=40%,"Menor",IF(R32&lt;=60%,"Moderado",IF(R32&lt;=80%,"Mayor","Catastrofico")))))</f>
        <v/>
      </c>
      <c r="R32" s="94">
        <f>IF(P32="","",IF(P32="El riesgo afecta la imagen de algún área de la organización",0.2,IF(P32="El riesgo afecta la imagen de la entidad internamente, de conocimiento general nivel interno, de junta directiva y accionistas y/o de proveedores",0.4,IF(P32="El riesgo afecta la imagen de la entidad con algunos usuarios de relevancia frente al logro de los objetivos",0.6,IF(P32="El riesgo afecta la imagen de la entidad con efecto publicitario sostenido a nivel de sector administrativo, nivel departamental o municipal",0.8,IF(P32="El riesgo afecta la imagen de la entidad a nivel nacional, con efecto publicitario sostenido a nivel país",1,))))))</f>
        <v>0</v>
      </c>
      <c r="S32" s="93" t="str">
        <f>IF(T32&lt;=0,"",IF(T32&lt;=20%,"Leve",IF(T32&lt;=40%,"Menor",IF(T32&lt;=60%,"Moderado",IF(T32&lt;=80%,"Mayor","Catastrofico")))))</f>
        <v/>
      </c>
      <c r="T32" s="88">
        <f>+R32</f>
        <v>0</v>
      </c>
      <c r="U32" s="109">
        <f>IF(OR(AND(K32="Muy Baja",S32="Leve"),AND(K32="Muy Baja",S32="Menor"),AND(K32="Baja",S32="Leve")),"Bajo",IF(OR(AND(K32="Muy baja",S32="Moderado"),AND(K32="Baja",S32="Menor"),AND(K32="Baja",S32="Moderado"),AND(K32="Media",S32="Leve"),AND(K32="Media",S32="Menor"),AND(K32="Media",S32="Moderado"),AND(K32="Alta",S32="Leve"),AND(K32="Alta",S32="Menor")),"Moderado",IF(OR(AND(K32="Muy Baja",S32="Mayor"),AND(K32="Baja",S32="Mayor"),AND(K32="Media",S32="Mayor"),AND(K32="Alta",S32="Moderado"),AND(K32="Alta",S32="Mayor"),AND(K32="Muy Alta",S32="Leve"),AND(K32="Muy Alta",S32="Menor"),AND(K32="Muy Alta",S32="Moderado"),AND(K32="Muy Alta",S32="Mayor")),"Alto",IF(OR(AND(K32="Muy Baja",S32="Catastrofico"),AND(K32="Baja",S32="Catastrofico"),AND(K32="Media",S32="Catastrofico"),AND(K32="Alta",S32="Catastrofico"),AND(K32="Muy Alta",S32="Catastrofico")),"Extremo",))))</f>
        <v>0</v>
      </c>
      <c r="V32" s="18"/>
      <c r="W32" s="38"/>
      <c r="X32" s="38"/>
      <c r="Y32" s="38"/>
      <c r="Z32" s="39" t="str">
        <f t="shared" ref="Z32:Z46" si="15">+CONCATENATE(W32," ",X32," ",Y32)</f>
        <v xml:space="preserve">  </v>
      </c>
      <c r="AA32" s="40" t="s">
        <v>222</v>
      </c>
      <c r="AB32" s="41">
        <f t="shared" si="5"/>
        <v>0</v>
      </c>
      <c r="AC32" s="19" t="str">
        <f>+IF(OR(AA32='[1]11 FORMULAS'!$O$4,AA32='[1]11 FORMULAS'!$O$5),'[1]11 FORMULAS'!$P$5,IF(AA32='[1]11 FORMULAS'!$O$6,'[1]11 FORMULAS'!$P$6,""))</f>
        <v/>
      </c>
      <c r="AD32" s="40" t="s">
        <v>222</v>
      </c>
      <c r="AE32" s="41">
        <f t="shared" si="2"/>
        <v>0</v>
      </c>
      <c r="AF32" s="42"/>
      <c r="AG32" s="42"/>
      <c r="AH32" s="42"/>
      <c r="AI32" s="19">
        <f t="shared" si="6"/>
        <v>0</v>
      </c>
      <c r="AJ32" s="19" t="e">
        <f>+L32*AI32</f>
        <v>#VALUE!</v>
      </c>
      <c r="AK32" s="19" t="e">
        <f>+L32-AJ32</f>
        <v>#VALUE!</v>
      </c>
      <c r="AL32" s="19">
        <f>IF(AC32='[1]11 FORMULAS'!$P$6,T32-(T32*AI32),T32)</f>
        <v>0</v>
      </c>
      <c r="AM32" s="110" t="e">
        <f>+AK36</f>
        <v>#VALUE!</v>
      </c>
      <c r="AN32" s="93" t="e">
        <f>IF(AM32&lt;=0,"",IF(AM32&lt;=20%,"Muy Baja",IF(AM32&lt;=40%,"Baja",IF(AM32&lt;=60%,"Media",IF(AM32&lt;=80%,"Alta","Muy Alta")))))</f>
        <v>#VALUE!</v>
      </c>
      <c r="AO32" s="110">
        <f>+AL36</f>
        <v>0</v>
      </c>
      <c r="AP32" s="93" t="str">
        <f>IF(AO32&lt;=0,"",IF(AO32&lt;=20%,"Leve",IF(AO32&lt;=40%,"Menor",IF(AO32&lt;=60%,"Moderado",IF(AO32&lt;=80%,"Mayor","Catastrofico")))))</f>
        <v/>
      </c>
      <c r="AQ32" s="109" t="e">
        <f>IF(OR(AND(AN32="Muy Baja",AP32="Leve"),AND(AN32="Muy Baja",AP32="Menor"),AND(AN32="Baja",AP32="Leve")),"Bajo",IF(OR(AND(AN32="Muy baja",AP32="Moderado"),AND(AN32="Baja",AP32="Menor"),AND(AN32="Baja",AP32="Moderado"),AND(AN32="Media",AP32="Leve"),AND(AN32="Media",AP32="Menor"),AND(AN32="Media",AP32="Moderado"),AND(AN32="Alta",AP32="Leve"),AND(AN32="Alta",AP32="Menor")),"Moderado",IF(OR(AND(AN32="Muy Baja",AP32="Mayor"),AND(AN32="Baja",AP32="Mayor"),AND(AN32="Media",AP32="Mayor"),AND(AN32="Alta",AP32="Moderado"),AND(AN32="Alta",AP32="Mayor"),AND(AN32="Muy Alta",AP32="Leve"),AND(AN32="Muy Alta",AP32="Menor"),AND(AN32="Muy Alta",AP32="Moderado"),AND(AN32="Muy Alta",AP32="Mayor")),"Alto",IF(OR(AND(AN32="Muy Baja",AP32="Catastrofico"),AND(AN32="Baja",AP32="Catastrofico"),AND(AN32="Media",AP32="Catastrofico"),AND(AN32="Alta",AP32="Catastrofico"),AND(AN32="Muy Alta",AP32="Catastrofico")),"Extremo",""))))</f>
        <v>#VALUE!</v>
      </c>
      <c r="AR32" s="106"/>
      <c r="AS32" s="102"/>
      <c r="AT32" s="102"/>
      <c r="AU32" s="102"/>
      <c r="AV32" s="102"/>
      <c r="AW32" s="102"/>
      <c r="AX32" s="102"/>
      <c r="AY32" s="102"/>
      <c r="AZ32" s="102"/>
      <c r="BA32" s="102"/>
      <c r="BB32" s="102"/>
    </row>
    <row r="33" spans="1:54" s="22" customFormat="1" ht="33.75" customHeight="1" x14ac:dyDescent="0.25">
      <c r="A33" s="81"/>
      <c r="B33" s="81"/>
      <c r="C33" s="81"/>
      <c r="D33" s="81"/>
      <c r="E33" s="164"/>
      <c r="F33" s="81"/>
      <c r="G33" s="81"/>
      <c r="H33" s="81"/>
      <c r="I33" s="89"/>
      <c r="J33" s="91"/>
      <c r="K33" s="93"/>
      <c r="L33" s="95"/>
      <c r="M33" s="96"/>
      <c r="N33" s="95"/>
      <c r="O33" s="93"/>
      <c r="P33" s="98"/>
      <c r="Q33" s="93"/>
      <c r="R33" s="95"/>
      <c r="S33" s="93"/>
      <c r="T33" s="88"/>
      <c r="U33" s="109"/>
      <c r="V33" s="18"/>
      <c r="W33" s="38"/>
      <c r="X33" s="38"/>
      <c r="Y33" s="38"/>
      <c r="Z33" s="39" t="str">
        <f t="shared" si="15"/>
        <v xml:space="preserve">  </v>
      </c>
      <c r="AA33" s="40" t="s">
        <v>222</v>
      </c>
      <c r="AB33" s="41">
        <f t="shared" si="5"/>
        <v>0</v>
      </c>
      <c r="AC33" s="19" t="str">
        <f>+IF(OR(AA33='[1]11 FORMULAS'!$O$4,AA33='[1]11 FORMULAS'!$O$5),'[1]11 FORMULAS'!$P$5,IF(AA33='[1]11 FORMULAS'!$O$6,'[1]11 FORMULAS'!$P$6,""))</f>
        <v/>
      </c>
      <c r="AD33" s="40" t="s">
        <v>222</v>
      </c>
      <c r="AE33" s="41">
        <f t="shared" si="2"/>
        <v>0</v>
      </c>
      <c r="AF33" s="42"/>
      <c r="AG33" s="42"/>
      <c r="AH33" s="42"/>
      <c r="AI33" s="19">
        <f t="shared" si="6"/>
        <v>0</v>
      </c>
      <c r="AJ33" s="19" t="e">
        <f>+AK32*AI33</f>
        <v>#VALUE!</v>
      </c>
      <c r="AK33" s="19" t="e">
        <f>+AK32-AJ33</f>
        <v>#VALUE!</v>
      </c>
      <c r="AL33" s="19">
        <f>IF(AC33='[1]11 FORMULAS'!$P$6,AL32-(AL32*AI33),AL32)</f>
        <v>0</v>
      </c>
      <c r="AM33" s="110"/>
      <c r="AN33" s="93"/>
      <c r="AO33" s="110"/>
      <c r="AP33" s="93"/>
      <c r="AQ33" s="109"/>
      <c r="AR33" s="107"/>
      <c r="AS33" s="86"/>
      <c r="AT33" s="86"/>
      <c r="AU33" s="86"/>
      <c r="AV33" s="86"/>
      <c r="AW33" s="86"/>
      <c r="AX33" s="86"/>
      <c r="AY33" s="86"/>
      <c r="AZ33" s="86"/>
      <c r="BA33" s="86"/>
      <c r="BB33" s="86"/>
    </row>
    <row r="34" spans="1:54" s="22" customFormat="1" ht="33.75" customHeight="1" x14ac:dyDescent="0.25">
      <c r="A34" s="81"/>
      <c r="B34" s="81"/>
      <c r="C34" s="81"/>
      <c r="D34" s="81"/>
      <c r="E34" s="164"/>
      <c r="F34" s="81"/>
      <c r="G34" s="81"/>
      <c r="H34" s="81"/>
      <c r="I34" s="89"/>
      <c r="J34" s="91"/>
      <c r="K34" s="93"/>
      <c r="L34" s="95"/>
      <c r="M34" s="96"/>
      <c r="N34" s="95"/>
      <c r="O34" s="93"/>
      <c r="P34" s="98"/>
      <c r="Q34" s="93"/>
      <c r="R34" s="95"/>
      <c r="S34" s="93"/>
      <c r="T34" s="88"/>
      <c r="U34" s="109"/>
      <c r="V34" s="18"/>
      <c r="W34" s="38"/>
      <c r="X34" s="38"/>
      <c r="Y34" s="38"/>
      <c r="Z34" s="39" t="str">
        <f t="shared" si="15"/>
        <v xml:space="preserve">  </v>
      </c>
      <c r="AA34" s="40" t="s">
        <v>222</v>
      </c>
      <c r="AB34" s="41">
        <f t="shared" si="5"/>
        <v>0</v>
      </c>
      <c r="AC34" s="19" t="str">
        <f>+IF(OR(AA34='[1]11 FORMULAS'!$O$4,AA34='[1]11 FORMULAS'!$O$5),'[1]11 FORMULAS'!$P$5,IF(AA34='[1]11 FORMULAS'!$O$6,'[1]11 FORMULAS'!$P$6,""))</f>
        <v/>
      </c>
      <c r="AD34" s="40" t="s">
        <v>222</v>
      </c>
      <c r="AE34" s="41">
        <f t="shared" si="2"/>
        <v>0</v>
      </c>
      <c r="AF34" s="42"/>
      <c r="AG34" s="42"/>
      <c r="AH34" s="42"/>
      <c r="AI34" s="19">
        <f>+AB34+AE34</f>
        <v>0</v>
      </c>
      <c r="AJ34" s="19" t="e">
        <f t="shared" ref="AJ34:AJ36" si="16">+AK33*AI34</f>
        <v>#VALUE!</v>
      </c>
      <c r="AK34" s="19" t="e">
        <f t="shared" ref="AK34:AK36" si="17">+AK33-AJ34</f>
        <v>#VALUE!</v>
      </c>
      <c r="AL34" s="19">
        <f>IF(AC34='[1]11 FORMULAS'!$P$6,AL33-(AL33*AI34),AL33)</f>
        <v>0</v>
      </c>
      <c r="AM34" s="110"/>
      <c r="AN34" s="93"/>
      <c r="AO34" s="110"/>
      <c r="AP34" s="93"/>
      <c r="AQ34" s="109"/>
      <c r="AR34" s="107"/>
      <c r="AS34" s="86"/>
      <c r="AT34" s="86"/>
      <c r="AU34" s="86"/>
      <c r="AV34" s="86"/>
      <c r="AW34" s="86"/>
      <c r="AX34" s="86"/>
      <c r="AY34" s="86"/>
      <c r="AZ34" s="86"/>
      <c r="BA34" s="86"/>
      <c r="BB34" s="86"/>
    </row>
    <row r="35" spans="1:54" s="22" customFormat="1" ht="33.75" customHeight="1" x14ac:dyDescent="0.25">
      <c r="A35" s="81"/>
      <c r="B35" s="81"/>
      <c r="C35" s="81"/>
      <c r="D35" s="81"/>
      <c r="E35" s="164"/>
      <c r="F35" s="81"/>
      <c r="G35" s="81"/>
      <c r="H35" s="81"/>
      <c r="I35" s="89"/>
      <c r="J35" s="91"/>
      <c r="K35" s="93"/>
      <c r="L35" s="95"/>
      <c r="M35" s="96"/>
      <c r="N35" s="95"/>
      <c r="O35" s="93"/>
      <c r="P35" s="98"/>
      <c r="Q35" s="93"/>
      <c r="R35" s="95"/>
      <c r="S35" s="93"/>
      <c r="T35" s="88"/>
      <c r="U35" s="109"/>
      <c r="V35" s="18"/>
      <c r="W35" s="38"/>
      <c r="X35" s="38"/>
      <c r="Y35" s="38"/>
      <c r="Z35" s="39" t="str">
        <f t="shared" si="15"/>
        <v xml:space="preserve">  </v>
      </c>
      <c r="AA35" s="40" t="s">
        <v>222</v>
      </c>
      <c r="AB35" s="41">
        <f t="shared" si="5"/>
        <v>0</v>
      </c>
      <c r="AC35" s="19" t="str">
        <f>+IF(OR(AA35='[1]11 FORMULAS'!$O$4,AA35='[1]11 FORMULAS'!$O$5),'[1]11 FORMULAS'!$P$5,IF(AA35='[1]11 FORMULAS'!$O$6,'[1]11 FORMULAS'!$P$6,""))</f>
        <v/>
      </c>
      <c r="AD35" s="40" t="s">
        <v>222</v>
      </c>
      <c r="AE35" s="41">
        <f t="shared" si="2"/>
        <v>0</v>
      </c>
      <c r="AF35" s="42"/>
      <c r="AG35" s="42"/>
      <c r="AH35" s="42"/>
      <c r="AI35" s="19">
        <f t="shared" ref="AI35:AI43" si="18">+AB35+AE35</f>
        <v>0</v>
      </c>
      <c r="AJ35" s="19" t="e">
        <f t="shared" si="16"/>
        <v>#VALUE!</v>
      </c>
      <c r="AK35" s="19" t="e">
        <f t="shared" si="17"/>
        <v>#VALUE!</v>
      </c>
      <c r="AL35" s="19">
        <f>IF(AC35='[1]11 FORMULAS'!$P$6,AL34-(AL34*AI35),AL34)</f>
        <v>0</v>
      </c>
      <c r="AM35" s="110"/>
      <c r="AN35" s="93"/>
      <c r="AO35" s="110"/>
      <c r="AP35" s="93"/>
      <c r="AQ35" s="109"/>
      <c r="AR35" s="107"/>
      <c r="AS35" s="86"/>
      <c r="AT35" s="86"/>
      <c r="AU35" s="86"/>
      <c r="AV35" s="86"/>
      <c r="AW35" s="86"/>
      <c r="AX35" s="86"/>
      <c r="AY35" s="86"/>
      <c r="AZ35" s="86"/>
      <c r="BA35" s="86"/>
      <c r="BB35" s="86"/>
    </row>
    <row r="36" spans="1:54" s="22" customFormat="1" ht="33.75" customHeight="1" x14ac:dyDescent="0.25">
      <c r="A36" s="81"/>
      <c r="B36" s="81"/>
      <c r="C36" s="81"/>
      <c r="D36" s="81"/>
      <c r="E36" s="165"/>
      <c r="F36" s="81"/>
      <c r="G36" s="81"/>
      <c r="H36" s="81"/>
      <c r="I36" s="89"/>
      <c r="J36" s="92"/>
      <c r="K36" s="93"/>
      <c r="L36" s="95"/>
      <c r="M36" s="96"/>
      <c r="N36" s="95"/>
      <c r="O36" s="93"/>
      <c r="P36" s="99"/>
      <c r="Q36" s="93"/>
      <c r="R36" s="95"/>
      <c r="S36" s="93"/>
      <c r="T36" s="88"/>
      <c r="U36" s="109"/>
      <c r="V36" s="21"/>
      <c r="W36" s="21"/>
      <c r="X36" s="21"/>
      <c r="Y36" s="21"/>
      <c r="Z36" s="39" t="str">
        <f t="shared" si="15"/>
        <v xml:space="preserve">  </v>
      </c>
      <c r="AA36" s="40" t="s">
        <v>222</v>
      </c>
      <c r="AB36" s="41">
        <f t="shared" si="5"/>
        <v>0</v>
      </c>
      <c r="AC36" s="19" t="str">
        <f>+IF(OR(AA36='[1]11 FORMULAS'!$O$4,AA36='[1]11 FORMULAS'!$O$5),'[1]11 FORMULAS'!$P$5,IF(AA36='[1]11 FORMULAS'!$O$6,'[1]11 FORMULAS'!$P$6,""))</f>
        <v/>
      </c>
      <c r="AD36" s="40" t="s">
        <v>222</v>
      </c>
      <c r="AE36" s="41">
        <f t="shared" si="2"/>
        <v>0</v>
      </c>
      <c r="AF36" s="43"/>
      <c r="AG36" s="43"/>
      <c r="AH36" s="43"/>
      <c r="AI36" s="19">
        <f t="shared" si="18"/>
        <v>0</v>
      </c>
      <c r="AJ36" s="19" t="e">
        <f t="shared" si="16"/>
        <v>#VALUE!</v>
      </c>
      <c r="AK36" s="19" t="e">
        <f t="shared" si="17"/>
        <v>#VALUE!</v>
      </c>
      <c r="AL36" s="19">
        <f>IF(AC36='[1]11 FORMULAS'!$P$6,AL35-(AL35*AI36),AL35)</f>
        <v>0</v>
      </c>
      <c r="AM36" s="110"/>
      <c r="AN36" s="93"/>
      <c r="AO36" s="110"/>
      <c r="AP36" s="93"/>
      <c r="AQ36" s="109"/>
      <c r="AR36" s="108"/>
      <c r="AS36" s="87"/>
      <c r="AT36" s="87"/>
      <c r="AU36" s="87"/>
      <c r="AV36" s="87"/>
      <c r="AW36" s="87"/>
      <c r="AX36" s="87"/>
      <c r="AY36" s="87"/>
      <c r="AZ36" s="87"/>
      <c r="BA36" s="87"/>
      <c r="BB36" s="87"/>
    </row>
    <row r="37" spans="1:54" s="22" customFormat="1" ht="33.75" customHeight="1" x14ac:dyDescent="0.25">
      <c r="A37" s="81" t="s">
        <v>404</v>
      </c>
      <c r="B37" s="81"/>
      <c r="C37" s="81"/>
      <c r="D37" s="81"/>
      <c r="E37" s="80" t="str">
        <f>+CONCATENATE(B37," ",C37," ",D37)</f>
        <v xml:space="preserve">  </v>
      </c>
      <c r="F37" s="81"/>
      <c r="G37" s="81"/>
      <c r="H37" s="81"/>
      <c r="I37" s="89" t="str">
        <f t="shared" ref="I37" si="19">+G37&amp;H37</f>
        <v/>
      </c>
      <c r="J37" s="90">
        <v>0</v>
      </c>
      <c r="K37" s="93" t="str">
        <f>IF(J37&lt;=0,"",IF(J37&lt;=2,"Muy Baja",IF(J37&lt;=24,"Baja",IF(J37&lt;=500,"Media",IF(J37&lt;=5000,"Alta","Muy Alta")))))</f>
        <v/>
      </c>
      <c r="L37" s="94" t="str">
        <f>IF(K37="","",IF(K37="Muy Baja",0.2,IF(K37="Baja",0.4,IF(K37="Media",0.6,IF(K37="Alta",0.8,IF(K37="Muy Alta",1,))))))</f>
        <v/>
      </c>
      <c r="M37" s="96" t="s">
        <v>347</v>
      </c>
      <c r="N37" s="94">
        <f>IF(M37="","",IF(M37="menor a 10 SMLMV",0.2,IF(M37="ENTRE 10 Y 50 SMLMV",0.4,IF(M37="entre 50 y 100 SMLMV",0.6,IF(M37="entre 100 y 500 SMLMV",0.8,IF(M37="Mayor a 500 SMLMV",1,))))))</f>
        <v>0</v>
      </c>
      <c r="O37" s="93" t="str">
        <f>IF(N37&lt;=0,"",IF(N37&lt;=20%,"Leve",IF(N37&lt;=40%,"Menor",IF(N37&lt;=60%,"Moderado",IF(N37&lt;=80%,"Mayor","Catastrofico")))))</f>
        <v/>
      </c>
      <c r="P37" s="97" t="s">
        <v>222</v>
      </c>
      <c r="Q37" s="93" t="str">
        <f>IF(R37&lt;=0,"",IF(R37&lt;=20%,"Leve",IF(R37&lt;=40%,"Menor",IF(R37&lt;=60%,"Moderado",IF(R37&lt;=80%,"Mayor","Catastrofico")))))</f>
        <v/>
      </c>
      <c r="R37" s="94">
        <f>IF(P37="","",IF(P37="El riesgo afecta la imagen de algún área de la organización",0.2,IF(P37="El riesgo afecta la imagen de la entidad internamente, de conocimiento general nivel interno, de junta directiva y accionistas y/o de proveedores",0.4,IF(P37="El riesgo afecta la imagen de la entidad con algunos usuarios de relevancia frente al logro de los objetivos",0.6,IF(P37="El riesgo afecta la imagen de la entidad con efecto publicitario sostenido a nivel de sector administrativo, nivel departamental o municipal",0.8,IF(P37="El riesgo afecta la imagen de la entidad a nivel nacional, con efecto publicitario sostenido a nivel país",1,))))))</f>
        <v>0</v>
      </c>
      <c r="S37" s="93" t="str">
        <f>IF(T37&lt;=0,"",IF(T37&lt;=20%,"Leve",IF(T37&lt;=40%,"Menor",IF(T37&lt;=60%,"Moderado",IF(T37&lt;=80%,"Mayor","Catastrofico")))))</f>
        <v/>
      </c>
      <c r="T37" s="88">
        <f>+R37</f>
        <v>0</v>
      </c>
      <c r="U37" s="109">
        <f>IF(OR(AND(K37="Muy Baja",S37="Leve"),AND(K37="Muy Baja",S37="Menor"),AND(K37="Baja",S37="Leve")),"Bajo",IF(OR(AND(K37="Muy baja",S37="Moderado"),AND(K37="Baja",S37="Menor"),AND(K37="Baja",S37="Moderado"),AND(K37="Media",S37="Leve"),AND(K37="Media",S37="Menor"),AND(K37="Media",S37="Moderado"),AND(K37="Alta",S37="Leve"),AND(K37="Alta",S37="Menor")),"Moderado",IF(OR(AND(K37="Muy Baja",S37="Mayor"),AND(K37="Baja",S37="Mayor"),AND(K37="Media",S37="Mayor"),AND(K37="Alta",S37="Moderado"),AND(K37="Alta",S37="Mayor"),AND(K37="Muy Alta",S37="Leve"),AND(K37="Muy Alta",S37="Menor"),AND(K37="Muy Alta",S37="Moderado"),AND(K37="Muy Alta",S37="Mayor")),"Alto",IF(OR(AND(K37="Muy Baja",S37="Catastrofico"),AND(K37="Baja",S37="Catastrofico"),AND(K37="Media",S37="Catastrofico"),AND(K37="Alta",S37="Catastrofico"),AND(K37="Muy Alta",S37="Catastrofico")),"Extremo",))))</f>
        <v>0</v>
      </c>
      <c r="V37" s="18"/>
      <c r="W37" s="38"/>
      <c r="X37" s="38"/>
      <c r="Y37" s="38"/>
      <c r="Z37" s="39" t="str">
        <f t="shared" si="15"/>
        <v xml:space="preserve">  </v>
      </c>
      <c r="AA37" s="40" t="s">
        <v>222</v>
      </c>
      <c r="AB37" s="41">
        <f t="shared" si="5"/>
        <v>0</v>
      </c>
      <c r="AC37" s="19" t="str">
        <f>+IF(OR(AA37='[1]11 FORMULAS'!$O$4,AA37='[1]11 FORMULAS'!$O$5),'[1]11 FORMULAS'!$P$5,IF(AA37='[1]11 FORMULAS'!$O$6,'[1]11 FORMULAS'!$P$6,""))</f>
        <v/>
      </c>
      <c r="AD37" s="40" t="s">
        <v>222</v>
      </c>
      <c r="AE37" s="41">
        <f t="shared" si="2"/>
        <v>0</v>
      </c>
      <c r="AF37" s="42"/>
      <c r="AG37" s="42"/>
      <c r="AH37" s="42"/>
      <c r="AI37" s="19">
        <f t="shared" si="18"/>
        <v>0</v>
      </c>
      <c r="AJ37" s="19" t="e">
        <f>+L37*AI37</f>
        <v>#VALUE!</v>
      </c>
      <c r="AK37" s="19" t="e">
        <f>+L37-AJ37</f>
        <v>#VALUE!</v>
      </c>
      <c r="AL37" s="19">
        <f>IF(AC37='[1]11 FORMULAS'!$P$6,T37-(T37*AI37),T37)</f>
        <v>0</v>
      </c>
      <c r="AM37" s="110" t="e">
        <f>+AK41</f>
        <v>#VALUE!</v>
      </c>
      <c r="AN37" s="93" t="e">
        <f>IF(AM37&lt;=0,"",IF(AM37&lt;=20%,"Muy Baja",IF(AM37&lt;=40%,"Baja",IF(AM37&lt;=60%,"Media",IF(AM37&lt;=80%,"Alta","Muy Alta")))))</f>
        <v>#VALUE!</v>
      </c>
      <c r="AO37" s="110">
        <f>+AL41</f>
        <v>0</v>
      </c>
      <c r="AP37" s="93" t="str">
        <f>IF(AO37&lt;=0,"",IF(AO37&lt;=20%,"Leve",IF(AO37&lt;=40%,"Menor",IF(AO37&lt;=60%,"Moderado",IF(AO37&lt;=80%,"Mayor","Catastrofico")))))</f>
        <v/>
      </c>
      <c r="AQ37" s="109" t="e">
        <f>IF(OR(AND(AN37="Muy Baja",AP37="Leve"),AND(AN37="Muy Baja",AP37="Menor"),AND(AN37="Baja",AP37="Leve")),"Bajo",IF(OR(AND(AN37="Muy baja",AP37="Moderado"),AND(AN37="Baja",AP37="Menor"),AND(AN37="Baja",AP37="Moderado"),AND(AN37="Media",AP37="Leve"),AND(AN37="Media",AP37="Menor"),AND(AN37="Media",AP37="Moderado"),AND(AN37="Alta",AP37="Leve"),AND(AN37="Alta",AP37="Menor")),"Moderado",IF(OR(AND(AN37="Muy Baja",AP37="Mayor"),AND(AN37="Baja",AP37="Mayor"),AND(AN37="Media",AP37="Mayor"),AND(AN37="Alta",AP37="Moderado"),AND(AN37="Alta",AP37="Mayor"),AND(AN37="Muy Alta",AP37="Leve"),AND(AN37="Muy Alta",AP37="Menor"),AND(AN37="Muy Alta",AP37="Moderado"),AND(AN37="Muy Alta",AP37="Mayor")),"Alto",IF(OR(AND(AN37="Muy Baja",AP37="Catastrofico"),AND(AN37="Baja",AP37="Catastrofico"),AND(AN37="Media",AP37="Catastrofico"),AND(AN37="Alta",AP37="Catastrofico"),AND(AN37="Muy Alta",AP37="Catastrofico")),"Extremo",""))))</f>
        <v>#VALUE!</v>
      </c>
      <c r="AR37" s="106"/>
      <c r="AS37" s="102"/>
      <c r="AT37" s="102"/>
      <c r="AU37" s="102"/>
      <c r="AV37" s="102"/>
      <c r="AW37" s="102"/>
      <c r="AX37" s="102"/>
      <c r="AY37" s="102"/>
      <c r="AZ37" s="102"/>
      <c r="BA37" s="102"/>
      <c r="BB37" s="102"/>
    </row>
    <row r="38" spans="1:54" s="22" customFormat="1" ht="33.75" customHeight="1" x14ac:dyDescent="0.25">
      <c r="A38" s="81"/>
      <c r="B38" s="81"/>
      <c r="C38" s="81"/>
      <c r="D38" s="81"/>
      <c r="E38" s="80"/>
      <c r="F38" s="81"/>
      <c r="G38" s="81"/>
      <c r="H38" s="81"/>
      <c r="I38" s="89"/>
      <c r="J38" s="91"/>
      <c r="K38" s="93"/>
      <c r="L38" s="95"/>
      <c r="M38" s="96"/>
      <c r="N38" s="95"/>
      <c r="O38" s="93"/>
      <c r="P38" s="98"/>
      <c r="Q38" s="93"/>
      <c r="R38" s="95"/>
      <c r="S38" s="93"/>
      <c r="T38" s="88"/>
      <c r="U38" s="109"/>
      <c r="V38" s="18"/>
      <c r="W38" s="38"/>
      <c r="X38" s="38"/>
      <c r="Y38" s="38"/>
      <c r="Z38" s="39" t="str">
        <f t="shared" si="15"/>
        <v xml:space="preserve">  </v>
      </c>
      <c r="AA38" s="40" t="s">
        <v>222</v>
      </c>
      <c r="AB38" s="41">
        <f t="shared" si="5"/>
        <v>0</v>
      </c>
      <c r="AC38" s="19" t="str">
        <f>+IF(OR(AA38='[1]11 FORMULAS'!$O$4,AA38='[1]11 FORMULAS'!$O$5),'[1]11 FORMULAS'!$P$5,IF(AA38='[1]11 FORMULAS'!$O$6,'[1]11 FORMULAS'!$P$6,""))</f>
        <v/>
      </c>
      <c r="AD38" s="40" t="s">
        <v>222</v>
      </c>
      <c r="AE38" s="41">
        <f t="shared" si="2"/>
        <v>0</v>
      </c>
      <c r="AF38" s="42"/>
      <c r="AG38" s="42"/>
      <c r="AH38" s="42"/>
      <c r="AI38" s="19">
        <f t="shared" si="18"/>
        <v>0</v>
      </c>
      <c r="AJ38" s="19" t="e">
        <f>+AK37*AI38</f>
        <v>#VALUE!</v>
      </c>
      <c r="AK38" s="19" t="e">
        <f>+AK37-AJ38</f>
        <v>#VALUE!</v>
      </c>
      <c r="AL38" s="19">
        <f>IF(AC38='[1]11 FORMULAS'!$P$6,AL37-(AL37*AI38),AL37)</f>
        <v>0</v>
      </c>
      <c r="AM38" s="110"/>
      <c r="AN38" s="93"/>
      <c r="AO38" s="110"/>
      <c r="AP38" s="93"/>
      <c r="AQ38" s="109"/>
      <c r="AR38" s="107"/>
      <c r="AS38" s="86"/>
      <c r="AT38" s="86"/>
      <c r="AU38" s="86"/>
      <c r="AV38" s="86"/>
      <c r="AW38" s="86"/>
      <c r="AX38" s="86"/>
      <c r="AY38" s="86"/>
      <c r="AZ38" s="86"/>
      <c r="BA38" s="86"/>
      <c r="BB38" s="86"/>
    </row>
    <row r="39" spans="1:54" s="22" customFormat="1" ht="33.75" customHeight="1" x14ac:dyDescent="0.25">
      <c r="A39" s="81"/>
      <c r="B39" s="81"/>
      <c r="C39" s="81"/>
      <c r="D39" s="81"/>
      <c r="E39" s="80"/>
      <c r="F39" s="81"/>
      <c r="G39" s="81"/>
      <c r="H39" s="81"/>
      <c r="I39" s="89"/>
      <c r="J39" s="91"/>
      <c r="K39" s="93"/>
      <c r="L39" s="95"/>
      <c r="M39" s="96"/>
      <c r="N39" s="95"/>
      <c r="O39" s="93"/>
      <c r="P39" s="98"/>
      <c r="Q39" s="93"/>
      <c r="R39" s="95"/>
      <c r="S39" s="93"/>
      <c r="T39" s="88"/>
      <c r="U39" s="109"/>
      <c r="V39" s="18"/>
      <c r="W39" s="38"/>
      <c r="X39" s="38"/>
      <c r="Y39" s="38"/>
      <c r="Z39" s="39" t="str">
        <f t="shared" si="15"/>
        <v xml:space="preserve">  </v>
      </c>
      <c r="AA39" s="40" t="s">
        <v>222</v>
      </c>
      <c r="AB39" s="41">
        <f t="shared" si="5"/>
        <v>0</v>
      </c>
      <c r="AC39" s="19" t="str">
        <f>+IF(OR(AA39='[1]11 FORMULAS'!$O$4,AA39='[1]11 FORMULAS'!$O$5),'[1]11 FORMULAS'!$P$5,IF(AA39='[1]11 FORMULAS'!$O$6,'[1]11 FORMULAS'!$P$6,""))</f>
        <v/>
      </c>
      <c r="AD39" s="40" t="s">
        <v>222</v>
      </c>
      <c r="AE39" s="41">
        <f t="shared" si="2"/>
        <v>0</v>
      </c>
      <c r="AF39" s="42"/>
      <c r="AG39" s="42"/>
      <c r="AH39" s="42"/>
      <c r="AI39" s="19">
        <f>+AB39+AE39</f>
        <v>0</v>
      </c>
      <c r="AJ39" s="19" t="e">
        <f t="shared" ref="AJ39:AJ41" si="20">+AK38*AI39</f>
        <v>#VALUE!</v>
      </c>
      <c r="AK39" s="19" t="e">
        <f t="shared" ref="AK39:AK41" si="21">+AK38-AJ39</f>
        <v>#VALUE!</v>
      </c>
      <c r="AL39" s="19">
        <f>IF(AC39='[1]11 FORMULAS'!$P$6,AL38-(AL38*AI39),AL38)</f>
        <v>0</v>
      </c>
      <c r="AM39" s="110"/>
      <c r="AN39" s="93"/>
      <c r="AO39" s="110"/>
      <c r="AP39" s="93"/>
      <c r="AQ39" s="109"/>
      <c r="AR39" s="107"/>
      <c r="AS39" s="86"/>
      <c r="AT39" s="86"/>
      <c r="AU39" s="86"/>
      <c r="AV39" s="86"/>
      <c r="AW39" s="86"/>
      <c r="AX39" s="86"/>
      <c r="AY39" s="86"/>
      <c r="AZ39" s="86"/>
      <c r="BA39" s="86"/>
      <c r="BB39" s="86"/>
    </row>
    <row r="40" spans="1:54" s="22" customFormat="1" ht="33.75" customHeight="1" x14ac:dyDescent="0.25">
      <c r="A40" s="81"/>
      <c r="B40" s="81"/>
      <c r="C40" s="81"/>
      <c r="D40" s="81"/>
      <c r="E40" s="80"/>
      <c r="F40" s="81"/>
      <c r="G40" s="81"/>
      <c r="H40" s="81"/>
      <c r="I40" s="89"/>
      <c r="J40" s="91"/>
      <c r="K40" s="93"/>
      <c r="L40" s="95"/>
      <c r="M40" s="96"/>
      <c r="N40" s="95"/>
      <c r="O40" s="93"/>
      <c r="P40" s="98"/>
      <c r="Q40" s="93"/>
      <c r="R40" s="95"/>
      <c r="S40" s="93"/>
      <c r="T40" s="88"/>
      <c r="U40" s="109"/>
      <c r="V40" s="18"/>
      <c r="W40" s="38"/>
      <c r="X40" s="38"/>
      <c r="Y40" s="38"/>
      <c r="Z40" s="39" t="str">
        <f t="shared" si="15"/>
        <v xml:space="preserve">  </v>
      </c>
      <c r="AA40" s="40" t="s">
        <v>222</v>
      </c>
      <c r="AB40" s="41">
        <f t="shared" si="5"/>
        <v>0</v>
      </c>
      <c r="AC40" s="19" t="str">
        <f>+IF(OR(AA40='[1]11 FORMULAS'!$O$4,AA40='[1]11 FORMULAS'!$O$5),'[1]11 FORMULAS'!$P$5,IF(AA40='[1]11 FORMULAS'!$O$6,'[1]11 FORMULAS'!$P$6,""))</f>
        <v/>
      </c>
      <c r="AD40" s="40" t="s">
        <v>222</v>
      </c>
      <c r="AE40" s="41">
        <f t="shared" si="2"/>
        <v>0</v>
      </c>
      <c r="AF40" s="42"/>
      <c r="AG40" s="42"/>
      <c r="AH40" s="42"/>
      <c r="AI40" s="19">
        <f t="shared" ref="AI40:AI41" si="22">+AB40+AE40</f>
        <v>0</v>
      </c>
      <c r="AJ40" s="19" t="e">
        <f t="shared" si="20"/>
        <v>#VALUE!</v>
      </c>
      <c r="AK40" s="19" t="e">
        <f t="shared" si="21"/>
        <v>#VALUE!</v>
      </c>
      <c r="AL40" s="19">
        <f>IF(AC40='[1]11 FORMULAS'!$P$6,AL39-(AL39*AI40),AL39)</f>
        <v>0</v>
      </c>
      <c r="AM40" s="110"/>
      <c r="AN40" s="93"/>
      <c r="AO40" s="110"/>
      <c r="AP40" s="93"/>
      <c r="AQ40" s="109"/>
      <c r="AR40" s="107"/>
      <c r="AS40" s="86"/>
      <c r="AT40" s="86"/>
      <c r="AU40" s="86"/>
      <c r="AV40" s="86"/>
      <c r="AW40" s="86"/>
      <c r="AX40" s="86"/>
      <c r="AY40" s="86"/>
      <c r="AZ40" s="86"/>
      <c r="BA40" s="86"/>
      <c r="BB40" s="86"/>
    </row>
    <row r="41" spans="1:54" s="22" customFormat="1" ht="33.75" customHeight="1" x14ac:dyDescent="0.25">
      <c r="A41" s="81"/>
      <c r="B41" s="81"/>
      <c r="C41" s="81"/>
      <c r="D41" s="81"/>
      <c r="E41" s="80"/>
      <c r="F41" s="81"/>
      <c r="G41" s="81"/>
      <c r="H41" s="81"/>
      <c r="I41" s="89"/>
      <c r="J41" s="92"/>
      <c r="K41" s="93"/>
      <c r="L41" s="95"/>
      <c r="M41" s="96"/>
      <c r="N41" s="95"/>
      <c r="O41" s="93"/>
      <c r="P41" s="99"/>
      <c r="Q41" s="93"/>
      <c r="R41" s="95"/>
      <c r="S41" s="93"/>
      <c r="T41" s="88"/>
      <c r="U41" s="109"/>
      <c r="V41" s="21"/>
      <c r="W41" s="21"/>
      <c r="X41" s="21"/>
      <c r="Y41" s="21"/>
      <c r="Z41" s="39" t="str">
        <f t="shared" si="15"/>
        <v xml:space="preserve">  </v>
      </c>
      <c r="AA41" s="40" t="s">
        <v>222</v>
      </c>
      <c r="AB41" s="41">
        <f t="shared" si="5"/>
        <v>0</v>
      </c>
      <c r="AC41" s="19" t="str">
        <f>+IF(OR(AA41='[1]11 FORMULAS'!$O$4,AA41='[1]11 FORMULAS'!$O$5),'[1]11 FORMULAS'!$P$5,IF(AA41='[1]11 FORMULAS'!$O$6,'[1]11 FORMULAS'!$P$6,""))</f>
        <v/>
      </c>
      <c r="AD41" s="40" t="s">
        <v>222</v>
      </c>
      <c r="AE41" s="41">
        <f t="shared" si="2"/>
        <v>0</v>
      </c>
      <c r="AF41" s="43"/>
      <c r="AG41" s="43"/>
      <c r="AH41" s="43"/>
      <c r="AI41" s="19">
        <f t="shared" si="22"/>
        <v>0</v>
      </c>
      <c r="AJ41" s="19" t="e">
        <f t="shared" si="20"/>
        <v>#VALUE!</v>
      </c>
      <c r="AK41" s="19" t="e">
        <f t="shared" si="21"/>
        <v>#VALUE!</v>
      </c>
      <c r="AL41" s="19">
        <f>IF(AC41='[1]11 FORMULAS'!$P$6,AL40-(AL40*AI41),AL40)</f>
        <v>0</v>
      </c>
      <c r="AM41" s="110"/>
      <c r="AN41" s="93"/>
      <c r="AO41" s="110"/>
      <c r="AP41" s="93"/>
      <c r="AQ41" s="109"/>
      <c r="AR41" s="108"/>
      <c r="AS41" s="87"/>
      <c r="AT41" s="87"/>
      <c r="AU41" s="87"/>
      <c r="AV41" s="87"/>
      <c r="AW41" s="87"/>
      <c r="AX41" s="87"/>
      <c r="AY41" s="87"/>
      <c r="AZ41" s="87"/>
      <c r="BA41" s="87"/>
      <c r="BB41" s="87"/>
    </row>
    <row r="42" spans="1:54" s="22" customFormat="1" ht="33.75" customHeight="1" x14ac:dyDescent="0.25">
      <c r="A42" s="81" t="s">
        <v>405</v>
      </c>
      <c r="B42" s="81"/>
      <c r="C42" s="81"/>
      <c r="D42" s="81"/>
      <c r="E42" s="80" t="str">
        <f>+CONCATENATE(B42," ",C42," ",D42)</f>
        <v xml:space="preserve">  </v>
      </c>
      <c r="F42" s="81"/>
      <c r="G42" s="81"/>
      <c r="H42" s="81"/>
      <c r="I42" s="89" t="str">
        <f t="shared" ref="I42" si="23">+G42&amp;H42</f>
        <v/>
      </c>
      <c r="J42" s="90">
        <v>0</v>
      </c>
      <c r="K42" s="93" t="str">
        <f>IF(J42&lt;=0,"",IF(J42&lt;=2,"Muy Baja",IF(J42&lt;=24,"Baja",IF(J42&lt;=500,"Media",IF(J42&lt;=5000,"Alta","Muy Alta")))))</f>
        <v/>
      </c>
      <c r="L42" s="94" t="str">
        <f>IF(K42="","",IF(K42="Muy Baja",0.2,IF(K42="Baja",0.4,IF(K42="Media",0.6,IF(K42="Alta",0.8,IF(K42="Muy Alta",1,))))))</f>
        <v/>
      </c>
      <c r="M42" s="96" t="s">
        <v>347</v>
      </c>
      <c r="N42" s="94">
        <f>IF(M42="","",IF(M42="menor a 10 SMLMV",0.2,IF(M42="ENTRE 10 Y 50 SMLMV",0.4,IF(M42="entre 50 y 100 SMLMV",0.6,IF(M42="entre 100 y 500 SMLMV",0.8,IF(M42="Mayor a 500 SMLMV",1,))))))</f>
        <v>0</v>
      </c>
      <c r="O42" s="93" t="str">
        <f>IF(N42&lt;=0,"",IF(N42&lt;=20%,"Leve",IF(N42&lt;=40%,"Menor",IF(N42&lt;=60%,"Moderado",IF(N42&lt;=80%,"Mayor","Catastrofico")))))</f>
        <v/>
      </c>
      <c r="P42" s="97" t="s">
        <v>222</v>
      </c>
      <c r="Q42" s="93" t="str">
        <f>IF(R42&lt;=0,"",IF(R42&lt;=20%,"Leve",IF(R42&lt;=40%,"Menor",IF(R42&lt;=60%,"Moderado",IF(R42&lt;=80%,"Mayor","Catastrofico")))))</f>
        <v/>
      </c>
      <c r="R42" s="94">
        <f>IF(P42="","",IF(P42="El riesgo afecta la imagen de algún área de la organización",0.2,IF(P42="El riesgo afecta la imagen de la entidad internamente, de conocimiento general nivel interno, de junta directiva y accionistas y/o de proveedores",0.4,IF(P42="El riesgo afecta la imagen de la entidad con algunos usuarios de relevancia frente al logro de los objetivos",0.6,IF(P42="El riesgo afecta la imagen de la entidad con efecto publicitario sostenido a nivel de sector administrativo, nivel departamental o municipal",0.8,IF(P42="El riesgo afecta la imagen de la entidad a nivel nacional, con efecto publicitario sostenido a nivel país",1,))))))</f>
        <v>0</v>
      </c>
      <c r="S42" s="93" t="str">
        <f>IF(T42&lt;=0,"",IF(T42&lt;=20%,"Leve",IF(T42&lt;=40%,"Menor",IF(T42&lt;=60%,"Moderado",IF(T42&lt;=80%,"Mayor","Catastrofico")))))</f>
        <v/>
      </c>
      <c r="T42" s="88">
        <f>+R42</f>
        <v>0</v>
      </c>
      <c r="U42" s="109">
        <f>IF(OR(AND(K42="Muy Baja",S42="Leve"),AND(K42="Muy Baja",S42="Menor"),AND(K42="Baja",S42="Leve")),"Bajo",IF(OR(AND(K42="Muy baja",S42="Moderado"),AND(K42="Baja",S42="Menor"),AND(K42="Baja",S42="Moderado"),AND(K42="Media",S42="Leve"),AND(K42="Media",S42="Menor"),AND(K42="Media",S42="Moderado"),AND(K42="Alta",S42="Leve"),AND(K42="Alta",S42="Menor")),"Moderado",IF(OR(AND(K42="Muy Baja",S42="Mayor"),AND(K42="Baja",S42="Mayor"),AND(K42="Media",S42="Mayor"),AND(K42="Alta",S42="Moderado"),AND(K42="Alta",S42="Mayor"),AND(K42="Muy Alta",S42="Leve"),AND(K42="Muy Alta",S42="Menor"),AND(K42="Muy Alta",S42="Moderado"),AND(K42="Muy Alta",S42="Mayor")),"Alto",IF(OR(AND(K42="Muy Baja",S42="Catastrofico"),AND(K42="Baja",S42="Catastrofico"),AND(K42="Media",S42="Catastrofico"),AND(K42="Alta",S42="Catastrofico"),AND(K42="Muy Alta",S42="Catastrofico")),"Extremo",))))</f>
        <v>0</v>
      </c>
      <c r="V42" s="18"/>
      <c r="W42" s="38"/>
      <c r="X42" s="38"/>
      <c r="Y42" s="38"/>
      <c r="Z42" s="39" t="str">
        <f t="shared" si="15"/>
        <v xml:space="preserve">  </v>
      </c>
      <c r="AA42" s="40" t="s">
        <v>222</v>
      </c>
      <c r="AB42" s="41">
        <f t="shared" si="5"/>
        <v>0</v>
      </c>
      <c r="AC42" s="19" t="str">
        <f>+IF(OR(AA42='[1]11 FORMULAS'!$O$4,AA42='[1]11 FORMULAS'!$O$5),'[1]11 FORMULAS'!$P$5,IF(AA42='[1]11 FORMULAS'!$O$6,'[1]11 FORMULAS'!$P$6,""))</f>
        <v/>
      </c>
      <c r="AD42" s="40" t="s">
        <v>222</v>
      </c>
      <c r="AE42" s="41">
        <f t="shared" si="2"/>
        <v>0</v>
      </c>
      <c r="AF42" s="42"/>
      <c r="AG42" s="42"/>
      <c r="AH42" s="42"/>
      <c r="AI42" s="19">
        <f t="shared" si="18"/>
        <v>0</v>
      </c>
      <c r="AJ42" s="19" t="e">
        <f>+L42*AI42</f>
        <v>#VALUE!</v>
      </c>
      <c r="AK42" s="19" t="e">
        <f>+L42-AJ42</f>
        <v>#VALUE!</v>
      </c>
      <c r="AL42" s="19">
        <f>IF(AC42='[1]11 FORMULAS'!$P$6,T42-(T42*AI42),T42)</f>
        <v>0</v>
      </c>
      <c r="AM42" s="110" t="e">
        <f>+AK46</f>
        <v>#VALUE!</v>
      </c>
      <c r="AN42" s="93" t="e">
        <f>IF(AM42&lt;=0,"",IF(AM42&lt;=20%,"Muy Baja",IF(AM42&lt;=40%,"Baja",IF(AM42&lt;=60%,"Media",IF(AM42&lt;=80%,"Alta","Muy Alta")))))</f>
        <v>#VALUE!</v>
      </c>
      <c r="AO42" s="110">
        <f>+AL46</f>
        <v>0</v>
      </c>
      <c r="AP42" s="93" t="str">
        <f>IF(AO42&lt;=0,"",IF(AO42&lt;=20%,"Leve",IF(AO42&lt;=40%,"Menor",IF(AO42&lt;=60%,"Moderado",IF(AO42&lt;=80%,"Mayor","Catastrofico")))))</f>
        <v/>
      </c>
      <c r="AQ42" s="109" t="e">
        <f>IF(OR(AND(AN42="Muy Baja",AP42="Leve"),AND(AN42="Muy Baja",AP42="Menor"),AND(AN42="Baja",AP42="Leve")),"Bajo",IF(OR(AND(AN42="Muy baja",AP42="Moderado"),AND(AN42="Baja",AP42="Menor"),AND(AN42="Baja",AP42="Moderado"),AND(AN42="Media",AP42="Leve"),AND(AN42="Media",AP42="Menor"),AND(AN42="Media",AP42="Moderado"),AND(AN42="Alta",AP42="Leve"),AND(AN42="Alta",AP42="Menor")),"Moderado",IF(OR(AND(AN42="Muy Baja",AP42="Mayor"),AND(AN42="Baja",AP42="Mayor"),AND(AN42="Media",AP42="Mayor"),AND(AN42="Alta",AP42="Moderado"),AND(AN42="Alta",AP42="Mayor"),AND(AN42="Muy Alta",AP42="Leve"),AND(AN42="Muy Alta",AP42="Menor"),AND(AN42="Muy Alta",AP42="Moderado"),AND(AN42="Muy Alta",AP42="Mayor")),"Alto",IF(OR(AND(AN42="Muy Baja",AP42="Catastrofico"),AND(AN42="Baja",AP42="Catastrofico"),AND(AN42="Media",AP42="Catastrofico"),AND(AN42="Alta",AP42="Catastrofico"),AND(AN42="Muy Alta",AP42="Catastrofico")),"Extremo",""))))</f>
        <v>#VALUE!</v>
      </c>
      <c r="AR42" s="106"/>
      <c r="AS42" s="102"/>
      <c r="AT42" s="102"/>
      <c r="AU42" s="102"/>
      <c r="AV42" s="102"/>
      <c r="AW42" s="102"/>
      <c r="AX42" s="102"/>
      <c r="AY42" s="102"/>
      <c r="AZ42" s="102"/>
      <c r="BA42" s="102"/>
      <c r="BB42" s="102"/>
    </row>
    <row r="43" spans="1:54" s="22" customFormat="1" ht="33.75" customHeight="1" x14ac:dyDescent="0.25">
      <c r="A43" s="81"/>
      <c r="B43" s="81"/>
      <c r="C43" s="81"/>
      <c r="D43" s="81"/>
      <c r="E43" s="80"/>
      <c r="F43" s="81"/>
      <c r="G43" s="81"/>
      <c r="H43" s="81"/>
      <c r="I43" s="89"/>
      <c r="J43" s="91"/>
      <c r="K43" s="93"/>
      <c r="L43" s="95"/>
      <c r="M43" s="96"/>
      <c r="N43" s="95"/>
      <c r="O43" s="93"/>
      <c r="P43" s="98"/>
      <c r="Q43" s="93"/>
      <c r="R43" s="95"/>
      <c r="S43" s="93"/>
      <c r="T43" s="88"/>
      <c r="U43" s="109"/>
      <c r="V43" s="18"/>
      <c r="W43" s="38"/>
      <c r="X43" s="38"/>
      <c r="Y43" s="38"/>
      <c r="Z43" s="39" t="str">
        <f t="shared" si="15"/>
        <v xml:space="preserve">  </v>
      </c>
      <c r="AA43" s="40" t="s">
        <v>222</v>
      </c>
      <c r="AB43" s="41">
        <f t="shared" si="5"/>
        <v>0</v>
      </c>
      <c r="AC43" s="19" t="str">
        <f>+IF(OR(AA43='[1]11 FORMULAS'!$O$4,AA43='[1]11 FORMULAS'!$O$5),'[1]11 FORMULAS'!$P$5,IF(AA43='[1]11 FORMULAS'!$O$6,'[1]11 FORMULAS'!$P$6,""))</f>
        <v/>
      </c>
      <c r="AD43" s="40" t="s">
        <v>222</v>
      </c>
      <c r="AE43" s="41">
        <f t="shared" si="2"/>
        <v>0</v>
      </c>
      <c r="AF43" s="42"/>
      <c r="AG43" s="42"/>
      <c r="AH43" s="42"/>
      <c r="AI43" s="19">
        <f t="shared" si="18"/>
        <v>0</v>
      </c>
      <c r="AJ43" s="19" t="e">
        <f>+AK42*AI43</f>
        <v>#VALUE!</v>
      </c>
      <c r="AK43" s="19" t="e">
        <f>+AK42-AJ43</f>
        <v>#VALUE!</v>
      </c>
      <c r="AL43" s="19">
        <f>IF(AC43='[1]11 FORMULAS'!$P$6,AL42-(AL42*AI43),AL42)</f>
        <v>0</v>
      </c>
      <c r="AM43" s="110"/>
      <c r="AN43" s="93"/>
      <c r="AO43" s="110"/>
      <c r="AP43" s="93"/>
      <c r="AQ43" s="109"/>
      <c r="AR43" s="107"/>
      <c r="AS43" s="86"/>
      <c r="AT43" s="86"/>
      <c r="AU43" s="86"/>
      <c r="AV43" s="86"/>
      <c r="AW43" s="86"/>
      <c r="AX43" s="86"/>
      <c r="AY43" s="86"/>
      <c r="AZ43" s="86"/>
      <c r="BA43" s="86"/>
      <c r="BB43" s="86"/>
    </row>
    <row r="44" spans="1:54" s="22" customFormat="1" ht="33.75" customHeight="1" x14ac:dyDescent="0.25">
      <c r="A44" s="81"/>
      <c r="B44" s="81"/>
      <c r="C44" s="81"/>
      <c r="D44" s="81"/>
      <c r="E44" s="80"/>
      <c r="F44" s="81"/>
      <c r="G44" s="81"/>
      <c r="H44" s="81"/>
      <c r="I44" s="89"/>
      <c r="J44" s="91"/>
      <c r="K44" s="93"/>
      <c r="L44" s="95"/>
      <c r="M44" s="96"/>
      <c r="N44" s="95"/>
      <c r="O44" s="93"/>
      <c r="P44" s="98"/>
      <c r="Q44" s="93"/>
      <c r="R44" s="95"/>
      <c r="S44" s="93"/>
      <c r="T44" s="88"/>
      <c r="U44" s="109"/>
      <c r="V44" s="18"/>
      <c r="W44" s="38"/>
      <c r="X44" s="38"/>
      <c r="Y44" s="38"/>
      <c r="Z44" s="39" t="str">
        <f t="shared" si="15"/>
        <v xml:space="preserve">  </v>
      </c>
      <c r="AA44" s="40" t="s">
        <v>222</v>
      </c>
      <c r="AB44" s="41">
        <f t="shared" si="5"/>
        <v>0</v>
      </c>
      <c r="AC44" s="19" t="str">
        <f>+IF(OR(AA44='[1]11 FORMULAS'!$O$4,AA44='[1]11 FORMULAS'!$O$5),'[1]11 FORMULAS'!$P$5,IF(AA44='[1]11 FORMULAS'!$O$6,'[1]11 FORMULAS'!$P$6,""))</f>
        <v/>
      </c>
      <c r="AD44" s="40" t="s">
        <v>222</v>
      </c>
      <c r="AE44" s="41">
        <f t="shared" si="2"/>
        <v>0</v>
      </c>
      <c r="AF44" s="42"/>
      <c r="AG44" s="42"/>
      <c r="AH44" s="42"/>
      <c r="AI44" s="19">
        <f>+AB44+AE44</f>
        <v>0</v>
      </c>
      <c r="AJ44" s="19" t="e">
        <f t="shared" ref="AJ44:AJ46" si="24">+AK43*AI44</f>
        <v>#VALUE!</v>
      </c>
      <c r="AK44" s="19" t="e">
        <f t="shared" ref="AK44:AK46" si="25">+AK43-AJ44</f>
        <v>#VALUE!</v>
      </c>
      <c r="AL44" s="19">
        <f>IF(AC44='[1]11 FORMULAS'!$P$6,AL43-(AL43*AI44),AL43)</f>
        <v>0</v>
      </c>
      <c r="AM44" s="110"/>
      <c r="AN44" s="93"/>
      <c r="AO44" s="110"/>
      <c r="AP44" s="93"/>
      <c r="AQ44" s="109"/>
      <c r="AR44" s="107"/>
      <c r="AS44" s="86"/>
      <c r="AT44" s="86"/>
      <c r="AU44" s="86"/>
      <c r="AV44" s="86"/>
      <c r="AW44" s="86"/>
      <c r="AX44" s="86"/>
      <c r="AY44" s="86"/>
      <c r="AZ44" s="86"/>
      <c r="BA44" s="86"/>
      <c r="BB44" s="86"/>
    </row>
    <row r="45" spans="1:54" s="22" customFormat="1" ht="33.75" customHeight="1" x14ac:dyDescent="0.25">
      <c r="A45" s="81"/>
      <c r="B45" s="81"/>
      <c r="C45" s="81"/>
      <c r="D45" s="81"/>
      <c r="E45" s="80"/>
      <c r="F45" s="81"/>
      <c r="G45" s="81"/>
      <c r="H45" s="81"/>
      <c r="I45" s="89"/>
      <c r="J45" s="91"/>
      <c r="K45" s="93"/>
      <c r="L45" s="95"/>
      <c r="M45" s="96"/>
      <c r="N45" s="95"/>
      <c r="O45" s="93"/>
      <c r="P45" s="98"/>
      <c r="Q45" s="93"/>
      <c r="R45" s="95"/>
      <c r="S45" s="93"/>
      <c r="T45" s="88"/>
      <c r="U45" s="109"/>
      <c r="V45" s="18"/>
      <c r="W45" s="38"/>
      <c r="X45" s="38"/>
      <c r="Y45" s="38"/>
      <c r="Z45" s="39" t="str">
        <f t="shared" si="15"/>
        <v xml:space="preserve">  </v>
      </c>
      <c r="AA45" s="40" t="s">
        <v>222</v>
      </c>
      <c r="AB45" s="41">
        <f t="shared" si="5"/>
        <v>0</v>
      </c>
      <c r="AC45" s="19" t="str">
        <f>+IF(OR(AA45='[1]11 FORMULAS'!$O$4,AA45='[1]11 FORMULAS'!$O$5),'[1]11 FORMULAS'!$P$5,IF(AA45='[1]11 FORMULAS'!$O$6,'[1]11 FORMULAS'!$P$6,""))</f>
        <v/>
      </c>
      <c r="AD45" s="40" t="s">
        <v>222</v>
      </c>
      <c r="AE45" s="41">
        <f t="shared" si="2"/>
        <v>0</v>
      </c>
      <c r="AF45" s="42"/>
      <c r="AG45" s="42"/>
      <c r="AH45" s="42"/>
      <c r="AI45" s="19">
        <f t="shared" ref="AI45:AI46" si="26">+AB45+AE45</f>
        <v>0</v>
      </c>
      <c r="AJ45" s="19" t="e">
        <f t="shared" si="24"/>
        <v>#VALUE!</v>
      </c>
      <c r="AK45" s="19" t="e">
        <f t="shared" si="25"/>
        <v>#VALUE!</v>
      </c>
      <c r="AL45" s="19">
        <f>IF(AC45='[1]11 FORMULAS'!$P$6,AL44-(AL44*AI45),AL44)</f>
        <v>0</v>
      </c>
      <c r="AM45" s="110"/>
      <c r="AN45" s="93"/>
      <c r="AO45" s="110"/>
      <c r="AP45" s="93"/>
      <c r="AQ45" s="109"/>
      <c r="AR45" s="107"/>
      <c r="AS45" s="86"/>
      <c r="AT45" s="86"/>
      <c r="AU45" s="86"/>
      <c r="AV45" s="86"/>
      <c r="AW45" s="86"/>
      <c r="AX45" s="86"/>
      <c r="AY45" s="86"/>
      <c r="AZ45" s="86"/>
      <c r="BA45" s="86"/>
      <c r="BB45" s="86"/>
    </row>
    <row r="46" spans="1:54" s="22" customFormat="1" ht="33.75" customHeight="1" x14ac:dyDescent="0.25">
      <c r="A46" s="81"/>
      <c r="B46" s="81"/>
      <c r="C46" s="81"/>
      <c r="D46" s="81"/>
      <c r="E46" s="80"/>
      <c r="F46" s="81"/>
      <c r="G46" s="81"/>
      <c r="H46" s="81"/>
      <c r="I46" s="89"/>
      <c r="J46" s="92"/>
      <c r="K46" s="93"/>
      <c r="L46" s="95"/>
      <c r="M46" s="96"/>
      <c r="N46" s="95"/>
      <c r="O46" s="93"/>
      <c r="P46" s="99"/>
      <c r="Q46" s="93"/>
      <c r="R46" s="95"/>
      <c r="S46" s="93"/>
      <c r="T46" s="88"/>
      <c r="U46" s="109"/>
      <c r="V46" s="21"/>
      <c r="W46" s="21"/>
      <c r="X46" s="21"/>
      <c r="Y46" s="21"/>
      <c r="Z46" s="39" t="str">
        <f t="shared" si="15"/>
        <v xml:space="preserve">  </v>
      </c>
      <c r="AA46" s="40" t="s">
        <v>222</v>
      </c>
      <c r="AB46" s="41">
        <f t="shared" si="5"/>
        <v>0</v>
      </c>
      <c r="AC46" s="19" t="str">
        <f>+IF(OR(AA46='[1]11 FORMULAS'!$O$4,AA46='[1]11 FORMULAS'!$O$5),'[1]11 FORMULAS'!$P$5,IF(AA46='[1]11 FORMULAS'!$O$6,'[1]11 FORMULAS'!$P$6,""))</f>
        <v/>
      </c>
      <c r="AD46" s="40" t="s">
        <v>222</v>
      </c>
      <c r="AE46" s="41">
        <f t="shared" si="2"/>
        <v>0</v>
      </c>
      <c r="AF46" s="43"/>
      <c r="AG46" s="43"/>
      <c r="AH46" s="43"/>
      <c r="AI46" s="19">
        <f t="shared" si="26"/>
        <v>0</v>
      </c>
      <c r="AJ46" s="19" t="e">
        <f t="shared" si="24"/>
        <v>#VALUE!</v>
      </c>
      <c r="AK46" s="19" t="e">
        <f t="shared" si="25"/>
        <v>#VALUE!</v>
      </c>
      <c r="AL46" s="19">
        <f>IF(AC46='[1]11 FORMULAS'!$P$6,AL45-(AL45*AI46),AL45)</f>
        <v>0</v>
      </c>
      <c r="AM46" s="110"/>
      <c r="AN46" s="93"/>
      <c r="AO46" s="110"/>
      <c r="AP46" s="93"/>
      <c r="AQ46" s="109"/>
      <c r="AR46" s="108"/>
      <c r="AS46" s="87"/>
      <c r="AT46" s="87"/>
      <c r="AU46" s="87"/>
      <c r="AV46" s="87"/>
      <c r="AW46" s="87"/>
      <c r="AX46" s="87"/>
      <c r="AY46" s="87"/>
      <c r="AZ46" s="87"/>
      <c r="BA46" s="87"/>
      <c r="BB46" s="87"/>
    </row>
  </sheetData>
  <mergeCells count="325">
    <mergeCell ref="A1:B4"/>
    <mergeCell ref="C1:AZ1"/>
    <mergeCell ref="BA1:BB1"/>
    <mergeCell ref="C2:AZ2"/>
    <mergeCell ref="BA2:BB2"/>
    <mergeCell ref="C3:AZ3"/>
    <mergeCell ref="BA3:BB3"/>
    <mergeCell ref="C4:AZ4"/>
    <mergeCell ref="BA4:BB4"/>
    <mergeCell ref="A5:B5"/>
    <mergeCell ref="C5:D5"/>
    <mergeCell ref="I5:O5"/>
    <mergeCell ref="P5:S5"/>
    <mergeCell ref="AR5:AR6"/>
    <mergeCell ref="BA5:BB5"/>
    <mergeCell ref="A6:B6"/>
    <mergeCell ref="C6:H6"/>
    <mergeCell ref="I6:O6"/>
    <mergeCell ref="P6:S6"/>
    <mergeCell ref="W6:AH6"/>
    <mergeCell ref="BA6:BB6"/>
    <mergeCell ref="A7:U7"/>
    <mergeCell ref="V7:AR7"/>
    <mergeCell ref="AS7:BB9"/>
    <mergeCell ref="A8:I9"/>
    <mergeCell ref="J8:U8"/>
    <mergeCell ref="V8:Z10"/>
    <mergeCell ref="AA8:AR8"/>
    <mergeCell ref="J9:J11"/>
    <mergeCell ref="F10:I10"/>
    <mergeCell ref="AA10:AE10"/>
    <mergeCell ref="AI9:AI10"/>
    <mergeCell ref="AK9:AK10"/>
    <mergeCell ref="AL9:AL10"/>
    <mergeCell ref="AM9:AM11"/>
    <mergeCell ref="AN9:AN11"/>
    <mergeCell ref="AO9:AO11"/>
    <mergeCell ref="Q9:Q11"/>
    <mergeCell ref="R9:R11"/>
    <mergeCell ref="S9:S11"/>
    <mergeCell ref="T9:T11"/>
    <mergeCell ref="U9:U11"/>
    <mergeCell ref="AA9:AH9"/>
    <mergeCell ref="AF10:AH10"/>
    <mergeCell ref="K9:K11"/>
    <mergeCell ref="L9:L11"/>
    <mergeCell ref="M9:M11"/>
    <mergeCell ref="N9:N11"/>
    <mergeCell ref="O9:O11"/>
    <mergeCell ref="P9:P11"/>
    <mergeCell ref="BA10:BA11"/>
    <mergeCell ref="BB10:BB11"/>
    <mergeCell ref="A12:A16"/>
    <mergeCell ref="B12:B16"/>
    <mergeCell ref="C12:C16"/>
    <mergeCell ref="D12:D16"/>
    <mergeCell ref="E12:E16"/>
    <mergeCell ref="F12:F16"/>
    <mergeCell ref="G12:G16"/>
    <mergeCell ref="H12:H16"/>
    <mergeCell ref="AS10:AS11"/>
    <mergeCell ref="AT10:AT11"/>
    <mergeCell ref="AU10:AU11"/>
    <mergeCell ref="AV10:AV11"/>
    <mergeCell ref="AW10:AY10"/>
    <mergeCell ref="AZ10:AZ11"/>
    <mergeCell ref="AP9:AP11"/>
    <mergeCell ref="AQ9:AQ11"/>
    <mergeCell ref="AR9:AR11"/>
    <mergeCell ref="AP12:AP16"/>
    <mergeCell ref="AQ12:AQ16"/>
    <mergeCell ref="F17:F21"/>
    <mergeCell ref="G17:G21"/>
    <mergeCell ref="H17:H21"/>
    <mergeCell ref="I17:I21"/>
    <mergeCell ref="J17:J21"/>
    <mergeCell ref="P12:P16"/>
    <mergeCell ref="Q12:Q16"/>
    <mergeCell ref="R12:R16"/>
    <mergeCell ref="S12:S16"/>
    <mergeCell ref="K17:K21"/>
    <mergeCell ref="T17:T21"/>
    <mergeCell ref="U17:U21"/>
    <mergeCell ref="AM17:AM21"/>
    <mergeCell ref="BA12:BA16"/>
    <mergeCell ref="BB12:BB16"/>
    <mergeCell ref="AV12:AV16"/>
    <mergeCell ref="AW12:AW16"/>
    <mergeCell ref="BA17:BA21"/>
    <mergeCell ref="BB17:BB21"/>
    <mergeCell ref="AV17:AV21"/>
    <mergeCell ref="AW17:AW21"/>
    <mergeCell ref="AX17:AX21"/>
    <mergeCell ref="AY17:AY21"/>
    <mergeCell ref="AZ17:AZ21"/>
    <mergeCell ref="A10:A11"/>
    <mergeCell ref="B10:B11"/>
    <mergeCell ref="C10:C11"/>
    <mergeCell ref="D10:D11"/>
    <mergeCell ref="E10:E11"/>
    <mergeCell ref="AX12:AX16"/>
    <mergeCell ref="AY12:AY16"/>
    <mergeCell ref="AZ12:AZ16"/>
    <mergeCell ref="T12:T16"/>
    <mergeCell ref="I12:I16"/>
    <mergeCell ref="J12:J16"/>
    <mergeCell ref="K12:K16"/>
    <mergeCell ref="L12:L16"/>
    <mergeCell ref="M12:M16"/>
    <mergeCell ref="N12:N16"/>
    <mergeCell ref="O12:O16"/>
    <mergeCell ref="AR12:AR16"/>
    <mergeCell ref="AS12:AS16"/>
    <mergeCell ref="AT12:AT16"/>
    <mergeCell ref="AU12:AU16"/>
    <mergeCell ref="U12:U16"/>
    <mergeCell ref="AM12:AM16"/>
    <mergeCell ref="AN12:AN16"/>
    <mergeCell ref="AO12:AO16"/>
    <mergeCell ref="A17:A21"/>
    <mergeCell ref="B17:B21"/>
    <mergeCell ref="C17:C21"/>
    <mergeCell ref="D17:D21"/>
    <mergeCell ref="A22:A26"/>
    <mergeCell ref="B22:B26"/>
    <mergeCell ref="C22:C26"/>
    <mergeCell ref="D22:D26"/>
    <mergeCell ref="E22:E26"/>
    <mergeCell ref="E17:E21"/>
    <mergeCell ref="F22:F26"/>
    <mergeCell ref="G22:G26"/>
    <mergeCell ref="H22:H26"/>
    <mergeCell ref="AU17:AU21"/>
    <mergeCell ref="AO17:AO21"/>
    <mergeCell ref="AP17:AP21"/>
    <mergeCell ref="AQ17:AQ21"/>
    <mergeCell ref="AR17:AR21"/>
    <mergeCell ref="AS17:AS21"/>
    <mergeCell ref="AT17:AT21"/>
    <mergeCell ref="R17:R21"/>
    <mergeCell ref="S17:S21"/>
    <mergeCell ref="AN17:AN21"/>
    <mergeCell ref="L17:L21"/>
    <mergeCell ref="M17:M21"/>
    <mergeCell ref="N17:N21"/>
    <mergeCell ref="O17:O21"/>
    <mergeCell ref="P17:P21"/>
    <mergeCell ref="Q17:Q21"/>
    <mergeCell ref="BA22:BA26"/>
    <mergeCell ref="BB22:BB26"/>
    <mergeCell ref="A27:A31"/>
    <mergeCell ref="B27:B31"/>
    <mergeCell ref="C27:C31"/>
    <mergeCell ref="D27:D31"/>
    <mergeCell ref="E27:E31"/>
    <mergeCell ref="AR22:AR26"/>
    <mergeCell ref="AS22:AS26"/>
    <mergeCell ref="AT22:AT26"/>
    <mergeCell ref="AU22:AU26"/>
    <mergeCell ref="AV22:AV26"/>
    <mergeCell ref="AW22:AW26"/>
    <mergeCell ref="U22:U26"/>
    <mergeCell ref="AM22:AM26"/>
    <mergeCell ref="AN22:AN26"/>
    <mergeCell ref="AO22:AO26"/>
    <mergeCell ref="AP22:AP26"/>
    <mergeCell ref="AQ22:AQ26"/>
    <mergeCell ref="O22:O26"/>
    <mergeCell ref="P22:P26"/>
    <mergeCell ref="Q22:Q26"/>
    <mergeCell ref="R22:R26"/>
    <mergeCell ref="S22:S26"/>
    <mergeCell ref="H27:H31"/>
    <mergeCell ref="I27:I31"/>
    <mergeCell ref="J27:J31"/>
    <mergeCell ref="K27:K31"/>
    <mergeCell ref="AX22:AX26"/>
    <mergeCell ref="AY22:AY26"/>
    <mergeCell ref="AZ22:AZ26"/>
    <mergeCell ref="T22:T26"/>
    <mergeCell ref="I22:I26"/>
    <mergeCell ref="J22:J26"/>
    <mergeCell ref="K22:K26"/>
    <mergeCell ref="L22:L26"/>
    <mergeCell ref="M22:M26"/>
    <mergeCell ref="N22:N26"/>
    <mergeCell ref="T27:T31"/>
    <mergeCell ref="U27:U31"/>
    <mergeCell ref="AM27:AM31"/>
    <mergeCell ref="AN27:AN31"/>
    <mergeCell ref="L27:L31"/>
    <mergeCell ref="M27:M31"/>
    <mergeCell ref="N27:N31"/>
    <mergeCell ref="O27:O31"/>
    <mergeCell ref="R27:R31"/>
    <mergeCell ref="S27:S31"/>
    <mergeCell ref="BA27:BA31"/>
    <mergeCell ref="BB27:BB31"/>
    <mergeCell ref="A32:A36"/>
    <mergeCell ref="B32:B36"/>
    <mergeCell ref="C32:C36"/>
    <mergeCell ref="D32:D36"/>
    <mergeCell ref="E32:E36"/>
    <mergeCell ref="F32:F36"/>
    <mergeCell ref="G32:G36"/>
    <mergeCell ref="H32:H36"/>
    <mergeCell ref="AU27:AU31"/>
    <mergeCell ref="AV27:AV31"/>
    <mergeCell ref="AW27:AW31"/>
    <mergeCell ref="AX27:AX31"/>
    <mergeCell ref="AY27:AY31"/>
    <mergeCell ref="AZ27:AZ31"/>
    <mergeCell ref="AO27:AO31"/>
    <mergeCell ref="AP27:AP31"/>
    <mergeCell ref="AQ27:AQ31"/>
    <mergeCell ref="AR27:AR31"/>
    <mergeCell ref="AS27:AS31"/>
    <mergeCell ref="AT27:AT31"/>
    <mergeCell ref="F27:F31"/>
    <mergeCell ref="G27:G31"/>
    <mergeCell ref="Q32:Q36"/>
    <mergeCell ref="R32:R36"/>
    <mergeCell ref="S32:S36"/>
    <mergeCell ref="T32:T36"/>
    <mergeCell ref="I32:I36"/>
    <mergeCell ref="J32:J36"/>
    <mergeCell ref="K32:K36"/>
    <mergeCell ref="L32:L36"/>
    <mergeCell ref="M32:M36"/>
    <mergeCell ref="N32:N36"/>
    <mergeCell ref="O32:O36"/>
    <mergeCell ref="P32:P36"/>
    <mergeCell ref="P27:P31"/>
    <mergeCell ref="Q27:Q31"/>
    <mergeCell ref="AX32:AX36"/>
    <mergeCell ref="AY32:AY36"/>
    <mergeCell ref="AZ32:AZ36"/>
    <mergeCell ref="BA32:BA36"/>
    <mergeCell ref="BB32:BB36"/>
    <mergeCell ref="A37:A41"/>
    <mergeCell ref="B37:B41"/>
    <mergeCell ref="C37:C41"/>
    <mergeCell ref="D37:D41"/>
    <mergeCell ref="E37:E41"/>
    <mergeCell ref="AR32:AR36"/>
    <mergeCell ref="AS32:AS36"/>
    <mergeCell ref="AT32:AT36"/>
    <mergeCell ref="AU32:AU36"/>
    <mergeCell ref="AV32:AV36"/>
    <mergeCell ref="AW32:AW36"/>
    <mergeCell ref="U32:U36"/>
    <mergeCell ref="AM32:AM36"/>
    <mergeCell ref="AN32:AN36"/>
    <mergeCell ref="AO32:AO36"/>
    <mergeCell ref="AP32:AP36"/>
    <mergeCell ref="AQ32:AQ36"/>
    <mergeCell ref="L37:L41"/>
    <mergeCell ref="M37:M41"/>
    <mergeCell ref="N37:N41"/>
    <mergeCell ref="O37:O41"/>
    <mergeCell ref="P37:P41"/>
    <mergeCell ref="Q37:Q41"/>
    <mergeCell ref="F37:F41"/>
    <mergeCell ref="G37:G41"/>
    <mergeCell ref="H37:H41"/>
    <mergeCell ref="I37:I41"/>
    <mergeCell ref="J37:J41"/>
    <mergeCell ref="K37:K41"/>
    <mergeCell ref="AQ37:AQ41"/>
    <mergeCell ref="AR37:AR41"/>
    <mergeCell ref="AS37:AS41"/>
    <mergeCell ref="AT37:AT41"/>
    <mergeCell ref="R37:R41"/>
    <mergeCell ref="S37:S41"/>
    <mergeCell ref="T37:T41"/>
    <mergeCell ref="U37:U41"/>
    <mergeCell ref="AM37:AM41"/>
    <mergeCell ref="AN37:AN41"/>
    <mergeCell ref="I42:I46"/>
    <mergeCell ref="J42:J46"/>
    <mergeCell ref="K42:K46"/>
    <mergeCell ref="L42:L46"/>
    <mergeCell ref="M42:M46"/>
    <mergeCell ref="N42:N46"/>
    <mergeCell ref="BA37:BA41"/>
    <mergeCell ref="BB37:BB41"/>
    <mergeCell ref="A42:A46"/>
    <mergeCell ref="B42:B46"/>
    <mergeCell ref="C42:C46"/>
    <mergeCell ref="D42:D46"/>
    <mergeCell ref="E42:E46"/>
    <mergeCell ref="F42:F46"/>
    <mergeCell ref="G42:G46"/>
    <mergeCell ref="H42:H46"/>
    <mergeCell ref="AU37:AU41"/>
    <mergeCell ref="AV37:AV41"/>
    <mergeCell ref="AW37:AW41"/>
    <mergeCell ref="AX37:AX41"/>
    <mergeCell ref="AY37:AY41"/>
    <mergeCell ref="AZ37:AZ41"/>
    <mergeCell ref="AO37:AO41"/>
    <mergeCell ref="AP37:AP41"/>
    <mergeCell ref="U42:U46"/>
    <mergeCell ref="AM42:AM46"/>
    <mergeCell ref="AN42:AN46"/>
    <mergeCell ref="AO42:AO46"/>
    <mergeCell ref="AP42:AP46"/>
    <mergeCell ref="AQ42:AQ46"/>
    <mergeCell ref="O42:O46"/>
    <mergeCell ref="P42:P46"/>
    <mergeCell ref="Q42:Q46"/>
    <mergeCell ref="R42:R46"/>
    <mergeCell ref="S42:S46"/>
    <mergeCell ref="T42:T46"/>
    <mergeCell ref="AX42:AX46"/>
    <mergeCell ref="AY42:AY46"/>
    <mergeCell ref="AZ42:AZ46"/>
    <mergeCell ref="BA42:BA46"/>
    <mergeCell ref="BB42:BB46"/>
    <mergeCell ref="AR42:AR46"/>
    <mergeCell ref="AS42:AS46"/>
    <mergeCell ref="AT42:AT46"/>
    <mergeCell ref="AU42:AU46"/>
    <mergeCell ref="AV42:AV46"/>
    <mergeCell ref="AW42:AW46"/>
  </mergeCells>
  <conditionalFormatting sqref="K12">
    <cfRule type="cellIs" dxfId="1463" priority="354" operator="equal">
      <formula>"Media"</formula>
    </cfRule>
    <cfRule type="cellIs" dxfId="1462" priority="356" operator="equal">
      <formula>"Muy Baja"</formula>
    </cfRule>
    <cfRule type="cellIs" dxfId="1461" priority="355" operator="equal">
      <formula>"Baja"</formula>
    </cfRule>
    <cfRule type="cellIs" dxfId="1460" priority="353" operator="equal">
      <formula>"Alta"</formula>
    </cfRule>
    <cfRule type="cellIs" dxfId="1459" priority="352" operator="equal">
      <formula>"Muy Alta"</formula>
    </cfRule>
  </conditionalFormatting>
  <conditionalFormatting sqref="K17">
    <cfRule type="cellIs" dxfId="1458" priority="317" operator="equal">
      <formula>"Muy Alta"</formula>
    </cfRule>
    <cfRule type="cellIs" dxfId="1457" priority="318" operator="equal">
      <formula>"Alta"</formula>
    </cfRule>
    <cfRule type="cellIs" dxfId="1456" priority="319" operator="equal">
      <formula>"Media"</formula>
    </cfRule>
    <cfRule type="cellIs" dxfId="1455" priority="320" operator="equal">
      <formula>"Baja"</formula>
    </cfRule>
    <cfRule type="cellIs" dxfId="1454" priority="321" operator="equal">
      <formula>"Muy Baja"</formula>
    </cfRule>
  </conditionalFormatting>
  <conditionalFormatting sqref="K22">
    <cfRule type="cellIs" dxfId="1453" priority="292" operator="equal">
      <formula>"Muy Alta"</formula>
    </cfRule>
    <cfRule type="cellIs" dxfId="1452" priority="293" operator="equal">
      <formula>"Alta"</formula>
    </cfRule>
    <cfRule type="cellIs" dxfId="1451" priority="294" operator="equal">
      <formula>"Media"</formula>
    </cfRule>
    <cfRule type="cellIs" dxfId="1450" priority="295" operator="equal">
      <formula>"Baja"</formula>
    </cfRule>
    <cfRule type="cellIs" dxfId="1449" priority="296" operator="equal">
      <formula>"Muy Baja"</formula>
    </cfRule>
  </conditionalFormatting>
  <conditionalFormatting sqref="K27">
    <cfRule type="cellIs" dxfId="1448" priority="262" operator="equal">
      <formula>"Muy Alta"</formula>
    </cfRule>
    <cfRule type="cellIs" dxfId="1447" priority="263" operator="equal">
      <formula>"Alta"</formula>
    </cfRule>
    <cfRule type="cellIs" dxfId="1446" priority="264" operator="equal">
      <formula>"Media"</formula>
    </cfRule>
    <cfRule type="cellIs" dxfId="1445" priority="265" operator="equal">
      <formula>"Baja"</formula>
    </cfRule>
    <cfRule type="cellIs" dxfId="1444" priority="266" operator="equal">
      <formula>"Muy Baja"</formula>
    </cfRule>
  </conditionalFormatting>
  <conditionalFormatting sqref="K32">
    <cfRule type="cellIs" dxfId="1443" priority="159" operator="equal">
      <formula>"Muy Baja"</formula>
    </cfRule>
    <cfRule type="cellIs" dxfId="1442" priority="158" operator="equal">
      <formula>"Baja"</formula>
    </cfRule>
    <cfRule type="cellIs" dxfId="1441" priority="157" operator="equal">
      <formula>"Media"</formula>
    </cfRule>
    <cfRule type="cellIs" dxfId="1440" priority="156" operator="equal">
      <formula>"Alta"</formula>
    </cfRule>
    <cfRule type="cellIs" dxfId="1439" priority="155" operator="equal">
      <formula>"Muy Alta"</formula>
    </cfRule>
  </conditionalFormatting>
  <conditionalFormatting sqref="K37">
    <cfRule type="cellIs" dxfId="1438" priority="2" operator="equal">
      <formula>"Alta"</formula>
    </cfRule>
    <cfRule type="cellIs" dxfId="1437" priority="3" operator="equal">
      <formula>"Media"</formula>
    </cfRule>
    <cfRule type="cellIs" dxfId="1436" priority="4" operator="equal">
      <formula>"Baja"</formula>
    </cfRule>
    <cfRule type="cellIs" dxfId="1435" priority="5" operator="equal">
      <formula>"Muy Baja"</formula>
    </cfRule>
    <cfRule type="cellIs" dxfId="1434" priority="1" operator="equal">
      <formula>"Muy Alta"</formula>
    </cfRule>
  </conditionalFormatting>
  <conditionalFormatting sqref="K42">
    <cfRule type="cellIs" dxfId="1433" priority="61" operator="equal">
      <formula>"Media"</formula>
    </cfRule>
    <cfRule type="cellIs" dxfId="1432" priority="62" operator="equal">
      <formula>"Baja"</formula>
    </cfRule>
    <cfRule type="cellIs" dxfId="1431" priority="63" operator="equal">
      <formula>"Muy Baja"</formula>
    </cfRule>
    <cfRule type="cellIs" dxfId="1430" priority="59" operator="equal">
      <formula>"Muy Alta"</formula>
    </cfRule>
    <cfRule type="cellIs" dxfId="1429" priority="60" operator="equal">
      <formula>"Alta"</formula>
    </cfRule>
  </conditionalFormatting>
  <conditionalFormatting sqref="M12">
    <cfRule type="cellIs" dxfId="1428" priority="365" operator="equal">
      <formula>$T$15</formula>
    </cfRule>
    <cfRule type="cellIs" dxfId="1427" priority="366" operator="equal">
      <formula>$T$16</formula>
    </cfRule>
    <cfRule type="cellIs" dxfId="1426" priority="364" operator="equal">
      <formula>$T$14</formula>
    </cfRule>
    <cfRule type="cellIs" dxfId="1425" priority="363" operator="equal">
      <formula>$T$13</formula>
    </cfRule>
    <cfRule type="cellIs" dxfId="1424" priority="362" operator="equal">
      <formula>$T$12</formula>
    </cfRule>
  </conditionalFormatting>
  <conditionalFormatting sqref="M17">
    <cfRule type="cellIs" dxfId="1423" priority="208" operator="equal">
      <formula>$T$16</formula>
    </cfRule>
    <cfRule type="cellIs" dxfId="1422" priority="207" operator="equal">
      <formula>$T$15</formula>
    </cfRule>
    <cfRule type="cellIs" dxfId="1421" priority="206" operator="equal">
      <formula>$T$14</formula>
    </cfRule>
    <cfRule type="cellIs" dxfId="1420" priority="205" operator="equal">
      <formula>$T$13</formula>
    </cfRule>
    <cfRule type="cellIs" dxfId="1419" priority="204" operator="equal">
      <formula>$T$12</formula>
    </cfRule>
  </conditionalFormatting>
  <conditionalFormatting sqref="M22">
    <cfRule type="cellIs" dxfId="1418" priority="203" operator="equal">
      <formula>$T$16</formula>
    </cfRule>
    <cfRule type="cellIs" dxfId="1417" priority="202" operator="equal">
      <formula>$T$15</formula>
    </cfRule>
    <cfRule type="cellIs" dxfId="1416" priority="201" operator="equal">
      <formula>$T$14</formula>
    </cfRule>
    <cfRule type="cellIs" dxfId="1415" priority="200" operator="equal">
      <formula>$T$13</formula>
    </cfRule>
    <cfRule type="cellIs" dxfId="1414" priority="199" operator="equal">
      <formula>$T$12</formula>
    </cfRule>
  </conditionalFormatting>
  <conditionalFormatting sqref="M27">
    <cfRule type="cellIs" dxfId="1413" priority="194" operator="equal">
      <formula>$T$12</formula>
    </cfRule>
    <cfRule type="cellIs" dxfId="1412" priority="195" operator="equal">
      <formula>$T$13</formula>
    </cfRule>
    <cfRule type="cellIs" dxfId="1411" priority="196" operator="equal">
      <formula>$T$14</formula>
    </cfRule>
    <cfRule type="cellIs" dxfId="1410" priority="197" operator="equal">
      <formula>$T$15</formula>
    </cfRule>
    <cfRule type="cellIs" dxfId="1409" priority="198" operator="equal">
      <formula>$T$16</formula>
    </cfRule>
  </conditionalFormatting>
  <conditionalFormatting sqref="M32">
    <cfRule type="cellIs" dxfId="1408" priority="6" operator="equal">
      <formula>$T$12</formula>
    </cfRule>
    <cfRule type="cellIs" dxfId="1407" priority="7" operator="equal">
      <formula>$T$13</formula>
    </cfRule>
    <cfRule type="cellIs" dxfId="1406" priority="8" operator="equal">
      <formula>$T$14</formula>
    </cfRule>
    <cfRule type="cellIs" dxfId="1405" priority="9" operator="equal">
      <formula>$T$15</formula>
    </cfRule>
    <cfRule type="cellIs" dxfId="1404" priority="10" operator="equal">
      <formula>$T$16</formula>
    </cfRule>
  </conditionalFormatting>
  <conditionalFormatting sqref="M37">
    <cfRule type="cellIs" dxfId="1403" priority="73" operator="equal">
      <formula>$T$12</formula>
    </cfRule>
    <cfRule type="cellIs" dxfId="1402" priority="75" operator="equal">
      <formula>$T$14</formula>
    </cfRule>
    <cfRule type="cellIs" dxfId="1401" priority="77" operator="equal">
      <formula>$T$16</formula>
    </cfRule>
    <cfRule type="cellIs" dxfId="1400" priority="74" operator="equal">
      <formula>$T$13</formula>
    </cfRule>
    <cfRule type="cellIs" dxfId="1399" priority="76" operator="equal">
      <formula>$T$15</formula>
    </cfRule>
  </conditionalFormatting>
  <conditionalFormatting sqref="M42">
    <cfRule type="cellIs" dxfId="1398" priority="22" operator="equal">
      <formula>$T$14</formula>
    </cfRule>
    <cfRule type="cellIs" dxfId="1397" priority="24" operator="equal">
      <formula>$T$16</formula>
    </cfRule>
    <cfRule type="cellIs" dxfId="1396" priority="21" operator="equal">
      <formula>$T$13</formula>
    </cfRule>
    <cfRule type="cellIs" dxfId="1395" priority="23" operator="equal">
      <formula>$T$15</formula>
    </cfRule>
    <cfRule type="cellIs" dxfId="1394" priority="20" operator="equal">
      <formula>$T$12</formula>
    </cfRule>
  </conditionalFormatting>
  <conditionalFormatting sqref="O12 O17">
    <cfRule type="cellIs" dxfId="1393" priority="351" operator="equal">
      <formula>"leve"</formula>
    </cfRule>
    <cfRule type="cellIs" dxfId="1392" priority="350" operator="equal">
      <formula>"menor"</formula>
    </cfRule>
    <cfRule type="cellIs" dxfId="1391" priority="349" operator="equal">
      <formula>"Moderado"</formula>
    </cfRule>
    <cfRule type="cellIs" dxfId="1390" priority="348" operator="equal">
      <formula>"Mayor"</formula>
    </cfRule>
    <cfRule type="cellIs" dxfId="1389" priority="347" operator="equal">
      <formula>"catastrofico"</formula>
    </cfRule>
  </conditionalFormatting>
  <conditionalFormatting sqref="O22">
    <cfRule type="cellIs" dxfId="1388" priority="287" operator="equal">
      <formula>"catastrofico"</formula>
    </cfRule>
    <cfRule type="cellIs" dxfId="1387" priority="288" operator="equal">
      <formula>"Mayor"</formula>
    </cfRule>
    <cfRule type="cellIs" dxfId="1386" priority="289" operator="equal">
      <formula>"Moderado"</formula>
    </cfRule>
    <cfRule type="cellIs" dxfId="1385" priority="290" operator="equal">
      <formula>"menor"</formula>
    </cfRule>
    <cfRule type="cellIs" dxfId="1384" priority="291" operator="equal">
      <formula>"leve"</formula>
    </cfRule>
  </conditionalFormatting>
  <conditionalFormatting sqref="O27">
    <cfRule type="cellIs" dxfId="1383" priority="259" operator="equal">
      <formula>"Moderado"</formula>
    </cfRule>
    <cfRule type="cellIs" dxfId="1382" priority="258" operator="equal">
      <formula>"Mayor"</formula>
    </cfRule>
    <cfRule type="cellIs" dxfId="1381" priority="257" operator="equal">
      <formula>"catastrofico"</formula>
    </cfRule>
    <cfRule type="cellIs" dxfId="1380" priority="260" operator="equal">
      <formula>"menor"</formula>
    </cfRule>
    <cfRule type="cellIs" dxfId="1379" priority="261" operator="equal">
      <formula>"leve"</formula>
    </cfRule>
  </conditionalFormatting>
  <conditionalFormatting sqref="O32">
    <cfRule type="cellIs" dxfId="1378" priority="150" operator="equal">
      <formula>"catastrofico"</formula>
    </cfRule>
    <cfRule type="cellIs" dxfId="1377" priority="152" operator="equal">
      <formula>"Moderado"</formula>
    </cfRule>
    <cfRule type="cellIs" dxfId="1376" priority="153" operator="equal">
      <formula>"menor"</formula>
    </cfRule>
    <cfRule type="cellIs" dxfId="1375" priority="154" operator="equal">
      <formula>"leve"</formula>
    </cfRule>
    <cfRule type="cellIs" dxfId="1374" priority="151" operator="equal">
      <formula>"Mayor"</formula>
    </cfRule>
  </conditionalFormatting>
  <conditionalFormatting sqref="O37">
    <cfRule type="cellIs" dxfId="1373" priority="111" operator="equal">
      <formula>"leve"</formula>
    </cfRule>
    <cfRule type="cellIs" dxfId="1372" priority="110" operator="equal">
      <formula>"menor"</formula>
    </cfRule>
    <cfRule type="cellIs" dxfId="1371" priority="109" operator="equal">
      <formula>"Moderado"</formula>
    </cfRule>
    <cfRule type="cellIs" dxfId="1370" priority="108" operator="equal">
      <formula>"Mayor"</formula>
    </cfRule>
    <cfRule type="cellIs" dxfId="1369" priority="107" operator="equal">
      <formula>"catastrofico"</formula>
    </cfRule>
  </conditionalFormatting>
  <conditionalFormatting sqref="O42">
    <cfRule type="cellIs" dxfId="1368" priority="54" operator="equal">
      <formula>"catastrofico"</formula>
    </cfRule>
    <cfRule type="cellIs" dxfId="1367" priority="55" operator="equal">
      <formula>"Mayor"</formula>
    </cfRule>
    <cfRule type="cellIs" dxfId="1366" priority="56" operator="equal">
      <formula>"Moderado"</formula>
    </cfRule>
    <cfRule type="cellIs" dxfId="1365" priority="57" operator="equal">
      <formula>"menor"</formula>
    </cfRule>
    <cfRule type="cellIs" dxfId="1364" priority="58" operator="equal">
      <formula>"leve"</formula>
    </cfRule>
  </conditionalFormatting>
  <conditionalFormatting sqref="Q12">
    <cfRule type="cellIs" dxfId="1363" priority="346" operator="equal">
      <formula>"leve"</formula>
    </cfRule>
    <cfRule type="cellIs" dxfId="1362" priority="342" operator="equal">
      <formula>"catastrofico"</formula>
    </cfRule>
    <cfRule type="cellIs" dxfId="1361" priority="343" operator="equal">
      <formula>"Mayor"</formula>
    </cfRule>
    <cfRule type="cellIs" dxfId="1360" priority="344" operator="equal">
      <formula>"Moderado"</formula>
    </cfRule>
    <cfRule type="cellIs" dxfId="1359" priority="345" operator="equal">
      <formula>"menor"</formula>
    </cfRule>
  </conditionalFormatting>
  <conditionalFormatting sqref="Q17">
    <cfRule type="cellIs" dxfId="1358" priority="313" operator="equal">
      <formula>"Mayor"</formula>
    </cfRule>
    <cfRule type="cellIs" dxfId="1357" priority="312" operator="equal">
      <formula>"catastrofico"</formula>
    </cfRule>
    <cfRule type="cellIs" dxfId="1356" priority="314" operator="equal">
      <formula>"Moderado"</formula>
    </cfRule>
    <cfRule type="cellIs" dxfId="1355" priority="315" operator="equal">
      <formula>"menor"</formula>
    </cfRule>
    <cfRule type="cellIs" dxfId="1354" priority="316" operator="equal">
      <formula>"leve"</formula>
    </cfRule>
  </conditionalFormatting>
  <conditionalFormatting sqref="Q22">
    <cfRule type="cellIs" dxfId="1353" priority="166" operator="equal">
      <formula>"Mayor"</formula>
    </cfRule>
    <cfRule type="cellIs" dxfId="1352" priority="167" operator="equal">
      <formula>"Moderado"</formula>
    </cfRule>
    <cfRule type="cellIs" dxfId="1351" priority="169" operator="equal">
      <formula>"leve"</formula>
    </cfRule>
    <cfRule type="cellIs" dxfId="1350" priority="165" operator="equal">
      <formula>"catastrofico"</formula>
    </cfRule>
    <cfRule type="cellIs" dxfId="1349" priority="168" operator="equal">
      <formula>"menor"</formula>
    </cfRule>
  </conditionalFormatting>
  <conditionalFormatting sqref="Q27">
    <cfRule type="cellIs" dxfId="1348" priority="164" operator="equal">
      <formula>"leve"</formula>
    </cfRule>
    <cfRule type="cellIs" dxfId="1347" priority="163" operator="equal">
      <formula>"menor"</formula>
    </cfRule>
    <cfRule type="cellIs" dxfId="1346" priority="162" operator="equal">
      <formula>"Moderado"</formula>
    </cfRule>
    <cfRule type="cellIs" dxfId="1345" priority="161" operator="equal">
      <formula>"Mayor"</formula>
    </cfRule>
    <cfRule type="cellIs" dxfId="1344" priority="160" operator="equal">
      <formula>"catastrofico"</formula>
    </cfRule>
  </conditionalFormatting>
  <conditionalFormatting sqref="Q32">
    <cfRule type="cellIs" dxfId="1343" priority="112" operator="equal">
      <formula>"catastrofico"</formula>
    </cfRule>
    <cfRule type="cellIs" dxfId="1342" priority="113" operator="equal">
      <formula>"Mayor"</formula>
    </cfRule>
    <cfRule type="cellIs" dxfId="1341" priority="114" operator="equal">
      <formula>"Moderado"</formula>
    </cfRule>
    <cfRule type="cellIs" dxfId="1340" priority="115" operator="equal">
      <formula>"menor"</formula>
    </cfRule>
    <cfRule type="cellIs" dxfId="1339" priority="116" operator="equal">
      <formula>"leve"</formula>
    </cfRule>
  </conditionalFormatting>
  <conditionalFormatting sqref="Q37">
    <cfRule type="cellIs" dxfId="1338" priority="68" operator="equal">
      <formula>"leve"</formula>
    </cfRule>
    <cfRule type="cellIs" dxfId="1337" priority="65" operator="equal">
      <formula>"Mayor"</formula>
    </cfRule>
    <cfRule type="cellIs" dxfId="1336" priority="64" operator="equal">
      <formula>"catastrofico"</formula>
    </cfRule>
    <cfRule type="cellIs" dxfId="1335" priority="66" operator="equal">
      <formula>"Moderado"</formula>
    </cfRule>
    <cfRule type="cellIs" dxfId="1334" priority="67" operator="equal">
      <formula>"menor"</formula>
    </cfRule>
  </conditionalFormatting>
  <conditionalFormatting sqref="Q42">
    <cfRule type="cellIs" dxfId="1333" priority="14" operator="equal">
      <formula>"menor"</formula>
    </cfRule>
    <cfRule type="cellIs" dxfId="1332" priority="15" operator="equal">
      <formula>"leve"</formula>
    </cfRule>
    <cfRule type="cellIs" dxfId="1331" priority="13" operator="equal">
      <formula>"Moderado"</formula>
    </cfRule>
    <cfRule type="cellIs" dxfId="1330" priority="12" operator="equal">
      <formula>"Mayor"</formula>
    </cfRule>
    <cfRule type="cellIs" dxfId="1329" priority="11" operator="equal">
      <formula>"catastrofico"</formula>
    </cfRule>
  </conditionalFormatting>
  <conditionalFormatting sqref="S12">
    <cfRule type="cellIs" dxfId="1328" priority="339" operator="equal">
      <formula>"Moderado"</formula>
    </cfRule>
    <cfRule type="cellIs" dxfId="1327" priority="338" operator="equal">
      <formula>"Mayor"</formula>
    </cfRule>
    <cfRule type="cellIs" dxfId="1326" priority="340" operator="equal">
      <formula>"menor"</formula>
    </cfRule>
    <cfRule type="cellIs" dxfId="1325" priority="337" operator="equal">
      <formula>"catastrofico"</formula>
    </cfRule>
    <cfRule type="cellIs" dxfId="1324" priority="341" operator="equal">
      <formula>"leve"</formula>
    </cfRule>
  </conditionalFormatting>
  <conditionalFormatting sqref="S17">
    <cfRule type="cellIs" dxfId="1323" priority="308" operator="equal">
      <formula>"Mayor"</formula>
    </cfRule>
    <cfRule type="cellIs" dxfId="1322" priority="309" operator="equal">
      <formula>"Moderado"</formula>
    </cfRule>
    <cfRule type="cellIs" dxfId="1321" priority="310" operator="equal">
      <formula>"menor"</formula>
    </cfRule>
    <cfRule type="cellIs" dxfId="1320" priority="307" operator="equal">
      <formula>"catastrofico"</formula>
    </cfRule>
    <cfRule type="cellIs" dxfId="1319" priority="311" operator="equal">
      <formula>"leve"</formula>
    </cfRule>
  </conditionalFormatting>
  <conditionalFormatting sqref="S22">
    <cfRule type="cellIs" dxfId="1318" priority="279" operator="equal">
      <formula>"Moderado"</formula>
    </cfRule>
    <cfRule type="cellIs" dxfId="1317" priority="277" operator="equal">
      <formula>"catastrofico"</formula>
    </cfRule>
    <cfRule type="cellIs" dxfId="1316" priority="278" operator="equal">
      <formula>"Mayor"</formula>
    </cfRule>
    <cfRule type="cellIs" dxfId="1315" priority="280" operator="equal">
      <formula>"menor"</formula>
    </cfRule>
    <cfRule type="cellIs" dxfId="1314" priority="281" operator="equal">
      <formula>"leve"</formula>
    </cfRule>
  </conditionalFormatting>
  <conditionalFormatting sqref="S27">
    <cfRule type="cellIs" dxfId="1313" priority="249" operator="equal">
      <formula>"Moderado"</formula>
    </cfRule>
    <cfRule type="cellIs" dxfId="1312" priority="248" operator="equal">
      <formula>"Mayor"</formula>
    </cfRule>
    <cfRule type="cellIs" dxfId="1311" priority="247" operator="equal">
      <formula>"catastrofico"</formula>
    </cfRule>
    <cfRule type="cellIs" dxfId="1310" priority="251" operator="equal">
      <formula>"leve"</formula>
    </cfRule>
    <cfRule type="cellIs" dxfId="1309" priority="250" operator="equal">
      <formula>"menor"</formula>
    </cfRule>
  </conditionalFormatting>
  <conditionalFormatting sqref="S32">
    <cfRule type="cellIs" dxfId="1308" priority="141" operator="equal">
      <formula>"Mayor"</formula>
    </cfRule>
    <cfRule type="cellIs" dxfId="1307" priority="142" operator="equal">
      <formula>"Moderado"</formula>
    </cfRule>
    <cfRule type="cellIs" dxfId="1306" priority="143" operator="equal">
      <formula>"menor"</formula>
    </cfRule>
    <cfRule type="cellIs" dxfId="1305" priority="144" operator="equal">
      <formula>"leve"</formula>
    </cfRule>
    <cfRule type="cellIs" dxfId="1304" priority="140" operator="equal">
      <formula>"catastrofico"</formula>
    </cfRule>
  </conditionalFormatting>
  <conditionalFormatting sqref="S37">
    <cfRule type="cellIs" dxfId="1303" priority="98" operator="equal">
      <formula>"Mayor"</formula>
    </cfRule>
    <cfRule type="cellIs" dxfId="1302" priority="97" operator="equal">
      <formula>"catastrofico"</formula>
    </cfRule>
    <cfRule type="cellIs" dxfId="1301" priority="100" operator="equal">
      <formula>"menor"</formula>
    </cfRule>
    <cfRule type="cellIs" dxfId="1300" priority="99" operator="equal">
      <formula>"Moderado"</formula>
    </cfRule>
    <cfRule type="cellIs" dxfId="1299" priority="101" operator="equal">
      <formula>"leve"</formula>
    </cfRule>
  </conditionalFormatting>
  <conditionalFormatting sqref="S42">
    <cfRule type="cellIs" dxfId="1298" priority="45" operator="equal">
      <formula>"Mayor"</formula>
    </cfRule>
    <cfRule type="cellIs" dxfId="1297" priority="47" operator="equal">
      <formula>"menor"</formula>
    </cfRule>
    <cfRule type="cellIs" dxfId="1296" priority="48" operator="equal">
      <formula>"leve"</formula>
    </cfRule>
    <cfRule type="cellIs" dxfId="1295" priority="46" operator="equal">
      <formula>"Moderado"</formula>
    </cfRule>
    <cfRule type="cellIs" dxfId="1294" priority="44" operator="equal">
      <formula>"catastrofico"</formula>
    </cfRule>
  </conditionalFormatting>
  <conditionalFormatting sqref="T12">
    <cfRule type="cellIs" dxfId="1293" priority="357" operator="equal">
      <formula>#REF!</formula>
    </cfRule>
    <cfRule type="cellIs" dxfId="1292" priority="359" operator="equal">
      <formula>#REF!</formula>
    </cfRule>
    <cfRule type="cellIs" dxfId="1291" priority="360" operator="equal">
      <formula>#REF!</formula>
    </cfRule>
    <cfRule type="cellIs" dxfId="1290" priority="361" operator="equal">
      <formula>#REF!</formula>
    </cfRule>
    <cfRule type="cellIs" dxfId="1289" priority="358" operator="equal">
      <formula>#REF!</formula>
    </cfRule>
  </conditionalFormatting>
  <conditionalFormatting sqref="T17">
    <cfRule type="cellIs" dxfId="1288" priority="322" operator="equal">
      <formula>#REF!</formula>
    </cfRule>
    <cfRule type="cellIs" dxfId="1287" priority="325" operator="equal">
      <formula>#REF!</formula>
    </cfRule>
    <cfRule type="cellIs" dxfId="1286" priority="323" operator="equal">
      <formula>#REF!</formula>
    </cfRule>
    <cfRule type="cellIs" dxfId="1285" priority="324" operator="equal">
      <formula>#REF!</formula>
    </cfRule>
    <cfRule type="cellIs" dxfId="1284" priority="326" operator="equal">
      <formula>#REF!</formula>
    </cfRule>
  </conditionalFormatting>
  <conditionalFormatting sqref="T22">
    <cfRule type="cellIs" dxfId="1283" priority="284" operator="equal">
      <formula>#REF!</formula>
    </cfRule>
    <cfRule type="cellIs" dxfId="1282" priority="285" operator="equal">
      <formula>#REF!</formula>
    </cfRule>
    <cfRule type="cellIs" dxfId="1281" priority="283" operator="equal">
      <formula>#REF!</formula>
    </cfRule>
    <cfRule type="cellIs" dxfId="1280" priority="282" operator="equal">
      <formula>#REF!</formula>
    </cfRule>
    <cfRule type="cellIs" dxfId="1279" priority="286" operator="equal">
      <formula>#REF!</formula>
    </cfRule>
  </conditionalFormatting>
  <conditionalFormatting sqref="T27">
    <cfRule type="cellIs" dxfId="1278" priority="252" operator="equal">
      <formula>#REF!</formula>
    </cfRule>
    <cfRule type="cellIs" dxfId="1277" priority="253" operator="equal">
      <formula>#REF!</formula>
    </cfRule>
    <cfRule type="cellIs" dxfId="1276" priority="254" operator="equal">
      <formula>#REF!</formula>
    </cfRule>
    <cfRule type="cellIs" dxfId="1275" priority="255" operator="equal">
      <formula>#REF!</formula>
    </cfRule>
    <cfRule type="cellIs" dxfId="1274" priority="256" operator="equal">
      <formula>#REF!</formula>
    </cfRule>
  </conditionalFormatting>
  <conditionalFormatting sqref="T32">
    <cfRule type="cellIs" dxfId="1273" priority="149" operator="equal">
      <formula>#REF!</formula>
    </cfRule>
    <cfRule type="cellIs" dxfId="1272" priority="147" operator="equal">
      <formula>#REF!</formula>
    </cfRule>
    <cfRule type="cellIs" dxfId="1271" priority="146" operator="equal">
      <formula>#REF!</formula>
    </cfRule>
    <cfRule type="cellIs" dxfId="1270" priority="145" operator="equal">
      <formula>#REF!</formula>
    </cfRule>
    <cfRule type="cellIs" dxfId="1269" priority="148" operator="equal">
      <formula>#REF!</formula>
    </cfRule>
  </conditionalFormatting>
  <conditionalFormatting sqref="T37">
    <cfRule type="cellIs" dxfId="1268" priority="104" operator="equal">
      <formula>#REF!</formula>
    </cfRule>
    <cfRule type="cellIs" dxfId="1267" priority="102" operator="equal">
      <formula>#REF!</formula>
    </cfRule>
    <cfRule type="cellIs" dxfId="1266" priority="103" operator="equal">
      <formula>#REF!</formula>
    </cfRule>
    <cfRule type="cellIs" dxfId="1265" priority="105" operator="equal">
      <formula>#REF!</formula>
    </cfRule>
    <cfRule type="cellIs" dxfId="1264" priority="106" operator="equal">
      <formula>#REF!</formula>
    </cfRule>
  </conditionalFormatting>
  <conditionalFormatting sqref="T42">
    <cfRule type="cellIs" dxfId="1263" priority="53" operator="equal">
      <formula>#REF!</formula>
    </cfRule>
    <cfRule type="cellIs" dxfId="1262" priority="52" operator="equal">
      <formula>#REF!</formula>
    </cfRule>
    <cfRule type="cellIs" dxfId="1261" priority="50" operator="equal">
      <formula>#REF!</formula>
    </cfRule>
    <cfRule type="cellIs" dxfId="1260" priority="51" operator="equal">
      <formula>#REF!</formula>
    </cfRule>
    <cfRule type="cellIs" dxfId="1259" priority="49" operator="equal">
      <formula>#REF!</formula>
    </cfRule>
  </conditionalFormatting>
  <conditionalFormatting sqref="U12">
    <cfRule type="cellIs" dxfId="1258" priority="190" operator="equal">
      <formula>"Extremo"</formula>
    </cfRule>
    <cfRule type="cellIs" dxfId="1257" priority="193" operator="equal">
      <formula>"Bajo"</formula>
    </cfRule>
    <cfRule type="cellIs" dxfId="1256" priority="192" operator="equal">
      <formula>"Moderado"</formula>
    </cfRule>
    <cfRule type="cellIs" dxfId="1255" priority="191" operator="equal">
      <formula>"Alto"</formula>
    </cfRule>
  </conditionalFormatting>
  <conditionalFormatting sqref="U17">
    <cfRule type="cellIs" dxfId="1254" priority="187" operator="equal">
      <formula>"Alto"</formula>
    </cfRule>
    <cfRule type="cellIs" dxfId="1253" priority="188" operator="equal">
      <formula>"Moderado"</formula>
    </cfRule>
    <cfRule type="cellIs" dxfId="1252" priority="186" operator="equal">
      <formula>"Extremo"</formula>
    </cfRule>
    <cfRule type="cellIs" dxfId="1251" priority="189" operator="equal">
      <formula>"Bajo"</formula>
    </cfRule>
  </conditionalFormatting>
  <conditionalFormatting sqref="U22">
    <cfRule type="cellIs" dxfId="1250" priority="182" operator="equal">
      <formula>"Extremo"</formula>
    </cfRule>
    <cfRule type="cellIs" dxfId="1249" priority="184" operator="equal">
      <formula>"Moderado"</formula>
    </cfRule>
    <cfRule type="cellIs" dxfId="1248" priority="185" operator="equal">
      <formula>"Bajo"</formula>
    </cfRule>
    <cfRule type="cellIs" dxfId="1247" priority="183" operator="equal">
      <formula>"Alto"</formula>
    </cfRule>
  </conditionalFormatting>
  <conditionalFormatting sqref="U27">
    <cfRule type="cellIs" dxfId="1246" priority="233" operator="equal">
      <formula>"Extremo"</formula>
    </cfRule>
    <cfRule type="cellIs" dxfId="1245" priority="234" operator="equal">
      <formula>"Alto"</formula>
    </cfRule>
    <cfRule type="cellIs" dxfId="1244" priority="235" operator="equal">
      <formula>"Moderado"</formula>
    </cfRule>
    <cfRule type="cellIs" dxfId="1243" priority="236" operator="equal">
      <formula>"Bajo"</formula>
    </cfRule>
  </conditionalFormatting>
  <conditionalFormatting sqref="U32">
    <cfRule type="cellIs" dxfId="1242" priority="127" operator="equal">
      <formula>"Alto"</formula>
    </cfRule>
    <cfRule type="cellIs" dxfId="1241" priority="126" operator="equal">
      <formula>"Extremo"</formula>
    </cfRule>
    <cfRule type="cellIs" dxfId="1240" priority="128" operator="equal">
      <formula>"Moderado"</formula>
    </cfRule>
    <cfRule type="cellIs" dxfId="1239" priority="129" operator="equal">
      <formula>"Bajo"</formula>
    </cfRule>
  </conditionalFormatting>
  <conditionalFormatting sqref="U37">
    <cfRule type="cellIs" dxfId="1238" priority="84" operator="equal">
      <formula>"Alto"</formula>
    </cfRule>
    <cfRule type="cellIs" dxfId="1237" priority="85" operator="equal">
      <formula>"Moderado"</formula>
    </cfRule>
    <cfRule type="cellIs" dxfId="1236" priority="86" operator="equal">
      <formula>"Bajo"</formula>
    </cfRule>
    <cfRule type="cellIs" dxfId="1235" priority="83" operator="equal">
      <formula>"Extremo"</formula>
    </cfRule>
  </conditionalFormatting>
  <conditionalFormatting sqref="U42">
    <cfRule type="cellIs" dxfId="1234" priority="30" operator="equal">
      <formula>"Extremo"</formula>
    </cfRule>
    <cfRule type="cellIs" dxfId="1233" priority="33" operator="equal">
      <formula>"Bajo"</formula>
    </cfRule>
    <cfRule type="cellIs" dxfId="1232" priority="32" operator="equal">
      <formula>"Moderado"</formula>
    </cfRule>
    <cfRule type="cellIs" dxfId="1231" priority="31" operator="equal">
      <formula>"Alto"</formula>
    </cfRule>
  </conditionalFormatting>
  <conditionalFormatting sqref="AN12">
    <cfRule type="cellIs" dxfId="1230" priority="333" operator="equal">
      <formula>"Alta"</formula>
    </cfRule>
    <cfRule type="cellIs" dxfId="1229" priority="332" operator="equal">
      <formula>"Muy Alta"</formula>
    </cfRule>
    <cfRule type="cellIs" dxfId="1228" priority="336" operator="equal">
      <formula>"Muy Baja"</formula>
    </cfRule>
    <cfRule type="cellIs" dxfId="1227" priority="335" operator="equal">
      <formula>"Baja"</formula>
    </cfRule>
    <cfRule type="cellIs" dxfId="1226" priority="334" operator="equal">
      <formula>"Media"</formula>
    </cfRule>
  </conditionalFormatting>
  <conditionalFormatting sqref="AN17">
    <cfRule type="cellIs" dxfId="1225" priority="306" operator="equal">
      <formula>"Muy Baja"</formula>
    </cfRule>
    <cfRule type="cellIs" dxfId="1224" priority="304" operator="equal">
      <formula>"Media"</formula>
    </cfRule>
    <cfRule type="cellIs" dxfId="1223" priority="303" operator="equal">
      <formula>"Alta"</formula>
    </cfRule>
    <cfRule type="cellIs" dxfId="1222" priority="302" operator="equal">
      <formula>"Muy Alta"</formula>
    </cfRule>
    <cfRule type="cellIs" dxfId="1221" priority="305" operator="equal">
      <formula>"Baja"</formula>
    </cfRule>
  </conditionalFormatting>
  <conditionalFormatting sqref="AN22">
    <cfRule type="cellIs" dxfId="1220" priority="276" operator="equal">
      <formula>"Muy Baja"</formula>
    </cfRule>
    <cfRule type="cellIs" dxfId="1219" priority="275" operator="equal">
      <formula>"Baja"</formula>
    </cfRule>
    <cfRule type="cellIs" dxfId="1218" priority="274" operator="equal">
      <formula>"Media"</formula>
    </cfRule>
    <cfRule type="cellIs" dxfId="1217" priority="273" operator="equal">
      <formula>"Alta"</formula>
    </cfRule>
    <cfRule type="cellIs" dxfId="1216" priority="272" operator="equal">
      <formula>"Muy Alta"</formula>
    </cfRule>
  </conditionalFormatting>
  <conditionalFormatting sqref="AN27">
    <cfRule type="cellIs" dxfId="1215" priority="245" operator="equal">
      <formula>"Baja"</formula>
    </cfRule>
    <cfRule type="cellIs" dxfId="1214" priority="242" operator="equal">
      <formula>"Muy Alta"</formula>
    </cfRule>
    <cfRule type="cellIs" dxfId="1213" priority="243" operator="equal">
      <formula>"Alta"</formula>
    </cfRule>
    <cfRule type="cellIs" dxfId="1212" priority="244" operator="equal">
      <formula>"Media"</formula>
    </cfRule>
    <cfRule type="cellIs" dxfId="1211" priority="246" operator="equal">
      <formula>"Muy Baja"</formula>
    </cfRule>
  </conditionalFormatting>
  <conditionalFormatting sqref="AN32">
    <cfRule type="cellIs" dxfId="1210" priority="135" operator="equal">
      <formula>"Muy Alta"</formula>
    </cfRule>
    <cfRule type="cellIs" dxfId="1209" priority="139" operator="equal">
      <formula>"Muy Baja"</formula>
    </cfRule>
    <cfRule type="cellIs" dxfId="1208" priority="136" operator="equal">
      <formula>"Alta"</formula>
    </cfRule>
    <cfRule type="cellIs" dxfId="1207" priority="138" operator="equal">
      <formula>"Baja"</formula>
    </cfRule>
    <cfRule type="cellIs" dxfId="1206" priority="137" operator="equal">
      <formula>"Media"</formula>
    </cfRule>
  </conditionalFormatting>
  <conditionalFormatting sqref="AN37">
    <cfRule type="cellIs" dxfId="1205" priority="92" operator="equal">
      <formula>"Muy Alta"</formula>
    </cfRule>
    <cfRule type="cellIs" dxfId="1204" priority="94" operator="equal">
      <formula>"Media"</formula>
    </cfRule>
    <cfRule type="cellIs" dxfId="1203" priority="96" operator="equal">
      <formula>"Muy Baja"</formula>
    </cfRule>
    <cfRule type="cellIs" dxfId="1202" priority="95" operator="equal">
      <formula>"Baja"</formula>
    </cfRule>
    <cfRule type="cellIs" dxfId="1201" priority="93" operator="equal">
      <formula>"Alta"</formula>
    </cfRule>
  </conditionalFormatting>
  <conditionalFormatting sqref="AN42">
    <cfRule type="cellIs" dxfId="1200" priority="39" operator="equal">
      <formula>"Muy Alta"</formula>
    </cfRule>
    <cfRule type="cellIs" dxfId="1199" priority="40" operator="equal">
      <formula>"Alta"</formula>
    </cfRule>
    <cfRule type="cellIs" dxfId="1198" priority="41" operator="equal">
      <formula>"Media"</formula>
    </cfRule>
    <cfRule type="cellIs" dxfId="1197" priority="42" operator="equal">
      <formula>"Baja"</formula>
    </cfRule>
    <cfRule type="cellIs" dxfId="1196" priority="43" operator="equal">
      <formula>"Muy Baja"</formula>
    </cfRule>
  </conditionalFormatting>
  <conditionalFormatting sqref="AP12">
    <cfRule type="cellIs" dxfId="1195" priority="327" operator="equal">
      <formula>"Catastrofico"</formula>
    </cfRule>
    <cfRule type="cellIs" dxfId="1194" priority="328" operator="equal">
      <formula>"Mayor"</formula>
    </cfRule>
    <cfRule type="cellIs" dxfId="1193" priority="329" operator="equal">
      <formula>"Moderado"</formula>
    </cfRule>
    <cfRule type="cellIs" dxfId="1192" priority="331" operator="equal">
      <formula>"Leve"</formula>
    </cfRule>
    <cfRule type="cellIs" dxfId="1191" priority="330" operator="equal">
      <formula>"Menor"</formula>
    </cfRule>
  </conditionalFormatting>
  <conditionalFormatting sqref="AP17">
    <cfRule type="cellIs" dxfId="1190" priority="301" operator="equal">
      <formula>"Leve"</formula>
    </cfRule>
    <cfRule type="cellIs" dxfId="1189" priority="300" operator="equal">
      <formula>"Menor"</formula>
    </cfRule>
    <cfRule type="cellIs" dxfId="1188" priority="299" operator="equal">
      <formula>"Moderado"</formula>
    </cfRule>
    <cfRule type="cellIs" dxfId="1187" priority="298" operator="equal">
      <formula>"Mayor"</formula>
    </cfRule>
    <cfRule type="cellIs" dxfId="1186" priority="297" operator="equal">
      <formula>"Catastrofico"</formula>
    </cfRule>
  </conditionalFormatting>
  <conditionalFormatting sqref="AP22">
    <cfRule type="cellIs" dxfId="1185" priority="269" operator="equal">
      <formula>"Moderado"</formula>
    </cfRule>
    <cfRule type="cellIs" dxfId="1184" priority="270" operator="equal">
      <formula>"Menor"</formula>
    </cfRule>
    <cfRule type="cellIs" dxfId="1183" priority="271" operator="equal">
      <formula>"Leve"</formula>
    </cfRule>
    <cfRule type="cellIs" dxfId="1182" priority="268" operator="equal">
      <formula>"Mayor"</formula>
    </cfRule>
    <cfRule type="cellIs" dxfId="1181" priority="267" operator="equal">
      <formula>"Catastrofico"</formula>
    </cfRule>
  </conditionalFormatting>
  <conditionalFormatting sqref="AP27">
    <cfRule type="cellIs" dxfId="1180" priority="241" operator="equal">
      <formula>"Leve"</formula>
    </cfRule>
    <cfRule type="cellIs" dxfId="1179" priority="240" operator="equal">
      <formula>"Menor"</formula>
    </cfRule>
    <cfRule type="cellIs" dxfId="1178" priority="239" operator="equal">
      <formula>"Moderado"</formula>
    </cfRule>
    <cfRule type="cellIs" dxfId="1177" priority="237" operator="equal">
      <formula>"Catastrofico"</formula>
    </cfRule>
    <cfRule type="cellIs" dxfId="1176" priority="238" operator="equal">
      <formula>"Mayor"</formula>
    </cfRule>
  </conditionalFormatting>
  <conditionalFormatting sqref="AP32">
    <cfRule type="cellIs" dxfId="1175" priority="130" operator="equal">
      <formula>"Catastrofico"</formula>
    </cfRule>
    <cfRule type="cellIs" dxfId="1174" priority="132" operator="equal">
      <formula>"Moderado"</formula>
    </cfRule>
    <cfRule type="cellIs" dxfId="1173" priority="134" operator="equal">
      <formula>"Leve"</formula>
    </cfRule>
    <cfRule type="cellIs" dxfId="1172" priority="133" operator="equal">
      <formula>"Menor"</formula>
    </cfRule>
    <cfRule type="cellIs" dxfId="1171" priority="131" operator="equal">
      <formula>"Mayor"</formula>
    </cfRule>
  </conditionalFormatting>
  <conditionalFormatting sqref="AP37">
    <cfRule type="cellIs" dxfId="1170" priority="87" operator="equal">
      <formula>"Catastrofico"</formula>
    </cfRule>
    <cfRule type="cellIs" dxfId="1169" priority="88" operator="equal">
      <formula>"Mayor"</formula>
    </cfRule>
    <cfRule type="cellIs" dxfId="1168" priority="89" operator="equal">
      <formula>"Moderado"</formula>
    </cfRule>
    <cfRule type="cellIs" dxfId="1167" priority="90" operator="equal">
      <formula>"Menor"</formula>
    </cfRule>
    <cfRule type="cellIs" dxfId="1166" priority="91" operator="equal">
      <formula>"Leve"</formula>
    </cfRule>
  </conditionalFormatting>
  <conditionalFormatting sqref="AP42">
    <cfRule type="cellIs" dxfId="1165" priority="34" operator="equal">
      <formula>"Catastrofico"</formula>
    </cfRule>
    <cfRule type="cellIs" dxfId="1164" priority="38" operator="equal">
      <formula>"Leve"</formula>
    </cfRule>
    <cfRule type="cellIs" dxfId="1163" priority="37" operator="equal">
      <formula>"Menor"</formula>
    </cfRule>
    <cfRule type="cellIs" dxfId="1162" priority="36" operator="equal">
      <formula>"Moderado"</formula>
    </cfRule>
    <cfRule type="cellIs" dxfId="1161" priority="35" operator="equal">
      <formula>"Mayor"</formula>
    </cfRule>
  </conditionalFormatting>
  <conditionalFormatting sqref="AQ12">
    <cfRule type="cellIs" dxfId="1160" priority="211" operator="equal">
      <formula>"Moderado"</formula>
    </cfRule>
    <cfRule type="cellIs" dxfId="1159" priority="212" operator="equal">
      <formula>"Bajo"</formula>
    </cfRule>
    <cfRule type="cellIs" dxfId="1158" priority="210" operator="equal">
      <formula>"Alto"</formula>
    </cfRule>
    <cfRule type="cellIs" dxfId="1157" priority="209" operator="equal">
      <formula>"Extremo"</formula>
    </cfRule>
  </conditionalFormatting>
  <conditionalFormatting sqref="AQ17">
    <cfRule type="cellIs" dxfId="1156" priority="178" operator="equal">
      <formula>"Extremo"</formula>
    </cfRule>
    <cfRule type="cellIs" dxfId="1155" priority="179" operator="equal">
      <formula>"Alto"</formula>
    </cfRule>
    <cfRule type="cellIs" dxfId="1154" priority="180" operator="equal">
      <formula>"Moderado"</formula>
    </cfRule>
    <cfRule type="cellIs" dxfId="1153" priority="181" operator="equal">
      <formula>"Bajo"</formula>
    </cfRule>
  </conditionalFormatting>
  <conditionalFormatting sqref="AQ22">
    <cfRule type="cellIs" dxfId="1152" priority="177" operator="equal">
      <formula>"Bajo"</formula>
    </cfRule>
    <cfRule type="cellIs" dxfId="1151" priority="175" operator="equal">
      <formula>"Alto"</formula>
    </cfRule>
    <cfRule type="cellIs" dxfId="1150" priority="176" operator="equal">
      <formula>"Moderado"</formula>
    </cfRule>
    <cfRule type="cellIs" dxfId="1149" priority="174" operator="equal">
      <formula>"Extremo"</formula>
    </cfRule>
  </conditionalFormatting>
  <conditionalFormatting sqref="AQ27">
    <cfRule type="cellIs" dxfId="1148" priority="173" operator="equal">
      <formula>"Bajo"</formula>
    </cfRule>
    <cfRule type="cellIs" dxfId="1147" priority="170" operator="equal">
      <formula>"Extremo"</formula>
    </cfRule>
    <cfRule type="cellIs" dxfId="1146" priority="171" operator="equal">
      <formula>"Alto"</formula>
    </cfRule>
    <cfRule type="cellIs" dxfId="1145" priority="172" operator="equal">
      <formula>"Moderado"</formula>
    </cfRule>
  </conditionalFormatting>
  <conditionalFormatting sqref="AQ32">
    <cfRule type="cellIs" dxfId="1144" priority="117" operator="equal">
      <formula>"Extremo"</formula>
    </cfRule>
    <cfRule type="cellIs" dxfId="1143" priority="118" operator="equal">
      <formula>"Alto"</formula>
    </cfRule>
    <cfRule type="cellIs" dxfId="1142" priority="119" operator="equal">
      <formula>"Moderado"</formula>
    </cfRule>
    <cfRule type="cellIs" dxfId="1141" priority="120" operator="equal">
      <formula>"Bajo"</formula>
    </cfRule>
  </conditionalFormatting>
  <conditionalFormatting sqref="AQ37">
    <cfRule type="cellIs" dxfId="1140" priority="69" operator="equal">
      <formula>"Extremo"</formula>
    </cfRule>
    <cfRule type="cellIs" dxfId="1139" priority="70" operator="equal">
      <formula>"Alto"</formula>
    </cfRule>
    <cfRule type="cellIs" dxfId="1138" priority="71" operator="equal">
      <formula>"Moderado"</formula>
    </cfRule>
    <cfRule type="cellIs" dxfId="1137" priority="72" operator="equal">
      <formula>"Bajo"</formula>
    </cfRule>
  </conditionalFormatting>
  <conditionalFormatting sqref="AQ42">
    <cfRule type="cellIs" dxfId="1136" priority="17" operator="equal">
      <formula>"Alto"</formula>
    </cfRule>
    <cfRule type="cellIs" dxfId="1135" priority="16" operator="equal">
      <formula>"Extremo"</formula>
    </cfRule>
    <cfRule type="cellIs" dxfId="1134" priority="19" operator="equal">
      <formula>"Bajo"</formula>
    </cfRule>
    <cfRule type="cellIs" dxfId="1133" priority="18" operator="equal">
      <formula>"Moderado"</formula>
    </cfRule>
  </conditionalFormatting>
  <conditionalFormatting sqref="AR12">
    <cfRule type="cellIs" dxfId="1132" priority="228" operator="equal">
      <formula>"Evitar"</formula>
    </cfRule>
    <cfRule type="cellIs" dxfId="1131" priority="229" operator="equal">
      <formula>"Aceptar"</formula>
    </cfRule>
    <cfRule type="cellIs" dxfId="1130" priority="230" operator="equal">
      <formula>"reducir transferir"</formula>
    </cfRule>
    <cfRule type="cellIs" dxfId="1129" priority="231" operator="equal">
      <formula>"reducir mitigar"</formula>
    </cfRule>
    <cfRule type="cellIs" dxfId="1128" priority="232" operator="equal">
      <formula>"Reducir mitigar"</formula>
    </cfRule>
  </conditionalFormatting>
  <conditionalFormatting sqref="AR17">
    <cfRule type="cellIs" dxfId="1127" priority="227" operator="equal">
      <formula>"Reducir mitigar"</formula>
    </cfRule>
    <cfRule type="cellIs" dxfId="1126" priority="226" operator="equal">
      <formula>"reducir mitigar"</formula>
    </cfRule>
    <cfRule type="cellIs" dxfId="1125" priority="225" operator="equal">
      <formula>"reducir transferir"</formula>
    </cfRule>
    <cfRule type="cellIs" dxfId="1124" priority="224" operator="equal">
      <formula>"Aceptar"</formula>
    </cfRule>
    <cfRule type="cellIs" dxfId="1123" priority="223" operator="equal">
      <formula>"Evitar"</formula>
    </cfRule>
  </conditionalFormatting>
  <conditionalFormatting sqref="AR22">
    <cfRule type="cellIs" dxfId="1122" priority="222" operator="equal">
      <formula>"Reducir mitigar"</formula>
    </cfRule>
    <cfRule type="cellIs" dxfId="1121" priority="221" operator="equal">
      <formula>"reducir mitigar"</formula>
    </cfRule>
    <cfRule type="cellIs" dxfId="1120" priority="220" operator="equal">
      <formula>"reducir transferir"</formula>
    </cfRule>
    <cfRule type="cellIs" dxfId="1119" priority="219" operator="equal">
      <formula>"Aceptar"</formula>
    </cfRule>
    <cfRule type="cellIs" dxfId="1118" priority="218" operator="equal">
      <formula>"Evitar"</formula>
    </cfRule>
  </conditionalFormatting>
  <conditionalFormatting sqref="AR27">
    <cfRule type="cellIs" dxfId="1117" priority="217" operator="equal">
      <formula>"Reducir mitigar"</formula>
    </cfRule>
    <cfRule type="cellIs" dxfId="1116" priority="216" operator="equal">
      <formula>"reducir mitigar"</formula>
    </cfRule>
    <cfRule type="cellIs" dxfId="1115" priority="215" operator="equal">
      <formula>"reducir transferir"</formula>
    </cfRule>
    <cfRule type="cellIs" dxfId="1114" priority="214" operator="equal">
      <formula>"Aceptar"</formula>
    </cfRule>
    <cfRule type="cellIs" dxfId="1113" priority="213" operator="equal">
      <formula>"Evitar"</formula>
    </cfRule>
  </conditionalFormatting>
  <conditionalFormatting sqref="AR32">
    <cfRule type="cellIs" dxfId="1112" priority="121" operator="equal">
      <formula>"Evitar"</formula>
    </cfRule>
    <cfRule type="cellIs" dxfId="1111" priority="124" operator="equal">
      <formula>"reducir mitigar"</formula>
    </cfRule>
    <cfRule type="cellIs" dxfId="1110" priority="123" operator="equal">
      <formula>"reducir transferir"</formula>
    </cfRule>
    <cfRule type="cellIs" dxfId="1109" priority="122" operator="equal">
      <formula>"Aceptar"</formula>
    </cfRule>
    <cfRule type="cellIs" dxfId="1108" priority="125" operator="equal">
      <formula>"Reducir mitigar"</formula>
    </cfRule>
  </conditionalFormatting>
  <conditionalFormatting sqref="AR37">
    <cfRule type="cellIs" dxfId="1107" priority="82" operator="equal">
      <formula>"Reducir mitigar"</formula>
    </cfRule>
    <cfRule type="cellIs" dxfId="1106" priority="80" operator="equal">
      <formula>"reducir transferir"</formula>
    </cfRule>
    <cfRule type="cellIs" dxfId="1105" priority="81" operator="equal">
      <formula>"reducir mitigar"</formula>
    </cfRule>
    <cfRule type="cellIs" dxfId="1104" priority="78" operator="equal">
      <formula>"Evitar"</formula>
    </cfRule>
    <cfRule type="cellIs" dxfId="1103" priority="79" operator="equal">
      <formula>"Aceptar"</formula>
    </cfRule>
  </conditionalFormatting>
  <conditionalFormatting sqref="AR42">
    <cfRule type="cellIs" dxfId="1102" priority="26" operator="equal">
      <formula>"Aceptar"</formula>
    </cfRule>
    <cfRule type="cellIs" dxfId="1101" priority="29" operator="equal">
      <formula>"Reducir mitigar"</formula>
    </cfRule>
    <cfRule type="cellIs" dxfId="1100" priority="28" operator="equal">
      <formula>"reducir mitigar"</formula>
    </cfRule>
    <cfRule type="cellIs" dxfId="1099" priority="27" operator="equal">
      <formula>"reducir transferir"</formula>
    </cfRule>
    <cfRule type="cellIs" dxfId="1098" priority="25" operator="equal">
      <formula>"Evitar"</formula>
    </cfRule>
  </conditionalFormatting>
  <dataValidations count="13">
    <dataValidation type="list" allowBlank="1" showInputMessage="1" showErrorMessage="1" sqref="AD12:AD46" xr:uid="{00000000-0002-0000-0B00-000000000000}">
      <formula1>"Manual,Automatico,NA"</formula1>
    </dataValidation>
    <dataValidation type="list" allowBlank="1" showInputMessage="1" showErrorMessage="1" sqref="AA12:AA46" xr:uid="{00000000-0002-0000-0B00-000001000000}">
      <formula1>"Preventivo,Detectivo,Correctivo,NA"</formula1>
    </dataValidation>
    <dataValidation type="list" allowBlank="1" showInputMessage="1" showErrorMessage="1" sqref="P12:P46" xr:uid="{00000000-0002-0000-0B00-000002000000}">
      <formula1>$BE$1:$BE$6</formula1>
    </dataValidation>
    <dataValidation type="list" allowBlank="1" showInputMessage="1" showErrorMessage="1" sqref="BB12:BB46" xr:uid="{00000000-0002-0000-0B00-000003000000}">
      <formula1>"Sin Iniciar,En proceso,Cerrado"</formula1>
    </dataValidation>
    <dataValidation type="list" allowBlank="1" showInputMessage="1" showErrorMessage="1" sqref="H5" xr:uid="{00000000-0002-0000-0B00-000004000000}">
      <formula1>"Estrategico,Misional,Apoyo"</formula1>
    </dataValidation>
    <dataValidation type="list" allowBlank="1" showInputMessage="1" showErrorMessage="1" sqref="AH12:AH13 AH17:AH19 AH22:AH25 AH27:AH30 AH32:AH33 AH37:AH38 AH42:AH43" xr:uid="{00000000-0002-0000-0B00-000005000000}">
      <formula1>"Con Registro,Sin Registro"</formula1>
    </dataValidation>
    <dataValidation type="list" allowBlank="1" showInputMessage="1" showErrorMessage="1" sqref="AG12:AG13 AG17:AG19 AG22:AG25 AG27:AG30 AG32:AG33 AG37:AG38 AG42:AG43" xr:uid="{00000000-0002-0000-0B00-000006000000}">
      <formula1>"Continua,Aleatoria"</formula1>
    </dataValidation>
    <dataValidation type="list" allowBlank="1" showInputMessage="1" showErrorMessage="1" sqref="AF12:AF15 AF17:AF20 AF22:AF25 AF27:AF30 AF32:AF35 AF37:AF40 AF42:AF45" xr:uid="{00000000-0002-0000-0B00-000007000000}">
      <formula1>"Documentado,Sin Documentar"</formula1>
    </dataValidation>
    <dataValidation type="list" allowBlank="1" showInputMessage="1" showErrorMessage="1" sqref="M12:M46" xr:uid="{00000000-0002-0000-0B00-000008000000}">
      <formula1>"N/A,menor a 10 SMLMV,ENTRE 10 Y 50 SMLMV,entre 50 y 100 SMLMV,entre 100 y 500 SMLMV,Mayor a 500 SMLMV"</formula1>
    </dataValidation>
    <dataValidation type="list" allowBlank="1" showInputMessage="1" showErrorMessage="1" sqref="F12:F46" xr:uid="{00000000-0002-0000-0B00-000009000000}">
      <formula1>"A Ejecucion y administracion de procesos,B Fraude externo,C Fraude interno,D Fallas teconologicas,E Relaciones laborales,F Usuarios productos y practicas organizacionales,G Daños activos fisicos"</formula1>
    </dataValidation>
    <dataValidation type="list" allowBlank="1" showInputMessage="1" showErrorMessage="1" sqref="B12:B46" xr:uid="{00000000-0002-0000-0B00-00000A000000}">
      <formula1>"Posibilidad de perdidad economica,Posibilidad de perdida reputacional,Posibilidad de perdida economica y reputacional,Posibilidad de perdida reputacional y economica"</formula1>
    </dataValidation>
    <dataValidation type="list" allowBlank="1" showInputMessage="1" showErrorMessage="1" sqref="G27:H27 G17:H17 G22:H22 G12:H12 G32:H32 G37:H37 G42:H42" xr:uid="{00000000-0002-0000-0B00-00000B000000}">
      <formula1>"Procesos,Evento externo,Talento humano,Tecnologias,Infraestructura"</formula1>
    </dataValidation>
    <dataValidation type="list" allowBlank="1" showInputMessage="1" showErrorMessage="1" sqref="AR12 AR17 AR22 AR27 AR32 AR37 AR42" xr:uid="{00000000-0002-0000-0B00-00000C000000}">
      <formula1>"Reducir mitigar,Reducir Transferir,Aceptar,Evitar"</formula1>
    </dataValidation>
  </dataValidations>
  <pageMargins left="0.7" right="0.7" top="0.75" bottom="0.75" header="0.3" footer="0.3"/>
  <pageSetup orientation="portrait" horizontalDpi="4294967292"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D000000}">
          <x14:formula1>
            <xm:f>'C:\Users\everl\Downloads\MAPA DE RIESGO DE GESTION.25.06.2023\[gestion de riesgos.xlsx]11 FORMULAS'!#REF!</xm:f>
          </x14:formula1>
          <xm:sqref>AG34:AH35 AG20:AH20 AG14:AH15 AG39:AH40 AG44:AH45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E46"/>
  <sheetViews>
    <sheetView zoomScale="60" zoomScaleNormal="60" workbookViewId="0">
      <pane xSplit="1" topLeftCell="B1" activePane="topRight" state="frozen"/>
      <selection activeCell="A12" sqref="A12"/>
      <selection pane="topRight" activeCell="C12" sqref="C12:C16"/>
    </sheetView>
  </sheetViews>
  <sheetFormatPr baseColWidth="10" defaultColWidth="11.42578125" defaultRowHeight="15" x14ac:dyDescent="0.25"/>
  <cols>
    <col min="1" max="1" width="8.28515625" customWidth="1"/>
    <col min="2" max="2" width="27.140625" customWidth="1"/>
    <col min="3" max="3" width="23.28515625" customWidth="1"/>
    <col min="4" max="4" width="28.42578125" customWidth="1"/>
    <col min="5" max="5" width="54" customWidth="1"/>
    <col min="6" max="9" width="15.85546875" customWidth="1"/>
    <col min="10" max="10" width="7.28515625" customWidth="1"/>
    <col min="11" max="11" width="11.5703125" customWidth="1"/>
    <col min="12" max="12" width="6.7109375" customWidth="1"/>
    <col min="13" max="13" width="14.85546875" customWidth="1"/>
    <col min="14" max="14" width="6.7109375" customWidth="1"/>
    <col min="15" max="15" width="12.140625" customWidth="1"/>
    <col min="16" max="16" width="15.5703125" customWidth="1"/>
    <col min="17" max="17" width="13.42578125" customWidth="1"/>
    <col min="18" max="18" width="7" customWidth="1"/>
    <col min="19" max="19" width="12.7109375" customWidth="1"/>
    <col min="20" max="20" width="8.28515625" customWidth="1"/>
    <col min="21" max="21" width="12.7109375" customWidth="1"/>
    <col min="22" max="22" width="8.42578125" customWidth="1"/>
    <col min="23" max="23" width="17.5703125" customWidth="1"/>
    <col min="24" max="24" width="42.28515625" customWidth="1"/>
    <col min="25" max="25" width="21.85546875" customWidth="1"/>
    <col min="26" max="26" width="37.28515625" customWidth="1"/>
    <col min="27" max="27" width="9.85546875" customWidth="1"/>
    <col min="28" max="28" width="8.85546875" customWidth="1"/>
    <col min="29" max="29" width="13.7109375" customWidth="1"/>
    <col min="30" max="30" width="10.85546875" customWidth="1"/>
    <col min="31" max="31" width="9.5703125" customWidth="1"/>
    <col min="32" max="32" width="10.42578125" customWidth="1"/>
    <col min="33" max="33" width="9.140625" customWidth="1"/>
    <col min="34" max="34" width="10.85546875" customWidth="1"/>
    <col min="35" max="35" width="8.7109375" customWidth="1"/>
    <col min="36" max="36" width="8.140625" customWidth="1"/>
    <col min="37" max="38" width="8.42578125" customWidth="1"/>
    <col min="39" max="39" width="6.42578125" customWidth="1"/>
    <col min="40" max="40" width="13.28515625" customWidth="1"/>
    <col min="41" max="41" width="7.7109375" customWidth="1"/>
    <col min="42" max="42" width="13.28515625" customWidth="1"/>
    <col min="43" max="43" width="12.7109375" customWidth="1"/>
    <col min="44" max="44" width="12" customWidth="1"/>
    <col min="45" max="46" width="17.28515625" customWidth="1"/>
    <col min="47" max="48" width="9.5703125" customWidth="1"/>
    <col min="49" max="51" width="17.28515625" customWidth="1"/>
    <col min="52" max="53" width="22" customWidth="1"/>
    <col min="54" max="54" width="12.140625" customWidth="1"/>
    <col min="56" max="56" width="11.28515625" customWidth="1"/>
    <col min="57" max="57" width="0.42578125" hidden="1" customWidth="1"/>
    <col min="16334" max="16384" width="25.42578125" customWidth="1"/>
  </cols>
  <sheetData>
    <row r="1" spans="1:57" s="7" customFormat="1" ht="16.5" customHeight="1" x14ac:dyDescent="0.25">
      <c r="A1" s="132"/>
      <c r="B1" s="133"/>
      <c r="C1" s="134" t="s">
        <v>220</v>
      </c>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6"/>
      <c r="BA1" s="137" t="s">
        <v>221</v>
      </c>
      <c r="BB1" s="137"/>
      <c r="BE1" s="37" t="s">
        <v>222</v>
      </c>
    </row>
    <row r="2" spans="1:57" s="7" customFormat="1" ht="16.5" customHeight="1" x14ac:dyDescent="0.25">
      <c r="A2" s="132"/>
      <c r="B2" s="133"/>
      <c r="C2" s="138" t="s">
        <v>396</v>
      </c>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7" t="s">
        <v>224</v>
      </c>
      <c r="BB2" s="137"/>
      <c r="BE2" s="37" t="s">
        <v>225</v>
      </c>
    </row>
    <row r="3" spans="1:57" s="7" customFormat="1" ht="16.5" customHeight="1" x14ac:dyDescent="0.25">
      <c r="A3" s="132"/>
      <c r="B3" s="133"/>
      <c r="C3" s="138" t="s">
        <v>397</v>
      </c>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7" t="s">
        <v>227</v>
      </c>
      <c r="BB3" s="137"/>
      <c r="BE3" s="37" t="s">
        <v>228</v>
      </c>
    </row>
    <row r="4" spans="1:57" s="7" customFormat="1" ht="16.5" customHeight="1" x14ac:dyDescent="0.25">
      <c r="A4" s="132"/>
      <c r="B4" s="133"/>
      <c r="C4" s="138" t="s">
        <v>229</v>
      </c>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7" t="s">
        <v>230</v>
      </c>
      <c r="BB4" s="137"/>
      <c r="BE4" s="37" t="s">
        <v>231</v>
      </c>
    </row>
    <row r="5" spans="1:57" s="8" customFormat="1" ht="39.75" customHeight="1" x14ac:dyDescent="0.25">
      <c r="A5" s="117" t="s">
        <v>232</v>
      </c>
      <c r="B5" s="117"/>
      <c r="C5" s="141" t="s">
        <v>233</v>
      </c>
      <c r="D5" s="142"/>
      <c r="E5" s="34" t="s">
        <v>234</v>
      </c>
      <c r="F5" s="35"/>
      <c r="G5" s="34" t="s">
        <v>0</v>
      </c>
      <c r="H5" s="36"/>
      <c r="I5" s="146" t="s">
        <v>237</v>
      </c>
      <c r="J5" s="147"/>
      <c r="K5" s="147"/>
      <c r="L5" s="147"/>
      <c r="M5" s="147"/>
      <c r="N5" s="147"/>
      <c r="O5" s="148"/>
      <c r="P5" s="143">
        <v>44834</v>
      </c>
      <c r="Q5" s="144"/>
      <c r="R5" s="144"/>
      <c r="S5" s="145"/>
      <c r="AR5" s="125"/>
      <c r="BA5" s="126"/>
      <c r="BB5" s="126"/>
      <c r="BE5" s="37" t="s">
        <v>238</v>
      </c>
    </row>
    <row r="6" spans="1:57" s="8" customFormat="1" ht="33.75" customHeight="1" x14ac:dyDescent="0.25">
      <c r="A6" s="151" t="s">
        <v>239</v>
      </c>
      <c r="B6" s="152"/>
      <c r="C6" s="129"/>
      <c r="D6" s="130"/>
      <c r="E6" s="130"/>
      <c r="F6" s="130"/>
      <c r="G6" s="130"/>
      <c r="H6" s="131"/>
      <c r="I6" s="146" t="s">
        <v>241</v>
      </c>
      <c r="J6" s="147"/>
      <c r="K6" s="147"/>
      <c r="L6" s="147"/>
      <c r="M6" s="147"/>
      <c r="N6" s="147"/>
      <c r="O6" s="148"/>
      <c r="P6" s="149" t="s">
        <v>398</v>
      </c>
      <c r="Q6" s="150"/>
      <c r="R6" s="150"/>
      <c r="S6" s="150"/>
      <c r="V6" s="9" t="s">
        <v>242</v>
      </c>
      <c r="W6" s="139"/>
      <c r="X6" s="139"/>
      <c r="Y6" s="139"/>
      <c r="Z6" s="139"/>
      <c r="AA6" s="139"/>
      <c r="AB6" s="139"/>
      <c r="AC6" s="139"/>
      <c r="AD6" s="139"/>
      <c r="AE6" s="139"/>
      <c r="AF6" s="139"/>
      <c r="AG6" s="139"/>
      <c r="AH6" s="139"/>
      <c r="AI6" s="10"/>
      <c r="AJ6" s="10"/>
      <c r="AK6" s="10"/>
      <c r="AL6" s="10"/>
      <c r="AM6" s="11"/>
      <c r="AN6" s="12"/>
      <c r="AO6" s="12"/>
      <c r="AP6" s="12"/>
      <c r="AR6" s="125"/>
      <c r="BA6" s="140"/>
      <c r="BB6" s="140"/>
      <c r="BE6" s="37" t="s">
        <v>243</v>
      </c>
    </row>
    <row r="7" spans="1:57" s="8" customFormat="1" ht="33.75" customHeight="1" x14ac:dyDescent="0.25">
      <c r="A7" s="111" t="s">
        <v>244</v>
      </c>
      <c r="B7" s="112"/>
      <c r="C7" s="112"/>
      <c r="D7" s="112"/>
      <c r="E7" s="112"/>
      <c r="F7" s="112"/>
      <c r="G7" s="112"/>
      <c r="H7" s="112"/>
      <c r="I7" s="112"/>
      <c r="J7" s="112"/>
      <c r="K7" s="112"/>
      <c r="L7" s="112"/>
      <c r="M7" s="112"/>
      <c r="N7" s="112"/>
      <c r="O7" s="112"/>
      <c r="P7" s="112"/>
      <c r="Q7" s="112"/>
      <c r="R7" s="112"/>
      <c r="S7" s="112"/>
      <c r="T7" s="112"/>
      <c r="U7" s="113"/>
      <c r="V7" s="114" t="s">
        <v>245</v>
      </c>
      <c r="W7" s="115"/>
      <c r="X7" s="115"/>
      <c r="Y7" s="115"/>
      <c r="Z7" s="115"/>
      <c r="AA7" s="115"/>
      <c r="AB7" s="115"/>
      <c r="AC7" s="115"/>
      <c r="AD7" s="115"/>
      <c r="AE7" s="115"/>
      <c r="AF7" s="115"/>
      <c r="AG7" s="115"/>
      <c r="AH7" s="115"/>
      <c r="AI7" s="115"/>
      <c r="AJ7" s="115"/>
      <c r="AK7" s="115"/>
      <c r="AL7" s="115"/>
      <c r="AM7" s="115"/>
      <c r="AN7" s="115"/>
      <c r="AO7" s="115"/>
      <c r="AP7" s="115"/>
      <c r="AQ7" s="115"/>
      <c r="AR7" s="116"/>
      <c r="AS7" s="117" t="s">
        <v>246</v>
      </c>
      <c r="AT7" s="117"/>
      <c r="AU7" s="117"/>
      <c r="AV7" s="117"/>
      <c r="AW7" s="117"/>
      <c r="AX7" s="117"/>
      <c r="AY7" s="117"/>
      <c r="AZ7" s="117"/>
      <c r="BA7" s="117"/>
      <c r="BB7" s="117"/>
    </row>
    <row r="8" spans="1:57" s="8" customFormat="1" ht="33" customHeight="1" x14ac:dyDescent="0.25">
      <c r="A8" s="117" t="s">
        <v>247</v>
      </c>
      <c r="B8" s="117"/>
      <c r="C8" s="117"/>
      <c r="D8" s="117"/>
      <c r="E8" s="117"/>
      <c r="F8" s="117"/>
      <c r="G8" s="117"/>
      <c r="H8" s="117"/>
      <c r="I8" s="117"/>
      <c r="J8" s="117" t="s">
        <v>248</v>
      </c>
      <c r="K8" s="117"/>
      <c r="L8" s="117"/>
      <c r="M8" s="117"/>
      <c r="N8" s="117"/>
      <c r="O8" s="117"/>
      <c r="P8" s="117"/>
      <c r="Q8" s="117"/>
      <c r="R8" s="117"/>
      <c r="S8" s="117"/>
      <c r="T8" s="117"/>
      <c r="U8" s="117"/>
      <c r="V8" s="119" t="s">
        <v>249</v>
      </c>
      <c r="W8" s="119"/>
      <c r="X8" s="119"/>
      <c r="Y8" s="119"/>
      <c r="Z8" s="119"/>
      <c r="AA8" s="120" t="s">
        <v>250</v>
      </c>
      <c r="AB8" s="120"/>
      <c r="AC8" s="120"/>
      <c r="AD8" s="120"/>
      <c r="AE8" s="120"/>
      <c r="AF8" s="120"/>
      <c r="AG8" s="120"/>
      <c r="AH8" s="120"/>
      <c r="AI8" s="120"/>
      <c r="AJ8" s="120"/>
      <c r="AK8" s="120"/>
      <c r="AL8" s="120"/>
      <c r="AM8" s="120"/>
      <c r="AN8" s="120"/>
      <c r="AO8" s="120"/>
      <c r="AP8" s="120"/>
      <c r="AQ8" s="120"/>
      <c r="AR8" s="120"/>
      <c r="AS8" s="117"/>
      <c r="AT8" s="117"/>
      <c r="AU8" s="117"/>
      <c r="AV8" s="117"/>
      <c r="AW8" s="117"/>
      <c r="AX8" s="117"/>
      <c r="AY8" s="117"/>
      <c r="AZ8" s="117"/>
      <c r="BA8" s="117"/>
      <c r="BB8" s="117"/>
    </row>
    <row r="9" spans="1:57" s="13" customFormat="1" ht="33" customHeight="1" x14ac:dyDescent="0.25">
      <c r="A9" s="117"/>
      <c r="B9" s="117"/>
      <c r="C9" s="117"/>
      <c r="D9" s="117"/>
      <c r="E9" s="117"/>
      <c r="F9" s="117"/>
      <c r="G9" s="117"/>
      <c r="H9" s="117"/>
      <c r="I9" s="117"/>
      <c r="J9" s="100" t="s">
        <v>251</v>
      </c>
      <c r="K9" s="100" t="s">
        <v>252</v>
      </c>
      <c r="L9" s="100" t="s">
        <v>253</v>
      </c>
      <c r="M9" s="100" t="s">
        <v>254</v>
      </c>
      <c r="N9" s="100" t="s">
        <v>255</v>
      </c>
      <c r="O9" s="100" t="s">
        <v>256</v>
      </c>
      <c r="P9" s="100" t="s">
        <v>257</v>
      </c>
      <c r="Q9" s="100" t="s">
        <v>258</v>
      </c>
      <c r="R9" s="100" t="s">
        <v>259</v>
      </c>
      <c r="S9" s="100" t="s">
        <v>260</v>
      </c>
      <c r="T9" s="100" t="s">
        <v>261</v>
      </c>
      <c r="U9" s="100" t="s">
        <v>262</v>
      </c>
      <c r="V9" s="119"/>
      <c r="W9" s="119"/>
      <c r="X9" s="119"/>
      <c r="Y9" s="119"/>
      <c r="Z9" s="119"/>
      <c r="AA9" s="103" t="s">
        <v>263</v>
      </c>
      <c r="AB9" s="103"/>
      <c r="AC9" s="103"/>
      <c r="AD9" s="103"/>
      <c r="AE9" s="103"/>
      <c r="AF9" s="103"/>
      <c r="AG9" s="103"/>
      <c r="AH9" s="103"/>
      <c r="AI9" s="104" t="s">
        <v>264</v>
      </c>
      <c r="AJ9" s="33"/>
      <c r="AK9" s="104" t="s">
        <v>265</v>
      </c>
      <c r="AL9" s="104" t="s">
        <v>266</v>
      </c>
      <c r="AM9" s="105" t="s">
        <v>267</v>
      </c>
      <c r="AN9" s="105" t="s">
        <v>268</v>
      </c>
      <c r="AO9" s="104" t="s">
        <v>269</v>
      </c>
      <c r="AP9" s="105" t="s">
        <v>270</v>
      </c>
      <c r="AQ9" s="105" t="s">
        <v>271</v>
      </c>
      <c r="AR9" s="105" t="s">
        <v>272</v>
      </c>
      <c r="AS9" s="117"/>
      <c r="AT9" s="117"/>
      <c r="AU9" s="117"/>
      <c r="AV9" s="117"/>
      <c r="AW9" s="117"/>
      <c r="AX9" s="117"/>
      <c r="AY9" s="117"/>
      <c r="AZ9" s="117"/>
      <c r="BA9" s="117"/>
      <c r="BB9" s="117"/>
    </row>
    <row r="10" spans="1:57" s="13" customFormat="1" ht="49.5" customHeight="1" x14ac:dyDescent="0.25">
      <c r="A10" s="103" t="s">
        <v>273</v>
      </c>
      <c r="B10" s="103" t="s">
        <v>274</v>
      </c>
      <c r="C10" s="103" t="s">
        <v>275</v>
      </c>
      <c r="D10" s="103" t="s">
        <v>276</v>
      </c>
      <c r="E10" s="103" t="s">
        <v>277</v>
      </c>
      <c r="F10" s="103" t="s">
        <v>278</v>
      </c>
      <c r="G10" s="103"/>
      <c r="H10" s="103"/>
      <c r="I10" s="103"/>
      <c r="J10" s="100"/>
      <c r="K10" s="100"/>
      <c r="L10" s="100"/>
      <c r="M10" s="100"/>
      <c r="N10" s="100"/>
      <c r="O10" s="100"/>
      <c r="P10" s="100"/>
      <c r="Q10" s="100"/>
      <c r="R10" s="100"/>
      <c r="S10" s="100"/>
      <c r="T10" s="100"/>
      <c r="U10" s="100"/>
      <c r="V10" s="119"/>
      <c r="W10" s="119"/>
      <c r="X10" s="119"/>
      <c r="Y10" s="119"/>
      <c r="Z10" s="119"/>
      <c r="AA10" s="104" t="s">
        <v>279</v>
      </c>
      <c r="AB10" s="104"/>
      <c r="AC10" s="104"/>
      <c r="AD10" s="104"/>
      <c r="AE10" s="104"/>
      <c r="AF10" s="104" t="s">
        <v>280</v>
      </c>
      <c r="AG10" s="104"/>
      <c r="AH10" s="104"/>
      <c r="AI10" s="104"/>
      <c r="AJ10" s="33"/>
      <c r="AK10" s="104"/>
      <c r="AL10" s="104"/>
      <c r="AM10" s="105"/>
      <c r="AN10" s="105"/>
      <c r="AO10" s="104"/>
      <c r="AP10" s="105"/>
      <c r="AQ10" s="105"/>
      <c r="AR10" s="105"/>
      <c r="AS10" s="82" t="s">
        <v>281</v>
      </c>
      <c r="AT10" s="82" t="s">
        <v>282</v>
      </c>
      <c r="AU10" s="82" t="s">
        <v>283</v>
      </c>
      <c r="AV10" s="82" t="s">
        <v>284</v>
      </c>
      <c r="AW10" s="84" t="s">
        <v>285</v>
      </c>
      <c r="AX10" s="84"/>
      <c r="AY10" s="84"/>
      <c r="AZ10" s="103" t="s">
        <v>286</v>
      </c>
      <c r="BA10" s="103" t="s">
        <v>287</v>
      </c>
      <c r="BB10" s="103" t="s">
        <v>288</v>
      </c>
    </row>
    <row r="11" spans="1:57" s="13" customFormat="1" ht="57.75" customHeight="1" x14ac:dyDescent="0.25">
      <c r="A11" s="103"/>
      <c r="B11" s="103"/>
      <c r="C11" s="103"/>
      <c r="D11" s="103"/>
      <c r="E11" s="103"/>
      <c r="F11" s="14" t="s">
        <v>289</v>
      </c>
      <c r="G11" s="14" t="s">
        <v>290</v>
      </c>
      <c r="H11" s="14" t="s">
        <v>291</v>
      </c>
      <c r="I11" s="14" t="s">
        <v>292</v>
      </c>
      <c r="J11" s="100"/>
      <c r="K11" s="100"/>
      <c r="L11" s="100"/>
      <c r="M11" s="100"/>
      <c r="N11" s="100"/>
      <c r="O11" s="100"/>
      <c r="P11" s="100"/>
      <c r="Q11" s="100"/>
      <c r="R11" s="100"/>
      <c r="S11" s="100"/>
      <c r="T11" s="100"/>
      <c r="U11" s="100"/>
      <c r="V11" s="15" t="s">
        <v>293</v>
      </c>
      <c r="W11" s="15" t="s">
        <v>294</v>
      </c>
      <c r="X11" s="15" t="s">
        <v>295</v>
      </c>
      <c r="Y11" s="15" t="s">
        <v>296</v>
      </c>
      <c r="Z11" s="16" t="s">
        <v>297</v>
      </c>
      <c r="AA11" s="17" t="s">
        <v>298</v>
      </c>
      <c r="AB11" s="15" t="s">
        <v>299</v>
      </c>
      <c r="AC11" s="15" t="s">
        <v>300</v>
      </c>
      <c r="AD11" s="17" t="s">
        <v>301</v>
      </c>
      <c r="AE11" s="15" t="s">
        <v>302</v>
      </c>
      <c r="AF11" s="15" t="s">
        <v>303</v>
      </c>
      <c r="AG11" s="15" t="s">
        <v>304</v>
      </c>
      <c r="AH11" s="15" t="s">
        <v>305</v>
      </c>
      <c r="AI11" s="33" t="s">
        <v>306</v>
      </c>
      <c r="AJ11" s="33"/>
      <c r="AK11" s="33" t="s">
        <v>307</v>
      </c>
      <c r="AL11" s="33" t="s">
        <v>308</v>
      </c>
      <c r="AM11" s="105"/>
      <c r="AN11" s="105"/>
      <c r="AO11" s="104"/>
      <c r="AP11" s="105"/>
      <c r="AQ11" s="105"/>
      <c r="AR11" s="105"/>
      <c r="AS11" s="83"/>
      <c r="AT11" s="83"/>
      <c r="AU11" s="83"/>
      <c r="AV11" s="83"/>
      <c r="AW11" s="16" t="s">
        <v>309</v>
      </c>
      <c r="AX11" s="16" t="s">
        <v>310</v>
      </c>
      <c r="AY11" s="16" t="s">
        <v>311</v>
      </c>
      <c r="AZ11" s="103"/>
      <c r="BA11" s="103"/>
      <c r="BB11" s="103"/>
    </row>
    <row r="12" spans="1:57" s="20" customFormat="1" ht="84.75" customHeight="1" x14ac:dyDescent="0.25">
      <c r="A12" s="81" t="s">
        <v>312</v>
      </c>
      <c r="B12" s="81" t="s">
        <v>399</v>
      </c>
      <c r="C12" s="81"/>
      <c r="D12" s="81"/>
      <c r="E12" s="80" t="str">
        <f>+CONCATENATE(B12," ",C12," ",D12)</f>
        <v xml:space="preserve">Posibilidad de perdidad economica  </v>
      </c>
      <c r="F12" s="81"/>
      <c r="G12" s="81"/>
      <c r="H12" s="81"/>
      <c r="I12" s="89" t="str">
        <f>+G12&amp;H12</f>
        <v/>
      </c>
      <c r="J12" s="90">
        <v>0</v>
      </c>
      <c r="K12" s="93" t="str">
        <f>IF(J12&lt;=0,"",IF(J12&lt;=2,"Muy Baja",IF(J12&lt;=24,"Baja",IF(J12&lt;=500,"Media",IF(J12&lt;=5000,"Alta","Muy Alta")))))</f>
        <v/>
      </c>
      <c r="L12" s="94" t="str">
        <f>IF(K12="","",IF(K12="Muy Baja",0.2,IF(K12="Baja",0.4,IF(K12="Media",0.6,IF(K12="Alta",0.8,IF(K12="Muy Alta",1,))))))</f>
        <v/>
      </c>
      <c r="M12" s="96" t="s">
        <v>347</v>
      </c>
      <c r="N12" s="94">
        <f>IF(M12="","",IF(M12="menor a 10 SMLMV",0.2,IF(M12="ENTRE 10 Y 50 SMLMV",0.4,IF(M12="entre 50 y 100 SMLMV",0.6,IF(M12="entre 100 y 500 SMLMV",0.8,IF(M12="Mayor a 500 SMLMV",1,))))))</f>
        <v>0</v>
      </c>
      <c r="O12" s="93" t="str">
        <f>IF(N12&lt;=0,"",IF(N12&lt;=20%,"Leve",IF(N12&lt;=40%,"Menor",IF(N12&lt;=60%,"Moderado",IF(N12&lt;=80%,"Mayor","Catastrofico")))))</f>
        <v/>
      </c>
      <c r="P12" s="97" t="s">
        <v>222</v>
      </c>
      <c r="Q12" s="93" t="str">
        <f>IF(R12&lt;=0,"",IF(R12&lt;=20%,"Leve",IF(R12&lt;=40%,"Menor",IF(R12&lt;=60%,"Moderado",IF(R12&lt;=80%,"Mayor","Catastrofico")))))</f>
        <v/>
      </c>
      <c r="R12" s="94">
        <f>IF(P12="","",IF(P12="El riesgo afecta la imagen de algún área de la organización",0.2,IF(P12="El riesgo afecta la imagen de la entidad internamente, de conocimiento general nivel interno, de junta directiva y accionistas y/o de proveedores",0.4,IF(P12="El riesgo afecta la imagen de la entidad con algunos usuarios de relevancia frente al logro de los objetivos",0.6,IF(P12="El riesgo afecta la imagen de la entidad con efecto publicitario sostenido a nivel de sector administrativo, nivel departamental o municipal",0.8,IF(P12="El riesgo afecta la imagen de la entidad a nivel nacional, con efecto publicitario sostenido a nivel país",1,))))))</f>
        <v>0</v>
      </c>
      <c r="S12" s="93" t="str">
        <f>IF(T12&lt;=0,"",IF(T12&lt;=20%,"Leve",IF(T12&lt;=40%,"Menor",IF(T12&lt;=60%,"Moderado",IF(T12&lt;=80%,"Mayor","Catastrofico")))))</f>
        <v/>
      </c>
      <c r="T12" s="88">
        <f>+N12</f>
        <v>0</v>
      </c>
      <c r="U12" s="109">
        <f>IF(OR(AND(K12="Muy Baja",S12="Leve"),AND(K12="Muy Baja",S12="Menor"),AND(K12="Baja",S12="Leve")),"Bajo",IF(OR(AND(K12="Muy baja",S12="Moderado"),AND(K12="Baja",S12="Menor"),AND(K12="Baja",S12="Moderado"),AND(K12="Media",S12="Leve"),AND(K12="Media",S12="Menor"),AND(K12="Media",S12="Moderado"),AND(K12="Alta",S12="Leve"),AND(K12="Alta",S12="Menor")),"Moderado",IF(OR(AND(K12="Muy Baja",S12="Mayor"),AND(K12="Baja",S12="Mayor"),AND(K12="Media",S12="Mayor"),AND(K12="Alta",S12="Moderado"),AND(K12="Alta",S12="Mayor"),AND(K12="Muy Alta",S12="Leve"),AND(K12="Muy Alta",S12="Menor"),AND(K12="Muy Alta",S12="Moderado"),AND(K12="Muy Alta",S12="Mayor")),"Alto",IF(OR(AND(K12="Muy Baja",S12="Catastrofico"),AND(K12="Baja",S12="Catastrofico"),AND(K12="Media",S12="Catastrofico"),AND(K12="Alta",S12="Catastrofico"),AND(K12="Muy Alta",S12="Catastrofico")),"Extremo",))))</f>
        <v>0</v>
      </c>
      <c r="V12" s="18"/>
      <c r="W12" s="38"/>
      <c r="X12" s="38"/>
      <c r="Y12" s="38"/>
      <c r="Z12" s="39" t="str">
        <f t="shared" ref="Z12:Z15" si="0">+CONCATENATE(W12," ",X12," ",Y12)</f>
        <v xml:space="preserve">  </v>
      </c>
      <c r="AA12" s="40" t="s">
        <v>222</v>
      </c>
      <c r="AB12" s="41">
        <f t="shared" ref="AB12:AB13" si="1">IF(AA12="","",IF(AA12="Preventivo",0.25,IF(AA12="Detectivo",0.15,IF(AA12="Correctivo",0.1,))))</f>
        <v>0</v>
      </c>
      <c r="AC12" s="19" t="str">
        <f>+IF(OR(AA12='[1]11 FORMULAS'!$O$4,AA12='[1]11 FORMULAS'!$O$5),'[1]11 FORMULAS'!$P$5,IF(AA12='[1]11 FORMULAS'!$O$6,'[1]11 FORMULAS'!$P$6,""))</f>
        <v/>
      </c>
      <c r="AD12" s="40" t="s">
        <v>222</v>
      </c>
      <c r="AE12" s="41">
        <f t="shared" ref="AE12:AE46" si="2">IF(AD12="","",IF(AD12="Manual",0.15,IF(AD12="Automatico",0.25,)))</f>
        <v>0</v>
      </c>
      <c r="AF12" s="42"/>
      <c r="AG12" s="42"/>
      <c r="AH12" s="42"/>
      <c r="AI12" s="19">
        <f>+AB12+AE12</f>
        <v>0</v>
      </c>
      <c r="AJ12" s="19" t="e">
        <f>+L12*AI12</f>
        <v>#VALUE!</v>
      </c>
      <c r="AK12" s="19" t="e">
        <f>+L12-AJ12</f>
        <v>#VALUE!</v>
      </c>
      <c r="AL12" s="19">
        <f>IF(AC12='[1]11 FORMULAS'!$P$6,T12-(T12*AI12),T12)</f>
        <v>0</v>
      </c>
      <c r="AM12" s="110" t="e">
        <f>+AK16</f>
        <v>#VALUE!</v>
      </c>
      <c r="AN12" s="93" t="e">
        <f>IF(AM12&lt;=0,"",IF(AM12&lt;=20%,"Muy Baja",IF(AM12&lt;=40%,"Baja",IF(AM12&lt;=60%,"Media",IF(AM12&lt;=80%,"Alta","Muy Alta")))))</f>
        <v>#VALUE!</v>
      </c>
      <c r="AO12" s="110">
        <f>+AL16</f>
        <v>0</v>
      </c>
      <c r="AP12" s="93" t="str">
        <f>IF(AO12&lt;=0,"",IF(AO12&lt;=20%,"Leve",IF(AO12&lt;=40%,"Menor",IF(AO12&lt;=60%,"Moderado",IF(AO12&lt;=80%,"Mayor","Catastrofico")))))</f>
        <v/>
      </c>
      <c r="AQ12" s="109" t="e">
        <f>IF(OR(AND(AN12="Muy Baja",AP12="Leve"),AND(AN12="Muy Baja",AP12="Menor"),AND(AN12="Baja",AP12="Leve")),"Bajo",IF(OR(AND(AN12="Muy baja",AP12="Moderado"),AND(AN12="Baja",AP12="Menor"),AND(AN12="Baja",AP12="Moderado"),AND(AN12="Media",AP12="Leve"),AND(AN12="Media",AP12="Menor"),AND(AN12="Media",AP12="Moderado"),AND(AN12="Alta",AP12="Leve"),AND(AN12="Alta",AP12="Menor")),"Moderado",IF(OR(AND(AN12="Muy Baja",AP12="Mayor"),AND(AN12="Baja",AP12="Mayor"),AND(AN12="Media",AP12="Mayor"),AND(AN12="Alta",AP12="Moderado"),AND(AN12="Alta",AP12="Mayor"),AND(AN12="Muy Alta",AP12="Leve"),AND(AN12="Muy Alta",AP12="Menor"),AND(AN12="Muy Alta",AP12="Moderado"),AND(AN12="Muy Alta",AP12="Mayor")),"Alto",IF(OR(AND(AN12="Muy Baja",AP12="Catastrofico"),AND(AN12="Baja",AP12="Catastrofico"),AND(AN12="Media",AP12="Catastrofico"),AND(AN12="Alta",AP12="Catastrofico"),AND(AN12="Muy Alta",AP12="Catastrofico")),"Extremo",""))))</f>
        <v>#VALUE!</v>
      </c>
      <c r="AR12" s="106"/>
      <c r="AS12" s="102"/>
      <c r="AT12" s="102"/>
      <c r="AU12" s="102"/>
      <c r="AV12" s="102"/>
      <c r="AW12" s="102"/>
      <c r="AX12" s="102"/>
      <c r="AY12" s="102"/>
      <c r="AZ12" s="102"/>
      <c r="BA12" s="102"/>
      <c r="BB12" s="102"/>
      <c r="BE12" s="13"/>
    </row>
    <row r="13" spans="1:57" s="20" customFormat="1" ht="35.25" customHeight="1" x14ac:dyDescent="0.25">
      <c r="A13" s="81"/>
      <c r="B13" s="81"/>
      <c r="C13" s="81"/>
      <c r="D13" s="81"/>
      <c r="E13" s="80"/>
      <c r="F13" s="81"/>
      <c r="G13" s="81"/>
      <c r="H13" s="81"/>
      <c r="I13" s="89"/>
      <c r="J13" s="91"/>
      <c r="K13" s="93"/>
      <c r="L13" s="95"/>
      <c r="M13" s="96"/>
      <c r="N13" s="95"/>
      <c r="O13" s="93"/>
      <c r="P13" s="98"/>
      <c r="Q13" s="93"/>
      <c r="R13" s="95"/>
      <c r="S13" s="93"/>
      <c r="T13" s="88"/>
      <c r="U13" s="109"/>
      <c r="V13" s="18"/>
      <c r="W13" s="38"/>
      <c r="X13" s="38"/>
      <c r="Y13" s="38"/>
      <c r="Z13" s="39" t="str">
        <f t="shared" si="0"/>
        <v xml:space="preserve">  </v>
      </c>
      <c r="AA13" s="40" t="s">
        <v>222</v>
      </c>
      <c r="AB13" s="41">
        <f t="shared" si="1"/>
        <v>0</v>
      </c>
      <c r="AC13" s="19" t="str">
        <f>+IF(OR(AA13='[1]11 FORMULAS'!$O$4,AA13='[1]11 FORMULAS'!$O$5),'[1]11 FORMULAS'!$P$5,IF(AA13='[1]11 FORMULAS'!$O$6,'[1]11 FORMULAS'!$P$6,""))</f>
        <v/>
      </c>
      <c r="AD13" s="40" t="s">
        <v>222</v>
      </c>
      <c r="AE13" s="41">
        <f t="shared" si="2"/>
        <v>0</v>
      </c>
      <c r="AF13" s="42"/>
      <c r="AG13" s="42"/>
      <c r="AH13" s="42"/>
      <c r="AI13" s="19">
        <f>+AB13+AE13</f>
        <v>0</v>
      </c>
      <c r="AJ13" s="19" t="e">
        <f>+AK12*AI13</f>
        <v>#VALUE!</v>
      </c>
      <c r="AK13" s="19" t="e">
        <f>+AK12-AJ13</f>
        <v>#VALUE!</v>
      </c>
      <c r="AL13" s="19">
        <f>IF(AC13='[1]11 FORMULAS'!$P$6,AL12-(AL12*AI13),AL12)</f>
        <v>0</v>
      </c>
      <c r="AM13" s="110"/>
      <c r="AN13" s="93"/>
      <c r="AO13" s="110"/>
      <c r="AP13" s="93"/>
      <c r="AQ13" s="109"/>
      <c r="AR13" s="107"/>
      <c r="AS13" s="86"/>
      <c r="AT13" s="86"/>
      <c r="AU13" s="86"/>
      <c r="AV13" s="86"/>
      <c r="AW13" s="86"/>
      <c r="AX13" s="86"/>
      <c r="AY13" s="86"/>
      <c r="AZ13" s="86"/>
      <c r="BA13" s="86"/>
      <c r="BB13" s="86"/>
      <c r="BE13" s="13"/>
    </row>
    <row r="14" spans="1:57" s="20" customFormat="1" ht="35.25" customHeight="1" x14ac:dyDescent="0.25">
      <c r="A14" s="81"/>
      <c r="B14" s="81"/>
      <c r="C14" s="81"/>
      <c r="D14" s="81"/>
      <c r="E14" s="80"/>
      <c r="F14" s="81"/>
      <c r="G14" s="81"/>
      <c r="H14" s="81"/>
      <c r="I14" s="89"/>
      <c r="J14" s="91"/>
      <c r="K14" s="93"/>
      <c r="L14" s="95"/>
      <c r="M14" s="96"/>
      <c r="N14" s="95"/>
      <c r="O14" s="93"/>
      <c r="P14" s="98"/>
      <c r="Q14" s="93"/>
      <c r="R14" s="95"/>
      <c r="S14" s="93"/>
      <c r="T14" s="88"/>
      <c r="U14" s="109"/>
      <c r="V14" s="18"/>
      <c r="W14" s="38"/>
      <c r="X14" s="38"/>
      <c r="Y14" s="38"/>
      <c r="Z14" s="39" t="str">
        <f t="shared" si="0"/>
        <v xml:space="preserve">  </v>
      </c>
      <c r="AA14" s="40" t="s">
        <v>222</v>
      </c>
      <c r="AB14" s="41">
        <f>IF(AA14="","",IF(AA14="Preventivo",0.25,IF(AA14="Detectivo",0.15,IF(AA14="Correctivo",0.1,))))</f>
        <v>0</v>
      </c>
      <c r="AC14" s="19" t="str">
        <f>+IF(OR(AA14='[1]11 FORMULAS'!$O$4,AA14='[1]11 FORMULAS'!$O$5),'[1]11 FORMULAS'!$P$5,IF(AA14='[1]11 FORMULAS'!$O$6,'[1]11 FORMULAS'!$P$6,""))</f>
        <v/>
      </c>
      <c r="AD14" s="40" t="s">
        <v>222</v>
      </c>
      <c r="AE14" s="41">
        <f t="shared" si="2"/>
        <v>0</v>
      </c>
      <c r="AF14" s="42"/>
      <c r="AG14" s="42"/>
      <c r="AH14" s="42"/>
      <c r="AI14" s="19">
        <f>+AB14+AE14</f>
        <v>0</v>
      </c>
      <c r="AJ14" s="19" t="e">
        <f t="shared" ref="AJ14:AJ16" si="3">+AK13*AI14</f>
        <v>#VALUE!</v>
      </c>
      <c r="AK14" s="19" t="e">
        <f t="shared" ref="AK14:AK16" si="4">+AK13-AJ14</f>
        <v>#VALUE!</v>
      </c>
      <c r="AL14" s="19">
        <f>IF(AC14='[1]11 FORMULAS'!$P$6,AL13-(AL13*AI14),AL13)</f>
        <v>0</v>
      </c>
      <c r="AM14" s="110"/>
      <c r="AN14" s="93"/>
      <c r="AO14" s="110"/>
      <c r="AP14" s="93"/>
      <c r="AQ14" s="109"/>
      <c r="AR14" s="107"/>
      <c r="AS14" s="86"/>
      <c r="AT14" s="86"/>
      <c r="AU14" s="86"/>
      <c r="AV14" s="86"/>
      <c r="AW14" s="86"/>
      <c r="AX14" s="86"/>
      <c r="AY14" s="86"/>
      <c r="AZ14" s="86"/>
      <c r="BA14" s="86"/>
      <c r="BB14" s="86"/>
    </row>
    <row r="15" spans="1:57" s="20" customFormat="1" ht="35.25" customHeight="1" x14ac:dyDescent="0.25">
      <c r="A15" s="81"/>
      <c r="B15" s="81"/>
      <c r="C15" s="81"/>
      <c r="D15" s="81"/>
      <c r="E15" s="80"/>
      <c r="F15" s="81"/>
      <c r="G15" s="81"/>
      <c r="H15" s="81"/>
      <c r="I15" s="89"/>
      <c r="J15" s="91"/>
      <c r="K15" s="93"/>
      <c r="L15" s="95"/>
      <c r="M15" s="96"/>
      <c r="N15" s="95"/>
      <c r="O15" s="93"/>
      <c r="P15" s="98"/>
      <c r="Q15" s="93"/>
      <c r="R15" s="95"/>
      <c r="S15" s="93"/>
      <c r="T15" s="88"/>
      <c r="U15" s="109"/>
      <c r="V15" s="18"/>
      <c r="W15" s="38"/>
      <c r="X15" s="38"/>
      <c r="Y15" s="38"/>
      <c r="Z15" s="39" t="str">
        <f t="shared" si="0"/>
        <v xml:space="preserve">  </v>
      </c>
      <c r="AA15" s="40" t="s">
        <v>222</v>
      </c>
      <c r="AB15" s="41">
        <f t="shared" ref="AB15:AB46" si="5">IF(AA15="","",IF(AA15="Preventivo",0.25,IF(AA15="Detectivo",0.15,IF(AA15="Correctivo",0.1,))))</f>
        <v>0</v>
      </c>
      <c r="AC15" s="19" t="str">
        <f>+IF(OR(AA15='[1]11 FORMULAS'!$O$4,AA15='[1]11 FORMULAS'!$O$5),'[1]11 FORMULAS'!$P$5,IF(AA15='[1]11 FORMULAS'!$O$6,'[1]11 FORMULAS'!$P$6,""))</f>
        <v/>
      </c>
      <c r="AD15" s="40" t="s">
        <v>222</v>
      </c>
      <c r="AE15" s="41">
        <f t="shared" si="2"/>
        <v>0</v>
      </c>
      <c r="AF15" s="42"/>
      <c r="AG15" s="42"/>
      <c r="AH15" s="42"/>
      <c r="AI15" s="19">
        <f t="shared" ref="AI15:AI33" si="6">+AB15+AE15</f>
        <v>0</v>
      </c>
      <c r="AJ15" s="19" t="e">
        <f t="shared" si="3"/>
        <v>#VALUE!</v>
      </c>
      <c r="AK15" s="19" t="e">
        <f t="shared" si="4"/>
        <v>#VALUE!</v>
      </c>
      <c r="AL15" s="19">
        <f>IF(AC15='[1]11 FORMULAS'!$P$6,AL14-(AL14*AI15),AL14)</f>
        <v>0</v>
      </c>
      <c r="AM15" s="110"/>
      <c r="AN15" s="93"/>
      <c r="AO15" s="110"/>
      <c r="AP15" s="93"/>
      <c r="AQ15" s="109"/>
      <c r="AR15" s="107"/>
      <c r="AS15" s="86"/>
      <c r="AT15" s="86"/>
      <c r="AU15" s="86"/>
      <c r="AV15" s="86"/>
      <c r="AW15" s="86"/>
      <c r="AX15" s="86"/>
      <c r="AY15" s="86"/>
      <c r="AZ15" s="86"/>
      <c r="BA15" s="86"/>
      <c r="BB15" s="86"/>
    </row>
    <row r="16" spans="1:57" s="20" customFormat="1" ht="35.25" customHeight="1" x14ac:dyDescent="0.25">
      <c r="A16" s="81"/>
      <c r="B16" s="81"/>
      <c r="C16" s="81"/>
      <c r="D16" s="81"/>
      <c r="E16" s="80"/>
      <c r="F16" s="81"/>
      <c r="G16" s="81"/>
      <c r="H16" s="81"/>
      <c r="I16" s="89"/>
      <c r="J16" s="92"/>
      <c r="K16" s="93"/>
      <c r="L16" s="95"/>
      <c r="M16" s="96"/>
      <c r="N16" s="95"/>
      <c r="O16" s="93"/>
      <c r="P16" s="99"/>
      <c r="Q16" s="93"/>
      <c r="R16" s="95"/>
      <c r="S16" s="93"/>
      <c r="T16" s="88"/>
      <c r="U16" s="109"/>
      <c r="V16" s="21"/>
      <c r="W16" s="21"/>
      <c r="X16" s="21"/>
      <c r="Y16" s="21"/>
      <c r="Z16" s="21"/>
      <c r="AA16" s="40" t="s">
        <v>222</v>
      </c>
      <c r="AB16" s="41">
        <f t="shared" si="5"/>
        <v>0</v>
      </c>
      <c r="AC16" s="19" t="str">
        <f>+IF(OR(AA16='[1]11 FORMULAS'!$O$4,AA16='[1]11 FORMULAS'!$O$5),'[1]11 FORMULAS'!$P$5,IF(AA16='[1]11 FORMULAS'!$O$6,'[1]11 FORMULAS'!$P$6,""))</f>
        <v/>
      </c>
      <c r="AD16" s="40" t="s">
        <v>222</v>
      </c>
      <c r="AE16" s="41">
        <f t="shared" si="2"/>
        <v>0</v>
      </c>
      <c r="AF16" s="43"/>
      <c r="AG16" s="43"/>
      <c r="AH16" s="43"/>
      <c r="AI16" s="19">
        <f t="shared" si="6"/>
        <v>0</v>
      </c>
      <c r="AJ16" s="19" t="e">
        <f t="shared" si="3"/>
        <v>#VALUE!</v>
      </c>
      <c r="AK16" s="19" t="e">
        <f t="shared" si="4"/>
        <v>#VALUE!</v>
      </c>
      <c r="AL16" s="19">
        <f>IF(AC16='[1]11 FORMULAS'!$P$6,AL15-(AL15*AI16),AL15)</f>
        <v>0</v>
      </c>
      <c r="AM16" s="110"/>
      <c r="AN16" s="93"/>
      <c r="AO16" s="110"/>
      <c r="AP16" s="93"/>
      <c r="AQ16" s="109"/>
      <c r="AR16" s="108"/>
      <c r="AS16" s="87"/>
      <c r="AT16" s="87"/>
      <c r="AU16" s="87"/>
      <c r="AV16" s="87"/>
      <c r="AW16" s="87"/>
      <c r="AX16" s="87"/>
      <c r="AY16" s="87"/>
      <c r="AZ16" s="87"/>
      <c r="BA16" s="87"/>
      <c r="BB16" s="87"/>
    </row>
    <row r="17" spans="1:57" s="20" customFormat="1" ht="49.5" customHeight="1" x14ac:dyDescent="0.25">
      <c r="A17" s="81" t="s">
        <v>400</v>
      </c>
      <c r="B17" s="81"/>
      <c r="C17" s="81"/>
      <c r="D17" s="81"/>
      <c r="E17" s="80" t="str">
        <f>+CONCATENATE(B17," ",C17," ",D17)</f>
        <v xml:space="preserve">  </v>
      </c>
      <c r="F17" s="81"/>
      <c r="G17" s="81"/>
      <c r="H17" s="81"/>
      <c r="I17" s="89" t="str">
        <f t="shared" ref="I17:I27" si="7">+G17&amp;H17</f>
        <v/>
      </c>
      <c r="J17" s="90">
        <v>0</v>
      </c>
      <c r="K17" s="93" t="str">
        <f>IF(J17&lt;=0,"",IF(J17&lt;=2,"Muy Baja",IF(J17&lt;=24,"Baja",IF(J17&lt;=500,"Media",IF(J17&lt;=5000,"Alta","Muy Alta")))))</f>
        <v/>
      </c>
      <c r="L17" s="94" t="str">
        <f>IF(K17="","",IF(K17="Muy Baja",0.2,IF(K17="Baja",0.4,IF(K17="Media",0.6,IF(K17="Alta",0.8,IF(K17="Muy Alta",1,))))))</f>
        <v/>
      </c>
      <c r="M17" s="96" t="s">
        <v>347</v>
      </c>
      <c r="N17" s="94">
        <f>IF(M17="","",IF(M17="menor a 10 SMLMV",0.2,IF(M17="ENTRE 10 Y 50 SMLMV",0.4,IF(M17="entre 50 y 100 SMLMV",0.6,IF(M17="entre 100 y 500 SMLMV",0.8,IF(M17="Mayor a 500 SMLMV",1,))))))</f>
        <v>0</v>
      </c>
      <c r="O17" s="93" t="str">
        <f>IF(N17&lt;=0,"",IF(N17&lt;=20%,"Leve",IF(N17&lt;=40%,"Menor",IF(N17&lt;=60%,"Moderado",IF(N17&lt;=80%,"Mayor","Catastrofico")))))</f>
        <v/>
      </c>
      <c r="P17" s="97" t="s">
        <v>222</v>
      </c>
      <c r="Q17" s="93" t="str">
        <f>IF(R17&lt;=0,"",IF(R17&lt;=20%,"Leve",IF(R17&lt;=40%,"Menor",IF(R17&lt;=60%,"Moderado",IF(R17&lt;=80%,"Mayor","Catastrofico")))))</f>
        <v/>
      </c>
      <c r="R17" s="94">
        <f>IF(P17="","",IF(P17="El riesgo afecta la imagen de algún área de la organización",0.2,IF(P17="El riesgo afecta la imagen de la entidad internamente, de conocimiento general nivel interno, de junta directiva y accionistas y/o de proveedores",0.4,IF(P17="El riesgo afecta la imagen de la entidad con algunos usuarios de relevancia frente al logro de los objetivos",0.6,IF(P17="El riesgo afecta la imagen de la entidad con efecto publicitario sostenido a nivel de sector administrativo, nivel departamental o municipal",0.8,IF(P17="El riesgo afecta la imagen de la entidad a nivel nacional, con efecto publicitario sostenido a nivel país",1,))))))</f>
        <v>0</v>
      </c>
      <c r="S17" s="93" t="str">
        <f>IF(T17&lt;=0,"",IF(T17&lt;=20%,"Leve",IF(T17&lt;=40%,"Menor",IF(T17&lt;=60%,"Moderado",IF(T17&lt;=80%,"Mayor","Catastrofico")))))</f>
        <v/>
      </c>
      <c r="T17" s="88">
        <f>+R17</f>
        <v>0</v>
      </c>
      <c r="U17" s="109">
        <f>IF(OR(AND(K17="Muy Baja",S17="Leve"),AND(K17="Muy Baja",S17="Menor"),AND(K17="Baja",S17="Leve")),"Bajo",IF(OR(AND(K17="Muy baja",S17="Moderado"),AND(K17="Baja",S17="Menor"),AND(K17="Baja",S17="Moderado"),AND(K17="Media",S17="Leve"),AND(K17="Media",S17="Menor"),AND(K17="Media",S17="Moderado"),AND(K17="Alta",S17="Leve"),AND(K17="Alta",S17="Menor")),"Moderado",IF(OR(AND(K17="Muy Baja",S17="Mayor"),AND(K17="Baja",S17="Mayor"),AND(K17="Media",S17="Mayor"),AND(K17="Alta",S17="Moderado"),AND(K17="Alta",S17="Mayor"),AND(K17="Muy Alta",S17="Leve"),AND(K17="Muy Alta",S17="Menor"),AND(K17="Muy Alta",S17="Moderado"),AND(K17="Muy Alta",S17="Mayor")),"Alto",IF(OR(AND(K17="Muy Baja",S17="Catastrofico"),AND(K17="Baja",S17="Catastrofico"),AND(K17="Media",S17="Catastrofico"),AND(K17="Alta",S17="Catastrofico"),AND(K17="Muy Alta",S17="Catastrofico")),"Extremo",))))</f>
        <v>0</v>
      </c>
      <c r="V17" s="18"/>
      <c r="W17" s="38"/>
      <c r="X17" s="38"/>
      <c r="Y17" s="38"/>
      <c r="Z17" s="39" t="str">
        <f t="shared" ref="Z17:Z20" si="8">+CONCATENATE(W17," ",X17," ",Y17)</f>
        <v xml:space="preserve">  </v>
      </c>
      <c r="AA17" s="40" t="s">
        <v>222</v>
      </c>
      <c r="AB17" s="41">
        <f t="shared" si="5"/>
        <v>0</v>
      </c>
      <c r="AC17" s="19" t="str">
        <f>+IF(OR(AA17='[1]11 FORMULAS'!$O$4,AA17='[1]11 FORMULAS'!$O$5),'[1]11 FORMULAS'!$P$5,IF(AA17='[1]11 FORMULAS'!$O$6,'[1]11 FORMULAS'!$P$6,""))</f>
        <v/>
      </c>
      <c r="AD17" s="40" t="s">
        <v>222</v>
      </c>
      <c r="AE17" s="41">
        <f t="shared" si="2"/>
        <v>0</v>
      </c>
      <c r="AF17" s="42"/>
      <c r="AG17" s="42"/>
      <c r="AH17" s="42"/>
      <c r="AI17" s="19">
        <f>+AB17+AE17</f>
        <v>0</v>
      </c>
      <c r="AJ17" s="19" t="e">
        <f>+L17*AI17</f>
        <v>#VALUE!</v>
      </c>
      <c r="AK17" s="19" t="e">
        <f>+L17-AJ17</f>
        <v>#VALUE!</v>
      </c>
      <c r="AL17" s="19">
        <f>IF(AC17='[1]11 FORMULAS'!$P$6,T17-(T17*AI17),T17)</f>
        <v>0</v>
      </c>
      <c r="AM17" s="110" t="e">
        <f>+AK21</f>
        <v>#VALUE!</v>
      </c>
      <c r="AN17" s="93" t="e">
        <f>IF(AM17&lt;=0,"",IF(AM17&lt;=20%,"Muy Baja",IF(AM17&lt;=40%,"Baja",IF(AM17&lt;=60%,"Media",IF(AM17&lt;=80%,"Alta","Muy Alta")))))</f>
        <v>#VALUE!</v>
      </c>
      <c r="AO17" s="110">
        <f>+AL21</f>
        <v>0</v>
      </c>
      <c r="AP17" s="93" t="str">
        <f>IF(AO17&lt;=0,"",IF(AO17&lt;=20%,"Leve",IF(AO17&lt;=40%,"Menor",IF(AO17&lt;=60%,"Moderado",IF(AO17&lt;=80%,"Mayor","Catastrofico")))))</f>
        <v/>
      </c>
      <c r="AQ17" s="109" t="e">
        <f>IF(OR(AND(AN17="Muy Baja",AP17="Leve"),AND(AN17="Muy Baja",AP17="Menor"),AND(AN17="Baja",AP17="Leve")),"Bajo",IF(OR(AND(AN17="Muy baja",AP17="Moderado"),AND(AN17="Baja",AP17="Menor"),AND(AN17="Baja",AP17="Moderado"),AND(AN17="Media",AP17="Leve"),AND(AN17="Media",AP17="Menor"),AND(AN17="Media",AP17="Moderado"),AND(AN17="Alta",AP17="Leve"),AND(AN17="Alta",AP17="Menor")),"Moderado",IF(OR(AND(AN17="Muy Baja",AP17="Mayor"),AND(AN17="Baja",AP17="Mayor"),AND(AN17="Media",AP17="Mayor"),AND(AN17="Alta",AP17="Moderado"),AND(AN17="Alta",AP17="Mayor"),AND(AN17="Muy Alta",AP17="Leve"),AND(AN17="Muy Alta",AP17="Menor"),AND(AN17="Muy Alta",AP17="Moderado"),AND(AN17="Muy Alta",AP17="Mayor")),"Alto",IF(OR(AND(AN17="Muy Baja",AP17="Catastrofico"),AND(AN17="Baja",AP17="Catastrofico"),AND(AN17="Media",AP17="Catastrofico"),AND(AN17="Alta",AP17="Catastrofico"),AND(AN17="Muy Alta",AP17="Catastrofico")),"Extremo",""))))</f>
        <v>#VALUE!</v>
      </c>
      <c r="AR17" s="106"/>
      <c r="AS17" s="102"/>
      <c r="AT17" s="102"/>
      <c r="AU17" s="102"/>
      <c r="AV17" s="102"/>
      <c r="AW17" s="102"/>
      <c r="AX17" s="102"/>
      <c r="AY17" s="102"/>
      <c r="AZ17" s="102"/>
      <c r="BA17" s="102"/>
      <c r="BB17" s="102"/>
      <c r="BE17" s="13"/>
    </row>
    <row r="18" spans="1:57" s="20" customFormat="1" ht="33.75" customHeight="1" x14ac:dyDescent="0.25">
      <c r="A18" s="81"/>
      <c r="B18" s="81"/>
      <c r="C18" s="81"/>
      <c r="D18" s="81"/>
      <c r="E18" s="80"/>
      <c r="F18" s="81"/>
      <c r="G18" s="81"/>
      <c r="H18" s="81"/>
      <c r="I18" s="89"/>
      <c r="J18" s="91"/>
      <c r="K18" s="93"/>
      <c r="L18" s="95"/>
      <c r="M18" s="96"/>
      <c r="N18" s="95"/>
      <c r="O18" s="93"/>
      <c r="P18" s="98"/>
      <c r="Q18" s="93"/>
      <c r="R18" s="95"/>
      <c r="S18" s="93"/>
      <c r="T18" s="88"/>
      <c r="U18" s="109"/>
      <c r="V18" s="18"/>
      <c r="W18" s="38"/>
      <c r="X18" s="38"/>
      <c r="Y18" s="38"/>
      <c r="Z18" s="39" t="str">
        <f t="shared" si="8"/>
        <v xml:space="preserve">  </v>
      </c>
      <c r="AA18" s="40" t="s">
        <v>222</v>
      </c>
      <c r="AB18" s="41">
        <f t="shared" si="5"/>
        <v>0</v>
      </c>
      <c r="AC18" s="19" t="str">
        <f>+IF(OR(AA18='[1]11 FORMULAS'!$O$4,AA18='[1]11 FORMULAS'!$O$5),'[1]11 FORMULAS'!$P$5,IF(AA18='[1]11 FORMULAS'!$O$6,'[1]11 FORMULAS'!$P$6,""))</f>
        <v/>
      </c>
      <c r="AD18" s="40" t="s">
        <v>222</v>
      </c>
      <c r="AE18" s="41">
        <f t="shared" si="2"/>
        <v>0</v>
      </c>
      <c r="AF18" s="42"/>
      <c r="AG18" s="42"/>
      <c r="AH18" s="42"/>
      <c r="AI18" s="19">
        <f>+AB18+AE18</f>
        <v>0</v>
      </c>
      <c r="AJ18" s="19" t="e">
        <f>+AK17*AI18</f>
        <v>#VALUE!</v>
      </c>
      <c r="AK18" s="19" t="e">
        <f>+AK17-AJ18</f>
        <v>#VALUE!</v>
      </c>
      <c r="AL18" s="19">
        <f>IF(AC18='[1]11 FORMULAS'!$P$6,AL17-(AL17*AI18),AL17)</f>
        <v>0</v>
      </c>
      <c r="AM18" s="110"/>
      <c r="AN18" s="93"/>
      <c r="AO18" s="110"/>
      <c r="AP18" s="93"/>
      <c r="AQ18" s="109"/>
      <c r="AR18" s="107"/>
      <c r="AS18" s="86"/>
      <c r="AT18" s="86"/>
      <c r="AU18" s="86"/>
      <c r="AV18" s="86"/>
      <c r="AW18" s="86"/>
      <c r="AX18" s="86"/>
      <c r="AY18" s="86"/>
      <c r="AZ18" s="86"/>
      <c r="BA18" s="86"/>
      <c r="BB18" s="86"/>
      <c r="BE18" s="13"/>
    </row>
    <row r="19" spans="1:57" s="20" customFormat="1" ht="33.75" customHeight="1" x14ac:dyDescent="0.25">
      <c r="A19" s="81"/>
      <c r="B19" s="81"/>
      <c r="C19" s="81"/>
      <c r="D19" s="81"/>
      <c r="E19" s="80"/>
      <c r="F19" s="81"/>
      <c r="G19" s="81"/>
      <c r="H19" s="81"/>
      <c r="I19" s="89"/>
      <c r="J19" s="91"/>
      <c r="K19" s="93"/>
      <c r="L19" s="95"/>
      <c r="M19" s="96"/>
      <c r="N19" s="95"/>
      <c r="O19" s="93"/>
      <c r="P19" s="98"/>
      <c r="Q19" s="93"/>
      <c r="R19" s="95"/>
      <c r="S19" s="93"/>
      <c r="T19" s="88"/>
      <c r="U19" s="109"/>
      <c r="V19" s="18"/>
      <c r="W19" s="38"/>
      <c r="X19" s="38"/>
      <c r="Y19" s="38"/>
      <c r="Z19" s="39" t="str">
        <f t="shared" si="8"/>
        <v xml:space="preserve">  </v>
      </c>
      <c r="AA19" s="40" t="s">
        <v>222</v>
      </c>
      <c r="AB19" s="41">
        <f t="shared" si="5"/>
        <v>0</v>
      </c>
      <c r="AC19" s="19" t="str">
        <f>+IF(OR(AA19='[1]11 FORMULAS'!$O$4,AA19='[1]11 FORMULAS'!$O$5),'[1]11 FORMULAS'!$P$5,IF(AA19='[1]11 FORMULAS'!$O$6,'[1]11 FORMULAS'!$P$6,""))</f>
        <v/>
      </c>
      <c r="AD19" s="40" t="s">
        <v>222</v>
      </c>
      <c r="AE19" s="41">
        <f t="shared" si="2"/>
        <v>0</v>
      </c>
      <c r="AF19" s="42"/>
      <c r="AG19" s="42"/>
      <c r="AH19" s="42"/>
      <c r="AI19" s="19">
        <f t="shared" si="6"/>
        <v>0</v>
      </c>
      <c r="AJ19" s="19" t="e">
        <f>+AK18*AI19</f>
        <v>#VALUE!</v>
      </c>
      <c r="AK19" s="19" t="e">
        <f>+AK18-AJ19</f>
        <v>#VALUE!</v>
      </c>
      <c r="AL19" s="19">
        <f>IF(AC19='[1]11 FORMULAS'!$P$6,AL18-(AL18*AI19),AL18)</f>
        <v>0</v>
      </c>
      <c r="AM19" s="110"/>
      <c r="AN19" s="93"/>
      <c r="AO19" s="110"/>
      <c r="AP19" s="93"/>
      <c r="AQ19" s="109"/>
      <c r="AR19" s="107"/>
      <c r="AS19" s="86"/>
      <c r="AT19" s="86"/>
      <c r="AU19" s="86"/>
      <c r="AV19" s="86"/>
      <c r="AW19" s="86"/>
      <c r="AX19" s="86"/>
      <c r="AY19" s="86"/>
      <c r="AZ19" s="86"/>
      <c r="BA19" s="86"/>
      <c r="BB19" s="86"/>
      <c r="BE19" s="13"/>
    </row>
    <row r="20" spans="1:57" s="20" customFormat="1" ht="33.75" customHeight="1" x14ac:dyDescent="0.25">
      <c r="A20" s="81"/>
      <c r="B20" s="81"/>
      <c r="C20" s="81"/>
      <c r="D20" s="81"/>
      <c r="E20" s="80"/>
      <c r="F20" s="81"/>
      <c r="G20" s="81"/>
      <c r="H20" s="81"/>
      <c r="I20" s="89"/>
      <c r="J20" s="91"/>
      <c r="K20" s="93"/>
      <c r="L20" s="95"/>
      <c r="M20" s="96"/>
      <c r="N20" s="95"/>
      <c r="O20" s="93"/>
      <c r="P20" s="98"/>
      <c r="Q20" s="93"/>
      <c r="R20" s="95"/>
      <c r="S20" s="93"/>
      <c r="T20" s="88"/>
      <c r="U20" s="109"/>
      <c r="V20" s="18"/>
      <c r="W20" s="38"/>
      <c r="X20" s="38"/>
      <c r="Y20" s="38"/>
      <c r="Z20" s="39" t="str">
        <f t="shared" si="8"/>
        <v xml:space="preserve">  </v>
      </c>
      <c r="AA20" s="40" t="s">
        <v>222</v>
      </c>
      <c r="AB20" s="41">
        <f t="shared" si="5"/>
        <v>0</v>
      </c>
      <c r="AC20" s="19" t="str">
        <f>+IF(OR(AA20='[1]11 FORMULAS'!$O$4,AA20='[1]11 FORMULAS'!$O$5),'[1]11 FORMULAS'!$P$5,IF(AA20='[1]11 FORMULAS'!$O$6,'[1]11 FORMULAS'!$P$6,""))</f>
        <v/>
      </c>
      <c r="AD20" s="40" t="s">
        <v>222</v>
      </c>
      <c r="AE20" s="41">
        <f t="shared" si="2"/>
        <v>0</v>
      </c>
      <c r="AF20" s="42"/>
      <c r="AG20" s="42"/>
      <c r="AH20" s="42"/>
      <c r="AI20" s="19">
        <f t="shared" si="6"/>
        <v>0</v>
      </c>
      <c r="AJ20" s="19" t="e">
        <f t="shared" ref="AJ20:AJ21" si="9">+AK19*AI20</f>
        <v>#VALUE!</v>
      </c>
      <c r="AK20" s="19" t="e">
        <f>IF(AC20='[1]11 FORMULAS'!$P$5,AK19-(AK19*AI20),AK19)</f>
        <v>#VALUE!</v>
      </c>
      <c r="AL20" s="19">
        <f>IF(AC20='[1]11 FORMULAS'!$P$6,AL19-(AL19*AI20),AL19)</f>
        <v>0</v>
      </c>
      <c r="AM20" s="110"/>
      <c r="AN20" s="93"/>
      <c r="AO20" s="110"/>
      <c r="AP20" s="93"/>
      <c r="AQ20" s="109"/>
      <c r="AR20" s="107"/>
      <c r="AS20" s="86"/>
      <c r="AT20" s="86"/>
      <c r="AU20" s="86"/>
      <c r="AV20" s="86"/>
      <c r="AW20" s="86"/>
      <c r="AX20" s="86"/>
      <c r="AY20" s="86"/>
      <c r="AZ20" s="86"/>
      <c r="BA20" s="86"/>
      <c r="BB20" s="86"/>
      <c r="BE20" s="13"/>
    </row>
    <row r="21" spans="1:57" s="20" customFormat="1" ht="33.75" customHeight="1" x14ac:dyDescent="0.25">
      <c r="A21" s="81"/>
      <c r="B21" s="81"/>
      <c r="C21" s="81"/>
      <c r="D21" s="81"/>
      <c r="E21" s="80"/>
      <c r="F21" s="81"/>
      <c r="G21" s="81"/>
      <c r="H21" s="81"/>
      <c r="I21" s="89"/>
      <c r="J21" s="92"/>
      <c r="K21" s="93"/>
      <c r="L21" s="95"/>
      <c r="M21" s="96"/>
      <c r="N21" s="95"/>
      <c r="O21" s="93"/>
      <c r="P21" s="99"/>
      <c r="Q21" s="93"/>
      <c r="R21" s="95"/>
      <c r="S21" s="93"/>
      <c r="T21" s="88"/>
      <c r="U21" s="109"/>
      <c r="V21" s="21"/>
      <c r="W21" s="21"/>
      <c r="X21" s="21"/>
      <c r="Y21" s="21"/>
      <c r="Z21" s="21"/>
      <c r="AA21" s="40" t="s">
        <v>222</v>
      </c>
      <c r="AB21" s="41">
        <f t="shared" si="5"/>
        <v>0</v>
      </c>
      <c r="AC21" s="19" t="str">
        <f>+IF(OR(AA21='[1]11 FORMULAS'!$O$4,AA21='[1]11 FORMULAS'!$O$5),'[1]11 FORMULAS'!$P$5,IF(AA21='[1]11 FORMULAS'!$O$6,'[1]11 FORMULAS'!$P$6,""))</f>
        <v/>
      </c>
      <c r="AD21" s="40" t="s">
        <v>222</v>
      </c>
      <c r="AE21" s="41">
        <f t="shared" si="2"/>
        <v>0</v>
      </c>
      <c r="AF21" s="43"/>
      <c r="AG21" s="43"/>
      <c r="AH21" s="43"/>
      <c r="AI21" s="19">
        <f t="shared" si="6"/>
        <v>0</v>
      </c>
      <c r="AJ21" s="19" t="e">
        <f t="shared" si="9"/>
        <v>#VALUE!</v>
      </c>
      <c r="AK21" s="19" t="e">
        <f>IF(AC21='[1]11 FORMULAS'!$P$5,AK20-(AK20*AI21),AK20)</f>
        <v>#VALUE!</v>
      </c>
      <c r="AL21" s="19">
        <f>IF(AC21='[1]11 FORMULAS'!$P$6,AL20-(AL20*AI21),AL20)</f>
        <v>0</v>
      </c>
      <c r="AM21" s="110"/>
      <c r="AN21" s="93"/>
      <c r="AO21" s="110"/>
      <c r="AP21" s="93"/>
      <c r="AQ21" s="109"/>
      <c r="AR21" s="108"/>
      <c r="AS21" s="87"/>
      <c r="AT21" s="87"/>
      <c r="AU21" s="87"/>
      <c r="AV21" s="87"/>
      <c r="AW21" s="87"/>
      <c r="AX21" s="87"/>
      <c r="AY21" s="87"/>
      <c r="AZ21" s="87"/>
      <c r="BA21" s="87"/>
      <c r="BB21" s="87"/>
      <c r="BE21" s="13"/>
    </row>
    <row r="22" spans="1:57" s="22" customFormat="1" ht="33.75" customHeight="1" x14ac:dyDescent="0.25">
      <c r="A22" s="81" t="s">
        <v>401</v>
      </c>
      <c r="B22" s="81"/>
      <c r="C22" s="81"/>
      <c r="D22" s="81"/>
      <c r="E22" s="80" t="str">
        <f>+CONCATENATE(B22," ",C22," ",D22)</f>
        <v xml:space="preserve">  </v>
      </c>
      <c r="F22" s="81"/>
      <c r="G22" s="81"/>
      <c r="H22" s="81"/>
      <c r="I22" s="89" t="str">
        <f t="shared" si="7"/>
        <v/>
      </c>
      <c r="J22" s="90">
        <v>0</v>
      </c>
      <c r="K22" s="93" t="str">
        <f>IF(J22&lt;=0,"",IF(J22&lt;=2,"Muy Baja",IF(J22&lt;=24,"Baja",IF(J22&lt;=500,"Media",IF(J22&lt;=5000,"Alta","Muy Alta")))))</f>
        <v/>
      </c>
      <c r="L22" s="94" t="str">
        <f>IF(K22="","",IF(K22="Muy Baja",0.2,IF(K22="Baja",0.4,IF(K22="Media",0.6,IF(K22="Alta",0.8,IF(K22="Muy Alta",1,))))))</f>
        <v/>
      </c>
      <c r="M22" s="96" t="s">
        <v>347</v>
      </c>
      <c r="N22" s="94">
        <f>IF(M22="","",IF(M22="menor a 10 SMLMV",0.2,IF(M22="ENTRE 10 Y 50 SMLMV",0.4,IF(M22="entre 50 y 100 SMLMV",0.6,IF(M22="entre 100 y 500 SMLMV",0.8,IF(M22="Mayor a 500 SMLMV",1,))))))</f>
        <v>0</v>
      </c>
      <c r="O22" s="93" t="str">
        <f>IF(N22&lt;=0,"",IF(N22&lt;=20%,"Leve",IF(N22&lt;=40%,"Menor",IF(N22&lt;=60%,"Moderado",IF(N22&lt;=80%,"Mayor","Catastrofico")))))</f>
        <v/>
      </c>
      <c r="P22" s="97" t="s">
        <v>222</v>
      </c>
      <c r="Q22" s="93" t="str">
        <f>IF(R22&lt;=0,"",IF(R22&lt;=20%,"Leve",IF(R22&lt;=40%,"Menor",IF(R22&lt;=60%,"Moderado",IF(R22&lt;=80%,"Mayor","Catastrofico")))))</f>
        <v/>
      </c>
      <c r="R22" s="94">
        <f>IF(P22="","",IF(P22="El riesgo afecta la imagen de algún área de la organización",0.2,IF(P22="El riesgo afecta la imagen de la entidad internamente, de conocimiento general nivel interno, de junta directiva y accionistas y/o de proveedores",0.4,IF(P22="El riesgo afecta la imagen de la entidad con algunos usuarios de relevancia frente al logro de los objetivos",0.6,IF(P22="El riesgo afecta la imagen de la entidad con efecto publicitario sostenido a nivel de sector administrativo, nivel departamental o municipal",0.8,IF(P22="El riesgo afecta la imagen de la entidad a nivel nacional, con efecto publicitario sostenido a nivel país",1,))))))</f>
        <v>0</v>
      </c>
      <c r="S22" s="93" t="str">
        <f>IF(T22&lt;=0,"",IF(T22&lt;=20%,"Leve",IF(T22&lt;=40%,"Menor",IF(T22&lt;=60%,"Moderado",IF(T22&lt;=80%,"Mayor","Catastrofico")))))</f>
        <v/>
      </c>
      <c r="T22" s="88">
        <f>+N22</f>
        <v>0</v>
      </c>
      <c r="U22" s="109">
        <f>IF(OR(AND(K22="Muy Baja",S22="Leve"),AND(K22="Muy Baja",S22="Menor"),AND(K22="Baja",S22="Leve")),"Bajo",IF(OR(AND(K22="Muy baja",S22="Moderado"),AND(K22="Baja",S22="Menor"),AND(K22="Baja",S22="Moderado"),AND(K22="Media",S22="Leve"),AND(K22="Media",S22="Menor"),AND(K22="Media",S22="Moderado"),AND(K22="Alta",S22="Leve"),AND(K22="Alta",S22="Menor")),"Moderado",IF(OR(AND(K22="Muy Baja",S22="Mayor"),AND(K22="Baja",S22="Mayor"),AND(K22="Media",S22="Mayor"),AND(K22="Alta",S22="Moderado"),AND(K22="Alta",S22="Mayor"),AND(K22="Muy Alta",S22="Leve"),AND(K22="Muy Alta",S22="Menor"),AND(K22="Muy Alta",S22="Moderado"),AND(K22="Muy Alta",S22="Mayor")),"Alto",IF(OR(AND(K22="Muy Baja",S22="Catastrofico"),AND(K22="Baja",S22="Catastrofico"),AND(K22="Media",S22="Catastrofico"),AND(K22="Alta",S22="Catastrofico"),AND(K22="Muy Alta",S22="Catastrofico")),"Extremo",))))</f>
        <v>0</v>
      </c>
      <c r="V22" s="18"/>
      <c r="W22" s="38"/>
      <c r="X22" s="38"/>
      <c r="Y22" s="38"/>
      <c r="Z22" s="39" t="str">
        <f t="shared" ref="Z22:Z25" si="10">+CONCATENATE(W22," ",X22," ",Y22)</f>
        <v xml:space="preserve">  </v>
      </c>
      <c r="AA22" s="40" t="s">
        <v>222</v>
      </c>
      <c r="AB22" s="41">
        <f t="shared" si="5"/>
        <v>0</v>
      </c>
      <c r="AC22" s="19" t="str">
        <f>+IF(OR(AA22='[1]11 FORMULAS'!$O$4,AA22='[1]11 FORMULAS'!$O$5),'[1]11 FORMULAS'!$P$5,IF(AA22='[1]11 FORMULAS'!$O$6,'[1]11 FORMULAS'!$P$6,""))</f>
        <v/>
      </c>
      <c r="AD22" s="40" t="s">
        <v>222</v>
      </c>
      <c r="AE22" s="41">
        <f t="shared" si="2"/>
        <v>0</v>
      </c>
      <c r="AF22" s="42"/>
      <c r="AG22" s="42"/>
      <c r="AH22" s="42"/>
      <c r="AI22" s="19">
        <f t="shared" si="6"/>
        <v>0</v>
      </c>
      <c r="AJ22" s="19" t="e">
        <f>+L22*AI22</f>
        <v>#VALUE!</v>
      </c>
      <c r="AK22" s="19" t="e">
        <f>+L22-AJ22</f>
        <v>#VALUE!</v>
      </c>
      <c r="AL22" s="19">
        <f>IF(AC22='[1]11 FORMULAS'!$P$6,T22-(T22*AI22),T22)</f>
        <v>0</v>
      </c>
      <c r="AM22" s="110" t="e">
        <f>+AK26</f>
        <v>#VALUE!</v>
      </c>
      <c r="AN22" s="93" t="e">
        <f>IF(AM22&lt;=0,"",IF(AM22&lt;=20%,"Muy Baja",IF(AM22&lt;=40%,"Baja",IF(AM22&lt;=60%,"Media",IF(AM22&lt;=80%,"Alta","Muy Alta")))))</f>
        <v>#VALUE!</v>
      </c>
      <c r="AO22" s="110">
        <f>+AL26</f>
        <v>0</v>
      </c>
      <c r="AP22" s="93" t="str">
        <f>IF(AO22&lt;=0,"",IF(AO22&lt;=20%,"Leve",IF(AO22&lt;=40%,"Menor",IF(AO22&lt;=60%,"Moderado",IF(AO22&lt;=80%,"Mayor","Catastrofico")))))</f>
        <v/>
      </c>
      <c r="AQ22" s="109" t="e">
        <f>IF(OR(AND(AN22="Muy Baja",AP22="Leve"),AND(AN22="Muy Baja",AP22="Menor"),AND(AN22="Baja",AP22="Leve")),"Bajo",IF(OR(AND(AN22="Muy baja",AP22="Moderado"),AND(AN22="Baja",AP22="Menor"),AND(AN22="Baja",AP22="Moderado"),AND(AN22="Media",AP22="Leve"),AND(AN22="Media",AP22="Menor"),AND(AN22="Media",AP22="Moderado"),AND(AN22="Alta",AP22="Leve"),AND(AN22="Alta",AP22="Menor")),"Moderado",IF(OR(AND(AN22="Muy Baja",AP22="Mayor"),AND(AN22="Baja",AP22="Mayor"),AND(AN22="Media",AP22="Mayor"),AND(AN22="Alta",AP22="Moderado"),AND(AN22="Alta",AP22="Mayor"),AND(AN22="Muy Alta",AP22="Leve"),AND(AN22="Muy Alta",AP22="Menor"),AND(AN22="Muy Alta",AP22="Moderado"),AND(AN22="Muy Alta",AP22="Mayor")),"Alto",IF(OR(AND(AN22="Muy Baja",AP22="Catastrofico"),AND(AN22="Baja",AP22="Catastrofico"),AND(AN22="Media",AP22="Catastrofico"),AND(AN22="Alta",AP22="Catastrofico"),AND(AN22="Muy Alta",AP22="Catastrofico")),"Extremo",""))))</f>
        <v>#VALUE!</v>
      </c>
      <c r="AR22" s="106"/>
      <c r="AS22" s="102"/>
      <c r="AT22" s="102"/>
      <c r="AU22" s="102"/>
      <c r="AV22" s="102"/>
      <c r="AW22" s="102"/>
      <c r="AX22" s="102"/>
      <c r="AY22" s="102"/>
      <c r="AZ22" s="102"/>
      <c r="BA22" s="102"/>
      <c r="BB22" s="102"/>
    </row>
    <row r="23" spans="1:57" s="22" customFormat="1" ht="33.75" customHeight="1" x14ac:dyDescent="0.25">
      <c r="A23" s="81"/>
      <c r="B23" s="81"/>
      <c r="C23" s="81"/>
      <c r="D23" s="81"/>
      <c r="E23" s="80"/>
      <c r="F23" s="81"/>
      <c r="G23" s="81"/>
      <c r="H23" s="81"/>
      <c r="I23" s="89"/>
      <c r="J23" s="91"/>
      <c r="K23" s="93"/>
      <c r="L23" s="95"/>
      <c r="M23" s="96"/>
      <c r="N23" s="95"/>
      <c r="O23" s="93"/>
      <c r="P23" s="98"/>
      <c r="Q23" s="93"/>
      <c r="R23" s="95"/>
      <c r="S23" s="93"/>
      <c r="T23" s="88"/>
      <c r="U23" s="109"/>
      <c r="V23" s="18"/>
      <c r="W23" s="38"/>
      <c r="X23" s="38"/>
      <c r="Y23" s="38"/>
      <c r="Z23" s="39" t="str">
        <f t="shared" si="10"/>
        <v xml:space="preserve">  </v>
      </c>
      <c r="AA23" s="40" t="s">
        <v>222</v>
      </c>
      <c r="AB23" s="41">
        <f t="shared" si="5"/>
        <v>0</v>
      </c>
      <c r="AC23" s="19" t="str">
        <f>+IF(OR(AA23='[1]11 FORMULAS'!$O$4,AA23='[1]11 FORMULAS'!$O$5),'[1]11 FORMULAS'!$P$5,IF(AA23='[1]11 FORMULAS'!$O$6,'[1]11 FORMULAS'!$P$6,""))</f>
        <v/>
      </c>
      <c r="AD23" s="40" t="s">
        <v>222</v>
      </c>
      <c r="AE23" s="41">
        <f t="shared" si="2"/>
        <v>0</v>
      </c>
      <c r="AF23" s="42"/>
      <c r="AG23" s="42"/>
      <c r="AH23" s="42"/>
      <c r="AI23" s="19">
        <f t="shared" si="6"/>
        <v>0</v>
      </c>
      <c r="AJ23" s="19" t="e">
        <f>+AK22*AI23</f>
        <v>#VALUE!</v>
      </c>
      <c r="AK23" s="19" t="e">
        <f>+AK22-AJ23</f>
        <v>#VALUE!</v>
      </c>
      <c r="AL23" s="19">
        <f>IF(AC23='[1]11 FORMULAS'!$P$6,AL22-(AL22*AI23),AL22)</f>
        <v>0</v>
      </c>
      <c r="AM23" s="110"/>
      <c r="AN23" s="93"/>
      <c r="AO23" s="110"/>
      <c r="AP23" s="93"/>
      <c r="AQ23" s="109"/>
      <c r="AR23" s="107"/>
      <c r="AS23" s="86"/>
      <c r="AT23" s="86"/>
      <c r="AU23" s="86"/>
      <c r="AV23" s="86"/>
      <c r="AW23" s="86"/>
      <c r="AX23" s="86"/>
      <c r="AY23" s="86"/>
      <c r="AZ23" s="86"/>
      <c r="BA23" s="86"/>
      <c r="BB23" s="86"/>
    </row>
    <row r="24" spans="1:57" s="22" customFormat="1" ht="33.75" customHeight="1" x14ac:dyDescent="0.25">
      <c r="A24" s="81"/>
      <c r="B24" s="81"/>
      <c r="C24" s="81"/>
      <c r="D24" s="81"/>
      <c r="E24" s="80"/>
      <c r="F24" s="81"/>
      <c r="G24" s="81"/>
      <c r="H24" s="81"/>
      <c r="I24" s="89"/>
      <c r="J24" s="91"/>
      <c r="K24" s="93"/>
      <c r="L24" s="95"/>
      <c r="M24" s="96"/>
      <c r="N24" s="95"/>
      <c r="O24" s="93"/>
      <c r="P24" s="98"/>
      <c r="Q24" s="93"/>
      <c r="R24" s="95"/>
      <c r="S24" s="93"/>
      <c r="T24" s="88"/>
      <c r="U24" s="109"/>
      <c r="V24" s="18"/>
      <c r="W24" s="38"/>
      <c r="X24" s="38"/>
      <c r="Y24" s="38"/>
      <c r="Z24" s="39" t="str">
        <f t="shared" si="10"/>
        <v xml:space="preserve">  </v>
      </c>
      <c r="AA24" s="40" t="s">
        <v>222</v>
      </c>
      <c r="AB24" s="41">
        <f t="shared" si="5"/>
        <v>0</v>
      </c>
      <c r="AC24" s="19" t="str">
        <f>+IF(OR(AA24='[1]11 FORMULAS'!$O$4,AA24='[1]11 FORMULAS'!$O$5),'[1]11 FORMULAS'!$P$5,IF(AA24='[1]11 FORMULAS'!$O$6,'[1]11 FORMULAS'!$P$6,""))</f>
        <v/>
      </c>
      <c r="AD24" s="40" t="s">
        <v>222</v>
      </c>
      <c r="AE24" s="41">
        <f t="shared" si="2"/>
        <v>0</v>
      </c>
      <c r="AF24" s="42"/>
      <c r="AG24" s="42"/>
      <c r="AH24" s="42"/>
      <c r="AI24" s="19">
        <f t="shared" si="6"/>
        <v>0</v>
      </c>
      <c r="AJ24" s="19" t="e">
        <f>+AK23*AI24</f>
        <v>#VALUE!</v>
      </c>
      <c r="AK24" s="19" t="e">
        <f>+AK23-AJ24</f>
        <v>#VALUE!</v>
      </c>
      <c r="AL24" s="19">
        <f>IF(AC24='[1]11 FORMULAS'!$P$6,AL23-(AL23*AI24),AL23)</f>
        <v>0</v>
      </c>
      <c r="AM24" s="110"/>
      <c r="AN24" s="93"/>
      <c r="AO24" s="110"/>
      <c r="AP24" s="93"/>
      <c r="AQ24" s="109"/>
      <c r="AR24" s="107"/>
      <c r="AS24" s="86"/>
      <c r="AT24" s="86"/>
      <c r="AU24" s="86"/>
      <c r="AV24" s="86"/>
      <c r="AW24" s="86"/>
      <c r="AX24" s="86"/>
      <c r="AY24" s="86"/>
      <c r="AZ24" s="86"/>
      <c r="BA24" s="86"/>
      <c r="BB24" s="86"/>
    </row>
    <row r="25" spans="1:57" s="22" customFormat="1" ht="33.75" customHeight="1" x14ac:dyDescent="0.25">
      <c r="A25" s="81"/>
      <c r="B25" s="81"/>
      <c r="C25" s="81"/>
      <c r="D25" s="81"/>
      <c r="E25" s="80"/>
      <c r="F25" s="81"/>
      <c r="G25" s="81"/>
      <c r="H25" s="81"/>
      <c r="I25" s="89"/>
      <c r="J25" s="91"/>
      <c r="K25" s="93"/>
      <c r="L25" s="95"/>
      <c r="M25" s="96"/>
      <c r="N25" s="95"/>
      <c r="O25" s="93"/>
      <c r="P25" s="98"/>
      <c r="Q25" s="93"/>
      <c r="R25" s="95"/>
      <c r="S25" s="93"/>
      <c r="T25" s="88"/>
      <c r="U25" s="109"/>
      <c r="V25" s="18"/>
      <c r="W25" s="38"/>
      <c r="X25" s="38"/>
      <c r="Y25" s="38"/>
      <c r="Z25" s="39" t="str">
        <f t="shared" si="10"/>
        <v xml:space="preserve">  </v>
      </c>
      <c r="AA25" s="40" t="s">
        <v>222</v>
      </c>
      <c r="AB25" s="41">
        <f t="shared" si="5"/>
        <v>0</v>
      </c>
      <c r="AC25" s="19" t="str">
        <f>+IF(OR(AA25='[1]11 FORMULAS'!$O$4,AA25='[1]11 FORMULAS'!$O$5),'[1]11 FORMULAS'!$P$5,IF(AA25='[1]11 FORMULAS'!$O$6,'[1]11 FORMULAS'!$P$6,""))</f>
        <v/>
      </c>
      <c r="AD25" s="40" t="s">
        <v>222</v>
      </c>
      <c r="AE25" s="41">
        <f t="shared" si="2"/>
        <v>0</v>
      </c>
      <c r="AF25" s="42"/>
      <c r="AG25" s="42"/>
      <c r="AH25" s="42"/>
      <c r="AI25" s="19">
        <f t="shared" si="6"/>
        <v>0</v>
      </c>
      <c r="AJ25" s="19" t="e">
        <f t="shared" ref="AJ25:AJ26" si="11">+AK24*AI25</f>
        <v>#VALUE!</v>
      </c>
      <c r="AK25" s="19" t="e">
        <f>IF(AC25='[1]11 FORMULAS'!$P$5,AK24-(AK24*AI25),AK24)</f>
        <v>#VALUE!</v>
      </c>
      <c r="AL25" s="19">
        <f>IF(AC25='[1]11 FORMULAS'!$P$6,AL24-(AL24*AI25),AL24)</f>
        <v>0</v>
      </c>
      <c r="AM25" s="110"/>
      <c r="AN25" s="93"/>
      <c r="AO25" s="110"/>
      <c r="AP25" s="93"/>
      <c r="AQ25" s="109"/>
      <c r="AR25" s="107"/>
      <c r="AS25" s="86"/>
      <c r="AT25" s="86"/>
      <c r="AU25" s="86"/>
      <c r="AV25" s="86"/>
      <c r="AW25" s="86"/>
      <c r="AX25" s="86"/>
      <c r="AY25" s="86"/>
      <c r="AZ25" s="86"/>
      <c r="BA25" s="86"/>
      <c r="BB25" s="86"/>
    </row>
    <row r="26" spans="1:57" s="22" customFormat="1" ht="33.75" customHeight="1" x14ac:dyDescent="0.25">
      <c r="A26" s="81"/>
      <c r="B26" s="81"/>
      <c r="C26" s="81"/>
      <c r="D26" s="81"/>
      <c r="E26" s="80"/>
      <c r="F26" s="81"/>
      <c r="G26" s="81"/>
      <c r="H26" s="81"/>
      <c r="I26" s="89"/>
      <c r="J26" s="92"/>
      <c r="K26" s="93"/>
      <c r="L26" s="95"/>
      <c r="M26" s="96"/>
      <c r="N26" s="95"/>
      <c r="O26" s="93"/>
      <c r="P26" s="99"/>
      <c r="Q26" s="93"/>
      <c r="R26" s="95"/>
      <c r="S26" s="93"/>
      <c r="T26" s="88"/>
      <c r="U26" s="109"/>
      <c r="V26" s="21"/>
      <c r="W26" s="21"/>
      <c r="X26" s="21"/>
      <c r="Y26" s="21"/>
      <c r="Z26" s="21"/>
      <c r="AA26" s="40" t="s">
        <v>222</v>
      </c>
      <c r="AB26" s="41">
        <f t="shared" si="5"/>
        <v>0</v>
      </c>
      <c r="AC26" s="19" t="str">
        <f>+IF(OR(AA26='[1]11 FORMULAS'!$O$4,AA26='[1]11 FORMULAS'!$O$5),'[1]11 FORMULAS'!$P$5,IF(AA26='[1]11 FORMULAS'!$O$6,'[1]11 FORMULAS'!$P$6,""))</f>
        <v/>
      </c>
      <c r="AD26" s="40" t="s">
        <v>222</v>
      </c>
      <c r="AE26" s="41">
        <f t="shared" si="2"/>
        <v>0</v>
      </c>
      <c r="AF26" s="43"/>
      <c r="AG26" s="43"/>
      <c r="AH26" s="43"/>
      <c r="AI26" s="19">
        <f t="shared" si="6"/>
        <v>0</v>
      </c>
      <c r="AJ26" s="19" t="e">
        <f t="shared" si="11"/>
        <v>#VALUE!</v>
      </c>
      <c r="AK26" s="19" t="e">
        <f>IF(AC26='[1]11 FORMULAS'!$P$5,AK25-(AK25*AI26),AK25)</f>
        <v>#VALUE!</v>
      </c>
      <c r="AL26" s="19">
        <f>IF(AC26='[1]11 FORMULAS'!$P$6,AL25-(AL25*AI26),AL25)</f>
        <v>0</v>
      </c>
      <c r="AM26" s="110"/>
      <c r="AN26" s="93"/>
      <c r="AO26" s="110"/>
      <c r="AP26" s="93"/>
      <c r="AQ26" s="109"/>
      <c r="AR26" s="108"/>
      <c r="AS26" s="87"/>
      <c r="AT26" s="87"/>
      <c r="AU26" s="87"/>
      <c r="AV26" s="87"/>
      <c r="AW26" s="87"/>
      <c r="AX26" s="87"/>
      <c r="AY26" s="87"/>
      <c r="AZ26" s="87"/>
      <c r="BA26" s="87"/>
      <c r="BB26" s="87"/>
    </row>
    <row r="27" spans="1:57" s="22" customFormat="1" ht="33.75" customHeight="1" x14ac:dyDescent="0.25">
      <c r="A27" s="81" t="s">
        <v>402</v>
      </c>
      <c r="B27" s="81"/>
      <c r="C27" s="81"/>
      <c r="D27" s="81"/>
      <c r="E27" s="80" t="str">
        <f>+CONCATENATE(B27," ",C27," ",D27)</f>
        <v xml:space="preserve">  </v>
      </c>
      <c r="F27" s="81"/>
      <c r="G27" s="81"/>
      <c r="H27" s="81"/>
      <c r="I27" s="89" t="str">
        <f t="shared" si="7"/>
        <v/>
      </c>
      <c r="J27" s="90">
        <v>0</v>
      </c>
      <c r="K27" s="93" t="str">
        <f>IF(J27&lt;=0,"",IF(J27&lt;=2,"Muy Baja",IF(J27&lt;=24,"Baja",IF(J27&lt;=500,"Media",IF(J27&lt;=5000,"Alta","Muy Alta")))))</f>
        <v/>
      </c>
      <c r="L27" s="94" t="str">
        <f>IF(K27="","",IF(K27="Muy Baja",0.2,IF(K27="Baja",0.4,IF(K27="Media",0.6,IF(K27="Alta",0.8,IF(K27="Muy Alta",1,))))))</f>
        <v/>
      </c>
      <c r="M27" s="96" t="s">
        <v>347</v>
      </c>
      <c r="N27" s="94">
        <f>IF(M27="","",IF(M27="menor a 10 SMLMV",0.2,IF(M27="ENTRE 10 Y 50 SMLMV",0.4,IF(M27="entre 50 y 100 SMLMV",0.6,IF(M27="entre 100 y 500 SMLMV",0.8,IF(M27="Mayor a 500 SMLMV",1,))))))</f>
        <v>0</v>
      </c>
      <c r="O27" s="93" t="str">
        <f>IF(N27&lt;=0,"",IF(N27&lt;=20%,"Leve",IF(N27&lt;=40%,"Menor",IF(N27&lt;=60%,"Moderado",IF(N27&lt;=80%,"Mayor","Catastrofico")))))</f>
        <v/>
      </c>
      <c r="P27" s="97" t="s">
        <v>222</v>
      </c>
      <c r="Q27" s="93" t="str">
        <f>IF(R27&lt;=0,"",IF(R27&lt;=20%,"Leve",IF(R27&lt;=40%,"Menor",IF(R27&lt;=60%,"Moderado",IF(R27&lt;=80%,"Mayor","Catastrofico")))))</f>
        <v/>
      </c>
      <c r="R27" s="94">
        <f>IF(P27="","",IF(P27="El riesgo afecta la imagen de algún área de la organización",0.2,IF(P27="El riesgo afecta la imagen de la entidad internamente, de conocimiento general nivel interno, de junta directiva y accionistas y/o de proveedores",0.4,IF(P27="El riesgo afecta la imagen de la entidad con algunos usuarios de relevancia frente al logro de los objetivos",0.6,IF(P27="El riesgo afecta la imagen de la entidad con efecto publicitario sostenido a nivel de sector administrativo, nivel departamental o municipal",0.8,IF(P27="El riesgo afecta la imagen de la entidad a nivel nacional, con efecto publicitario sostenido a nivel país",1,))))))</f>
        <v>0</v>
      </c>
      <c r="S27" s="93" t="str">
        <f>IF(T27&lt;=0,"",IF(T27&lt;=20%,"Leve",IF(T27&lt;=40%,"Menor",IF(T27&lt;=60%,"Moderado",IF(T27&lt;=80%,"Mayor","Catastrofico")))))</f>
        <v/>
      </c>
      <c r="T27" s="88">
        <f>+N27</f>
        <v>0</v>
      </c>
      <c r="U27" s="109">
        <f>IF(OR(AND(K27="Muy Baja",S27="Leve"),AND(K27="Muy Baja",S27="Menor"),AND(K27="Baja",S27="Leve")),"Bajo",IF(OR(AND(K27="Muy baja",S27="Moderado"),AND(K27="Baja",S27="Menor"),AND(K27="Baja",S27="Moderado"),AND(K27="Media",S27="Leve"),AND(K27="Media",S27="Menor"),AND(K27="Media",S27="Moderado"),AND(K27="Alta",S27="Leve"),AND(K27="Alta",S27="Menor")),"Moderado",IF(OR(AND(K27="Muy Baja",S27="Mayor"),AND(K27="Baja",S27="Mayor"),AND(K27="Media",S27="Mayor"),AND(K27="Alta",S27="Moderado"),AND(K27="Alta",S27="Mayor"),AND(K27="Muy Alta",S27="Leve"),AND(K27="Muy Alta",S27="Menor"),AND(K27="Muy Alta",S27="Moderado"),AND(K27="Muy Alta",S27="Mayor")),"Alto",IF(OR(AND(K27="Muy Baja",S27="Catastrofico"),AND(K27="Baja",S27="Catastrofico"),AND(K27="Media",S27="Catastrofico"),AND(K27="Alta",S27="Catastrofico"),AND(K27="Muy Alta",S27="Catastrofico")),"Extremo",))))</f>
        <v>0</v>
      </c>
      <c r="V27" s="18"/>
      <c r="W27" s="38"/>
      <c r="X27" s="38"/>
      <c r="Y27" s="38"/>
      <c r="Z27" s="39" t="str">
        <f t="shared" ref="Z27:Z30" si="12">+CONCATENATE(W27," ",X27," ",Y27)</f>
        <v xml:space="preserve">  </v>
      </c>
      <c r="AA27" s="40" t="s">
        <v>222</v>
      </c>
      <c r="AB27" s="41">
        <f t="shared" si="5"/>
        <v>0</v>
      </c>
      <c r="AC27" s="19" t="str">
        <f>+IF(OR(AA27='[1]11 FORMULAS'!$O$4,AA27='[1]11 FORMULAS'!$O$5),'[1]11 FORMULAS'!$P$5,IF(AA27='[1]11 FORMULAS'!$O$6,'[1]11 FORMULAS'!$P$6,""))</f>
        <v/>
      </c>
      <c r="AD27" s="40" t="s">
        <v>222</v>
      </c>
      <c r="AE27" s="41">
        <f t="shared" si="2"/>
        <v>0</v>
      </c>
      <c r="AF27" s="42"/>
      <c r="AG27" s="42"/>
      <c r="AH27" s="42"/>
      <c r="AI27" s="19">
        <f t="shared" si="6"/>
        <v>0</v>
      </c>
      <c r="AJ27" s="19" t="e">
        <f>+L27*AI27</f>
        <v>#VALUE!</v>
      </c>
      <c r="AK27" s="19" t="e">
        <f>+L27-AJ27</f>
        <v>#VALUE!</v>
      </c>
      <c r="AL27" s="19">
        <f>IF(AC27='[1]11 FORMULAS'!$P$6,T27-(T27*AI27),T27)</f>
        <v>0</v>
      </c>
      <c r="AM27" s="110" t="e">
        <f>+AK31</f>
        <v>#VALUE!</v>
      </c>
      <c r="AN27" s="93" t="e">
        <f>IF(AM27&lt;=0,"",IF(AM27&lt;=20%,"Muy Baja",IF(AM27&lt;=40%,"Baja",IF(AM27&lt;=60%,"Media",IF(AM27&lt;=80%,"Alta","Muy Alta")))))</f>
        <v>#VALUE!</v>
      </c>
      <c r="AO27" s="110">
        <f>+AL31</f>
        <v>0</v>
      </c>
      <c r="AP27" s="93" t="str">
        <f>IF(AO27&lt;=0,"",IF(AO27&lt;=20%,"Leve",IF(AO27&lt;=40%,"Menor",IF(AO27&lt;=60%,"Moderado",IF(AO27&lt;=80%,"Mayor","Catastrofico")))))</f>
        <v/>
      </c>
      <c r="AQ27" s="109" t="e">
        <f>IF(OR(AND(AN27="Muy Baja",AP27="Leve"),AND(AN27="Muy Baja",AP27="Menor"),AND(AN27="Baja",AP27="Leve")),"Bajo",IF(OR(AND(AN27="Muy baja",AP27="Moderado"),AND(AN27="Baja",AP27="Menor"),AND(AN27="Baja",AP27="Moderado"),AND(AN27="Media",AP27="Leve"),AND(AN27="Media",AP27="Menor"),AND(AN27="Media",AP27="Moderado"),AND(AN27="Alta",AP27="Leve"),AND(AN27="Alta",AP27="Menor")),"Moderado",IF(OR(AND(AN27="Muy Baja",AP27="Mayor"),AND(AN27="Baja",AP27="Mayor"),AND(AN27="Media",AP27="Mayor"),AND(AN27="Alta",AP27="Moderado"),AND(AN27="Alta",AP27="Mayor"),AND(AN27="Muy Alta",AP27="Leve"),AND(AN27="Muy Alta",AP27="Menor"),AND(AN27="Muy Alta",AP27="Moderado"),AND(AN27="Muy Alta",AP27="Mayor")),"Alto",IF(OR(AND(AN27="Muy Baja",AP27="Catastrofico"),AND(AN27="Baja",AP27="Catastrofico"),AND(AN27="Media",AP27="Catastrofico"),AND(AN27="Alta",AP27="Catastrofico"),AND(AN27="Muy Alta",AP27="Catastrofico")),"Extremo",""))))</f>
        <v>#VALUE!</v>
      </c>
      <c r="AR27" s="106"/>
      <c r="AS27" s="102"/>
      <c r="AT27" s="102"/>
      <c r="AU27" s="102"/>
      <c r="AV27" s="102"/>
      <c r="AW27" s="102"/>
      <c r="AX27" s="102"/>
      <c r="AY27" s="102"/>
      <c r="AZ27" s="102"/>
      <c r="BA27" s="102"/>
      <c r="BB27" s="102"/>
    </row>
    <row r="28" spans="1:57" s="22" customFormat="1" ht="33.75" customHeight="1" x14ac:dyDescent="0.25">
      <c r="A28" s="81"/>
      <c r="B28" s="81"/>
      <c r="C28" s="81"/>
      <c r="D28" s="81"/>
      <c r="E28" s="80"/>
      <c r="F28" s="81"/>
      <c r="G28" s="81"/>
      <c r="H28" s="81"/>
      <c r="I28" s="89"/>
      <c r="J28" s="91"/>
      <c r="K28" s="93"/>
      <c r="L28" s="95"/>
      <c r="M28" s="96"/>
      <c r="N28" s="95"/>
      <c r="O28" s="93"/>
      <c r="P28" s="98"/>
      <c r="Q28" s="93"/>
      <c r="R28" s="95"/>
      <c r="S28" s="93"/>
      <c r="T28" s="88"/>
      <c r="U28" s="109"/>
      <c r="V28" s="18"/>
      <c r="W28" s="38"/>
      <c r="X28" s="38"/>
      <c r="Y28" s="38"/>
      <c r="Z28" s="39" t="str">
        <f t="shared" si="12"/>
        <v xml:space="preserve">  </v>
      </c>
      <c r="AA28" s="40" t="s">
        <v>222</v>
      </c>
      <c r="AB28" s="41">
        <f t="shared" si="5"/>
        <v>0</v>
      </c>
      <c r="AC28" s="19" t="str">
        <f>+IF(OR(AA28='[1]11 FORMULAS'!$O$4,AA28='[1]11 FORMULAS'!$O$5),'[1]11 FORMULAS'!$P$5,IF(AA28='[1]11 FORMULAS'!$O$6,'[1]11 FORMULAS'!$P$6,""))</f>
        <v/>
      </c>
      <c r="AD28" s="40" t="s">
        <v>222</v>
      </c>
      <c r="AE28" s="41">
        <f t="shared" si="2"/>
        <v>0</v>
      </c>
      <c r="AF28" s="42"/>
      <c r="AG28" s="42"/>
      <c r="AH28" s="42"/>
      <c r="AI28" s="19">
        <f t="shared" si="6"/>
        <v>0</v>
      </c>
      <c r="AJ28" s="19" t="e">
        <f>+AK27*AI28</f>
        <v>#VALUE!</v>
      </c>
      <c r="AK28" s="19" t="e">
        <f>+AK27-AJ28</f>
        <v>#VALUE!</v>
      </c>
      <c r="AL28" s="19">
        <f>IF(AC28='[1]11 FORMULAS'!$P$6,AL27-(AL27*AI28),AL27)</f>
        <v>0</v>
      </c>
      <c r="AM28" s="110"/>
      <c r="AN28" s="93"/>
      <c r="AO28" s="110"/>
      <c r="AP28" s="93"/>
      <c r="AQ28" s="109"/>
      <c r="AR28" s="107"/>
      <c r="AS28" s="86"/>
      <c r="AT28" s="86"/>
      <c r="AU28" s="86"/>
      <c r="AV28" s="86"/>
      <c r="AW28" s="86"/>
      <c r="AX28" s="86"/>
      <c r="AY28" s="86"/>
      <c r="AZ28" s="86"/>
      <c r="BA28" s="86"/>
      <c r="BB28" s="86"/>
    </row>
    <row r="29" spans="1:57" s="22" customFormat="1" ht="33.75" customHeight="1" x14ac:dyDescent="0.25">
      <c r="A29" s="81"/>
      <c r="B29" s="81"/>
      <c r="C29" s="81"/>
      <c r="D29" s="81"/>
      <c r="E29" s="80"/>
      <c r="F29" s="81"/>
      <c r="G29" s="81"/>
      <c r="H29" s="81"/>
      <c r="I29" s="89"/>
      <c r="J29" s="91"/>
      <c r="K29" s="93"/>
      <c r="L29" s="95"/>
      <c r="M29" s="96"/>
      <c r="N29" s="95"/>
      <c r="O29" s="93"/>
      <c r="P29" s="98"/>
      <c r="Q29" s="93"/>
      <c r="R29" s="95"/>
      <c r="S29" s="93"/>
      <c r="T29" s="88"/>
      <c r="U29" s="109"/>
      <c r="V29" s="18"/>
      <c r="W29" s="38"/>
      <c r="X29" s="38"/>
      <c r="Y29" s="38"/>
      <c r="Z29" s="39" t="str">
        <f t="shared" si="12"/>
        <v xml:space="preserve">  </v>
      </c>
      <c r="AA29" s="40" t="s">
        <v>222</v>
      </c>
      <c r="AB29" s="41">
        <f t="shared" si="5"/>
        <v>0</v>
      </c>
      <c r="AC29" s="19" t="str">
        <f>+IF(OR(AA29='[1]11 FORMULAS'!$O$4,AA29='[1]11 FORMULAS'!$O$5),'[1]11 FORMULAS'!$P$5,IF(AA29='[1]11 FORMULAS'!$O$6,'[1]11 FORMULAS'!$P$6,""))</f>
        <v/>
      </c>
      <c r="AD29" s="40" t="s">
        <v>222</v>
      </c>
      <c r="AE29" s="41">
        <f t="shared" si="2"/>
        <v>0</v>
      </c>
      <c r="AF29" s="42"/>
      <c r="AG29" s="42"/>
      <c r="AH29" s="42"/>
      <c r="AI29" s="19">
        <f t="shared" si="6"/>
        <v>0</v>
      </c>
      <c r="AJ29" s="19" t="e">
        <f>+AK28*AI29</f>
        <v>#VALUE!</v>
      </c>
      <c r="AK29" s="19" t="e">
        <f>+AK28-AJ29</f>
        <v>#VALUE!</v>
      </c>
      <c r="AL29" s="19">
        <f>IF(AC29='[1]11 FORMULAS'!$P$6,AL28-(AL28*AI29),AL28)</f>
        <v>0</v>
      </c>
      <c r="AM29" s="110"/>
      <c r="AN29" s="93"/>
      <c r="AO29" s="110"/>
      <c r="AP29" s="93"/>
      <c r="AQ29" s="109"/>
      <c r="AR29" s="107"/>
      <c r="AS29" s="86"/>
      <c r="AT29" s="86"/>
      <c r="AU29" s="86"/>
      <c r="AV29" s="86"/>
      <c r="AW29" s="86"/>
      <c r="AX29" s="86"/>
      <c r="AY29" s="86"/>
      <c r="AZ29" s="86"/>
      <c r="BA29" s="86"/>
      <c r="BB29" s="86"/>
    </row>
    <row r="30" spans="1:57" s="22" customFormat="1" ht="33.75" customHeight="1" x14ac:dyDescent="0.25">
      <c r="A30" s="81"/>
      <c r="B30" s="81"/>
      <c r="C30" s="81"/>
      <c r="D30" s="81"/>
      <c r="E30" s="80"/>
      <c r="F30" s="81"/>
      <c r="G30" s="81"/>
      <c r="H30" s="81"/>
      <c r="I30" s="89"/>
      <c r="J30" s="91"/>
      <c r="K30" s="93"/>
      <c r="L30" s="95"/>
      <c r="M30" s="96"/>
      <c r="N30" s="95"/>
      <c r="O30" s="93"/>
      <c r="P30" s="98"/>
      <c r="Q30" s="93"/>
      <c r="R30" s="95"/>
      <c r="S30" s="93"/>
      <c r="T30" s="88"/>
      <c r="U30" s="109"/>
      <c r="V30" s="18"/>
      <c r="W30" s="38"/>
      <c r="X30" s="38"/>
      <c r="Y30" s="38"/>
      <c r="Z30" s="39" t="str">
        <f t="shared" si="12"/>
        <v xml:space="preserve">  </v>
      </c>
      <c r="AA30" s="40" t="s">
        <v>222</v>
      </c>
      <c r="AB30" s="41">
        <f t="shared" si="5"/>
        <v>0</v>
      </c>
      <c r="AC30" s="19" t="str">
        <f>+IF(OR(AA30='[1]11 FORMULAS'!$O$4,AA30='[1]11 FORMULAS'!$O$5),'[1]11 FORMULAS'!$P$5,IF(AA30='[1]11 FORMULAS'!$O$6,'[1]11 FORMULAS'!$P$6,""))</f>
        <v/>
      </c>
      <c r="AD30" s="40" t="s">
        <v>222</v>
      </c>
      <c r="AE30" s="41">
        <f t="shared" si="2"/>
        <v>0</v>
      </c>
      <c r="AF30" s="42"/>
      <c r="AG30" s="42"/>
      <c r="AH30" s="42"/>
      <c r="AI30" s="19">
        <f t="shared" si="6"/>
        <v>0</v>
      </c>
      <c r="AJ30" s="19" t="e">
        <f t="shared" ref="AJ30:AJ31" si="13">+AK29*AI30</f>
        <v>#VALUE!</v>
      </c>
      <c r="AK30" s="19" t="e">
        <f>IF(AC30='[1]11 FORMULAS'!$P$5,AK29-(AK29*AI30),AK29)</f>
        <v>#VALUE!</v>
      </c>
      <c r="AL30" s="19">
        <f>IF(AC30='[1]11 FORMULAS'!$P$6,AL29-(AL29*AI30),AL29)</f>
        <v>0</v>
      </c>
      <c r="AM30" s="110"/>
      <c r="AN30" s="93"/>
      <c r="AO30" s="110"/>
      <c r="AP30" s="93"/>
      <c r="AQ30" s="109"/>
      <c r="AR30" s="107"/>
      <c r="AS30" s="86"/>
      <c r="AT30" s="86"/>
      <c r="AU30" s="86"/>
      <c r="AV30" s="86"/>
      <c r="AW30" s="86"/>
      <c r="AX30" s="86"/>
      <c r="AY30" s="86"/>
      <c r="AZ30" s="86"/>
      <c r="BA30" s="86"/>
      <c r="BB30" s="86"/>
    </row>
    <row r="31" spans="1:57" s="22" customFormat="1" ht="33.75" customHeight="1" x14ac:dyDescent="0.25">
      <c r="A31" s="81"/>
      <c r="B31" s="81"/>
      <c r="C31" s="81"/>
      <c r="D31" s="81"/>
      <c r="E31" s="80"/>
      <c r="F31" s="81"/>
      <c r="G31" s="81"/>
      <c r="H31" s="81"/>
      <c r="I31" s="89"/>
      <c r="J31" s="92"/>
      <c r="K31" s="93"/>
      <c r="L31" s="95"/>
      <c r="M31" s="96"/>
      <c r="N31" s="95"/>
      <c r="O31" s="93"/>
      <c r="P31" s="99"/>
      <c r="Q31" s="93"/>
      <c r="R31" s="95"/>
      <c r="S31" s="93"/>
      <c r="T31" s="88"/>
      <c r="U31" s="109"/>
      <c r="V31" s="21"/>
      <c r="W31" s="21"/>
      <c r="X31" s="21"/>
      <c r="Y31" s="21"/>
      <c r="Z31" s="21"/>
      <c r="AA31" s="40" t="s">
        <v>222</v>
      </c>
      <c r="AB31" s="41">
        <f t="shared" si="5"/>
        <v>0</v>
      </c>
      <c r="AC31" s="19" t="str">
        <f>+IF(OR(AA31='[1]11 FORMULAS'!$O$4,AA31='[1]11 FORMULAS'!$O$5),'[1]11 FORMULAS'!$P$5,IF(AA31='[1]11 FORMULAS'!$O$6,'[1]11 FORMULAS'!$P$6,""))</f>
        <v/>
      </c>
      <c r="AD31" s="40" t="s">
        <v>222</v>
      </c>
      <c r="AE31" s="41">
        <f t="shared" si="2"/>
        <v>0</v>
      </c>
      <c r="AF31" s="43"/>
      <c r="AG31" s="43"/>
      <c r="AH31" s="43"/>
      <c r="AI31" s="19">
        <f t="shared" si="6"/>
        <v>0</v>
      </c>
      <c r="AJ31" s="19" t="e">
        <f t="shared" si="13"/>
        <v>#VALUE!</v>
      </c>
      <c r="AK31" s="19" t="e">
        <f>IF(AC31='[1]11 FORMULAS'!$P$5,AK30-(AK30*AI31),AK30)</f>
        <v>#VALUE!</v>
      </c>
      <c r="AL31" s="19">
        <f>IF(AC31='[1]11 FORMULAS'!$P$6,AL30-(AL30*AI31),AL30)</f>
        <v>0</v>
      </c>
      <c r="AM31" s="110"/>
      <c r="AN31" s="93"/>
      <c r="AO31" s="110"/>
      <c r="AP31" s="93"/>
      <c r="AQ31" s="109"/>
      <c r="AR31" s="108"/>
      <c r="AS31" s="87"/>
      <c r="AT31" s="87"/>
      <c r="AU31" s="87"/>
      <c r="AV31" s="87"/>
      <c r="AW31" s="87"/>
      <c r="AX31" s="87"/>
      <c r="AY31" s="87"/>
      <c r="AZ31" s="87"/>
      <c r="BA31" s="87"/>
      <c r="BB31" s="87"/>
    </row>
    <row r="32" spans="1:57" s="22" customFormat="1" ht="33.75" customHeight="1" x14ac:dyDescent="0.25">
      <c r="A32" s="81" t="s">
        <v>403</v>
      </c>
      <c r="B32" s="81"/>
      <c r="C32" s="81"/>
      <c r="D32" s="81"/>
      <c r="E32" s="163" t="str">
        <f>+CONCATENATE(B32," ",C32," ",D32)</f>
        <v xml:space="preserve">  </v>
      </c>
      <c r="F32" s="81"/>
      <c r="G32" s="81"/>
      <c r="H32" s="81"/>
      <c r="I32" s="89" t="str">
        <f t="shared" ref="I32" si="14">+G32&amp;H32</f>
        <v/>
      </c>
      <c r="J32" s="90">
        <v>0</v>
      </c>
      <c r="K32" s="93" t="str">
        <f>IF(J32&lt;=0,"",IF(J32&lt;=2,"Muy Baja",IF(J32&lt;=24,"Baja",IF(J32&lt;=500,"Media",IF(J32&lt;=5000,"Alta","Muy Alta")))))</f>
        <v/>
      </c>
      <c r="L32" s="94" t="str">
        <f>IF(K32="","",IF(K32="Muy Baja",0.2,IF(K32="Baja",0.4,IF(K32="Media",0.6,IF(K32="Alta",0.8,IF(K32="Muy Alta",1,))))))</f>
        <v/>
      </c>
      <c r="M32" s="96" t="s">
        <v>347</v>
      </c>
      <c r="N32" s="94">
        <f>IF(M32="","",IF(M32="menor a 10 SMLMV",0.2,IF(M32="ENTRE 10 Y 50 SMLMV",0.4,IF(M32="entre 50 y 100 SMLMV",0.6,IF(M32="entre 100 y 500 SMLMV",0.8,IF(M32="Mayor a 500 SMLMV",1,))))))</f>
        <v>0</v>
      </c>
      <c r="O32" s="93" t="str">
        <f>IF(N32&lt;=0,"",IF(N32&lt;=20%,"Leve",IF(N32&lt;=40%,"Menor",IF(N32&lt;=60%,"Moderado",IF(N32&lt;=80%,"Mayor","Catastrofico")))))</f>
        <v/>
      </c>
      <c r="P32" s="97" t="s">
        <v>222</v>
      </c>
      <c r="Q32" s="93" t="str">
        <f>IF(R32&lt;=0,"",IF(R32&lt;=20%,"Leve",IF(R32&lt;=40%,"Menor",IF(R32&lt;=60%,"Moderado",IF(R32&lt;=80%,"Mayor","Catastrofico")))))</f>
        <v/>
      </c>
      <c r="R32" s="94">
        <f>IF(P32="","",IF(P32="El riesgo afecta la imagen de algún área de la organización",0.2,IF(P32="El riesgo afecta la imagen de la entidad internamente, de conocimiento general nivel interno, de junta directiva y accionistas y/o de proveedores",0.4,IF(P32="El riesgo afecta la imagen de la entidad con algunos usuarios de relevancia frente al logro de los objetivos",0.6,IF(P32="El riesgo afecta la imagen de la entidad con efecto publicitario sostenido a nivel de sector administrativo, nivel departamental o municipal",0.8,IF(P32="El riesgo afecta la imagen de la entidad a nivel nacional, con efecto publicitario sostenido a nivel país",1,))))))</f>
        <v>0</v>
      </c>
      <c r="S32" s="93" t="str">
        <f>IF(T32&lt;=0,"",IF(T32&lt;=20%,"Leve",IF(T32&lt;=40%,"Menor",IF(T32&lt;=60%,"Moderado",IF(T32&lt;=80%,"Mayor","Catastrofico")))))</f>
        <v/>
      </c>
      <c r="T32" s="88">
        <f>+R32</f>
        <v>0</v>
      </c>
      <c r="U32" s="109">
        <f>IF(OR(AND(K32="Muy Baja",S32="Leve"),AND(K32="Muy Baja",S32="Menor"),AND(K32="Baja",S32="Leve")),"Bajo",IF(OR(AND(K32="Muy baja",S32="Moderado"),AND(K32="Baja",S32="Menor"),AND(K32="Baja",S32="Moderado"),AND(K32="Media",S32="Leve"),AND(K32="Media",S32="Menor"),AND(K32="Media",S32="Moderado"),AND(K32="Alta",S32="Leve"),AND(K32="Alta",S32="Menor")),"Moderado",IF(OR(AND(K32="Muy Baja",S32="Mayor"),AND(K32="Baja",S32="Mayor"),AND(K32="Media",S32="Mayor"),AND(K32="Alta",S32="Moderado"),AND(K32="Alta",S32="Mayor"),AND(K32="Muy Alta",S32="Leve"),AND(K32="Muy Alta",S32="Menor"),AND(K32="Muy Alta",S32="Moderado"),AND(K32="Muy Alta",S32="Mayor")),"Alto",IF(OR(AND(K32="Muy Baja",S32="Catastrofico"),AND(K32="Baja",S32="Catastrofico"),AND(K32="Media",S32="Catastrofico"),AND(K32="Alta",S32="Catastrofico"),AND(K32="Muy Alta",S32="Catastrofico")),"Extremo",))))</f>
        <v>0</v>
      </c>
      <c r="V32" s="18"/>
      <c r="W32" s="38"/>
      <c r="X32" s="38"/>
      <c r="Y32" s="38"/>
      <c r="Z32" s="39" t="str">
        <f t="shared" ref="Z32:Z46" si="15">+CONCATENATE(W32," ",X32," ",Y32)</f>
        <v xml:space="preserve">  </v>
      </c>
      <c r="AA32" s="40" t="s">
        <v>222</v>
      </c>
      <c r="AB32" s="41">
        <f t="shared" si="5"/>
        <v>0</v>
      </c>
      <c r="AC32" s="19" t="str">
        <f>+IF(OR(AA32='[1]11 FORMULAS'!$O$4,AA32='[1]11 FORMULAS'!$O$5),'[1]11 FORMULAS'!$P$5,IF(AA32='[1]11 FORMULAS'!$O$6,'[1]11 FORMULAS'!$P$6,""))</f>
        <v/>
      </c>
      <c r="AD32" s="40" t="s">
        <v>222</v>
      </c>
      <c r="AE32" s="41">
        <f t="shared" si="2"/>
        <v>0</v>
      </c>
      <c r="AF32" s="42"/>
      <c r="AG32" s="42"/>
      <c r="AH32" s="42"/>
      <c r="AI32" s="19">
        <f t="shared" si="6"/>
        <v>0</v>
      </c>
      <c r="AJ32" s="19" t="e">
        <f>+L32*AI32</f>
        <v>#VALUE!</v>
      </c>
      <c r="AK32" s="19" t="e">
        <f>+L32-AJ32</f>
        <v>#VALUE!</v>
      </c>
      <c r="AL32" s="19">
        <f>IF(AC32='[1]11 FORMULAS'!$P$6,T32-(T32*AI32),T32)</f>
        <v>0</v>
      </c>
      <c r="AM32" s="110" t="e">
        <f>+AK36</f>
        <v>#VALUE!</v>
      </c>
      <c r="AN32" s="93" t="e">
        <f>IF(AM32&lt;=0,"",IF(AM32&lt;=20%,"Muy Baja",IF(AM32&lt;=40%,"Baja",IF(AM32&lt;=60%,"Media",IF(AM32&lt;=80%,"Alta","Muy Alta")))))</f>
        <v>#VALUE!</v>
      </c>
      <c r="AO32" s="110">
        <f>+AL36</f>
        <v>0</v>
      </c>
      <c r="AP32" s="93" t="str">
        <f>IF(AO32&lt;=0,"",IF(AO32&lt;=20%,"Leve",IF(AO32&lt;=40%,"Menor",IF(AO32&lt;=60%,"Moderado",IF(AO32&lt;=80%,"Mayor","Catastrofico")))))</f>
        <v/>
      </c>
      <c r="AQ32" s="109" t="e">
        <f>IF(OR(AND(AN32="Muy Baja",AP32="Leve"),AND(AN32="Muy Baja",AP32="Menor"),AND(AN32="Baja",AP32="Leve")),"Bajo",IF(OR(AND(AN32="Muy baja",AP32="Moderado"),AND(AN32="Baja",AP32="Menor"),AND(AN32="Baja",AP32="Moderado"),AND(AN32="Media",AP32="Leve"),AND(AN32="Media",AP32="Menor"),AND(AN32="Media",AP32="Moderado"),AND(AN32="Alta",AP32="Leve"),AND(AN32="Alta",AP32="Menor")),"Moderado",IF(OR(AND(AN32="Muy Baja",AP32="Mayor"),AND(AN32="Baja",AP32="Mayor"),AND(AN32="Media",AP32="Mayor"),AND(AN32="Alta",AP32="Moderado"),AND(AN32="Alta",AP32="Mayor"),AND(AN32="Muy Alta",AP32="Leve"),AND(AN32="Muy Alta",AP32="Menor"),AND(AN32="Muy Alta",AP32="Moderado"),AND(AN32="Muy Alta",AP32="Mayor")),"Alto",IF(OR(AND(AN32="Muy Baja",AP32="Catastrofico"),AND(AN32="Baja",AP32="Catastrofico"),AND(AN32="Media",AP32="Catastrofico"),AND(AN32="Alta",AP32="Catastrofico"),AND(AN32="Muy Alta",AP32="Catastrofico")),"Extremo",""))))</f>
        <v>#VALUE!</v>
      </c>
      <c r="AR32" s="106"/>
      <c r="AS32" s="102"/>
      <c r="AT32" s="102"/>
      <c r="AU32" s="102"/>
      <c r="AV32" s="102"/>
      <c r="AW32" s="102"/>
      <c r="AX32" s="102"/>
      <c r="AY32" s="102"/>
      <c r="AZ32" s="102"/>
      <c r="BA32" s="102"/>
      <c r="BB32" s="102"/>
    </row>
    <row r="33" spans="1:54" s="22" customFormat="1" ht="33.75" customHeight="1" x14ac:dyDescent="0.25">
      <c r="A33" s="81"/>
      <c r="B33" s="81"/>
      <c r="C33" s="81"/>
      <c r="D33" s="81"/>
      <c r="E33" s="164"/>
      <c r="F33" s="81"/>
      <c r="G33" s="81"/>
      <c r="H33" s="81"/>
      <c r="I33" s="89"/>
      <c r="J33" s="91"/>
      <c r="K33" s="93"/>
      <c r="L33" s="95"/>
      <c r="M33" s="96"/>
      <c r="N33" s="95"/>
      <c r="O33" s="93"/>
      <c r="P33" s="98"/>
      <c r="Q33" s="93"/>
      <c r="R33" s="95"/>
      <c r="S33" s="93"/>
      <c r="T33" s="88"/>
      <c r="U33" s="109"/>
      <c r="V33" s="18"/>
      <c r="W33" s="38"/>
      <c r="X33" s="38"/>
      <c r="Y33" s="38"/>
      <c r="Z33" s="39" t="str">
        <f t="shared" si="15"/>
        <v xml:space="preserve">  </v>
      </c>
      <c r="AA33" s="40" t="s">
        <v>222</v>
      </c>
      <c r="AB33" s="41">
        <f t="shared" si="5"/>
        <v>0</v>
      </c>
      <c r="AC33" s="19" t="str">
        <f>+IF(OR(AA33='[1]11 FORMULAS'!$O$4,AA33='[1]11 FORMULAS'!$O$5),'[1]11 FORMULAS'!$P$5,IF(AA33='[1]11 FORMULAS'!$O$6,'[1]11 FORMULAS'!$P$6,""))</f>
        <v/>
      </c>
      <c r="AD33" s="40" t="s">
        <v>222</v>
      </c>
      <c r="AE33" s="41">
        <f t="shared" si="2"/>
        <v>0</v>
      </c>
      <c r="AF33" s="42"/>
      <c r="AG33" s="42"/>
      <c r="AH33" s="42"/>
      <c r="AI33" s="19">
        <f t="shared" si="6"/>
        <v>0</v>
      </c>
      <c r="AJ33" s="19" t="e">
        <f>+AK32*AI33</f>
        <v>#VALUE!</v>
      </c>
      <c r="AK33" s="19" t="e">
        <f>+AK32-AJ33</f>
        <v>#VALUE!</v>
      </c>
      <c r="AL33" s="19">
        <f>IF(AC33='[1]11 FORMULAS'!$P$6,AL32-(AL32*AI33),AL32)</f>
        <v>0</v>
      </c>
      <c r="AM33" s="110"/>
      <c r="AN33" s="93"/>
      <c r="AO33" s="110"/>
      <c r="AP33" s="93"/>
      <c r="AQ33" s="109"/>
      <c r="AR33" s="107"/>
      <c r="AS33" s="86"/>
      <c r="AT33" s="86"/>
      <c r="AU33" s="86"/>
      <c r="AV33" s="86"/>
      <c r="AW33" s="86"/>
      <c r="AX33" s="86"/>
      <c r="AY33" s="86"/>
      <c r="AZ33" s="86"/>
      <c r="BA33" s="86"/>
      <c r="BB33" s="86"/>
    </row>
    <row r="34" spans="1:54" s="22" customFormat="1" ht="33.75" customHeight="1" x14ac:dyDescent="0.25">
      <c r="A34" s="81"/>
      <c r="B34" s="81"/>
      <c r="C34" s="81"/>
      <c r="D34" s="81"/>
      <c r="E34" s="164"/>
      <c r="F34" s="81"/>
      <c r="G34" s="81"/>
      <c r="H34" s="81"/>
      <c r="I34" s="89"/>
      <c r="J34" s="91"/>
      <c r="K34" s="93"/>
      <c r="L34" s="95"/>
      <c r="M34" s="96"/>
      <c r="N34" s="95"/>
      <c r="O34" s="93"/>
      <c r="P34" s="98"/>
      <c r="Q34" s="93"/>
      <c r="R34" s="95"/>
      <c r="S34" s="93"/>
      <c r="T34" s="88"/>
      <c r="U34" s="109"/>
      <c r="V34" s="18"/>
      <c r="W34" s="38"/>
      <c r="X34" s="38"/>
      <c r="Y34" s="38"/>
      <c r="Z34" s="39" t="str">
        <f t="shared" si="15"/>
        <v xml:space="preserve">  </v>
      </c>
      <c r="AA34" s="40" t="s">
        <v>222</v>
      </c>
      <c r="AB34" s="41">
        <f t="shared" si="5"/>
        <v>0</v>
      </c>
      <c r="AC34" s="19" t="str">
        <f>+IF(OR(AA34='[1]11 FORMULAS'!$O$4,AA34='[1]11 FORMULAS'!$O$5),'[1]11 FORMULAS'!$P$5,IF(AA34='[1]11 FORMULAS'!$O$6,'[1]11 FORMULAS'!$P$6,""))</f>
        <v/>
      </c>
      <c r="AD34" s="40" t="s">
        <v>222</v>
      </c>
      <c r="AE34" s="41">
        <f t="shared" si="2"/>
        <v>0</v>
      </c>
      <c r="AF34" s="42"/>
      <c r="AG34" s="42"/>
      <c r="AH34" s="42"/>
      <c r="AI34" s="19">
        <f>+AB34+AE34</f>
        <v>0</v>
      </c>
      <c r="AJ34" s="19" t="e">
        <f t="shared" ref="AJ34:AJ36" si="16">+AK33*AI34</f>
        <v>#VALUE!</v>
      </c>
      <c r="AK34" s="19" t="e">
        <f t="shared" ref="AK34:AK36" si="17">+AK33-AJ34</f>
        <v>#VALUE!</v>
      </c>
      <c r="AL34" s="19">
        <f>IF(AC34='[1]11 FORMULAS'!$P$6,AL33-(AL33*AI34),AL33)</f>
        <v>0</v>
      </c>
      <c r="AM34" s="110"/>
      <c r="AN34" s="93"/>
      <c r="AO34" s="110"/>
      <c r="AP34" s="93"/>
      <c r="AQ34" s="109"/>
      <c r="AR34" s="107"/>
      <c r="AS34" s="86"/>
      <c r="AT34" s="86"/>
      <c r="AU34" s="86"/>
      <c r="AV34" s="86"/>
      <c r="AW34" s="86"/>
      <c r="AX34" s="86"/>
      <c r="AY34" s="86"/>
      <c r="AZ34" s="86"/>
      <c r="BA34" s="86"/>
      <c r="BB34" s="86"/>
    </row>
    <row r="35" spans="1:54" s="22" customFormat="1" ht="33.75" customHeight="1" x14ac:dyDescent="0.25">
      <c r="A35" s="81"/>
      <c r="B35" s="81"/>
      <c r="C35" s="81"/>
      <c r="D35" s="81"/>
      <c r="E35" s="164"/>
      <c r="F35" s="81"/>
      <c r="G35" s="81"/>
      <c r="H35" s="81"/>
      <c r="I35" s="89"/>
      <c r="J35" s="91"/>
      <c r="K35" s="93"/>
      <c r="L35" s="95"/>
      <c r="M35" s="96"/>
      <c r="N35" s="95"/>
      <c r="O35" s="93"/>
      <c r="P35" s="98"/>
      <c r="Q35" s="93"/>
      <c r="R35" s="95"/>
      <c r="S35" s="93"/>
      <c r="T35" s="88"/>
      <c r="U35" s="109"/>
      <c r="V35" s="18"/>
      <c r="W35" s="38"/>
      <c r="X35" s="38"/>
      <c r="Y35" s="38"/>
      <c r="Z35" s="39" t="str">
        <f t="shared" si="15"/>
        <v xml:space="preserve">  </v>
      </c>
      <c r="AA35" s="40" t="s">
        <v>222</v>
      </c>
      <c r="AB35" s="41">
        <f t="shared" si="5"/>
        <v>0</v>
      </c>
      <c r="AC35" s="19" t="str">
        <f>+IF(OR(AA35='[1]11 FORMULAS'!$O$4,AA35='[1]11 FORMULAS'!$O$5),'[1]11 FORMULAS'!$P$5,IF(AA35='[1]11 FORMULAS'!$O$6,'[1]11 FORMULAS'!$P$6,""))</f>
        <v/>
      </c>
      <c r="AD35" s="40" t="s">
        <v>222</v>
      </c>
      <c r="AE35" s="41">
        <f t="shared" si="2"/>
        <v>0</v>
      </c>
      <c r="AF35" s="42"/>
      <c r="AG35" s="42"/>
      <c r="AH35" s="42"/>
      <c r="AI35" s="19">
        <f t="shared" ref="AI35:AI43" si="18">+AB35+AE35</f>
        <v>0</v>
      </c>
      <c r="AJ35" s="19" t="e">
        <f t="shared" si="16"/>
        <v>#VALUE!</v>
      </c>
      <c r="AK35" s="19" t="e">
        <f t="shared" si="17"/>
        <v>#VALUE!</v>
      </c>
      <c r="AL35" s="19">
        <f>IF(AC35='[1]11 FORMULAS'!$P$6,AL34-(AL34*AI35),AL34)</f>
        <v>0</v>
      </c>
      <c r="AM35" s="110"/>
      <c r="AN35" s="93"/>
      <c r="AO35" s="110"/>
      <c r="AP35" s="93"/>
      <c r="AQ35" s="109"/>
      <c r="AR35" s="107"/>
      <c r="AS35" s="86"/>
      <c r="AT35" s="86"/>
      <c r="AU35" s="86"/>
      <c r="AV35" s="86"/>
      <c r="AW35" s="86"/>
      <c r="AX35" s="86"/>
      <c r="AY35" s="86"/>
      <c r="AZ35" s="86"/>
      <c r="BA35" s="86"/>
      <c r="BB35" s="86"/>
    </row>
    <row r="36" spans="1:54" s="22" customFormat="1" ht="33.75" customHeight="1" x14ac:dyDescent="0.25">
      <c r="A36" s="81"/>
      <c r="B36" s="81"/>
      <c r="C36" s="81"/>
      <c r="D36" s="81"/>
      <c r="E36" s="165"/>
      <c r="F36" s="81"/>
      <c r="G36" s="81"/>
      <c r="H36" s="81"/>
      <c r="I36" s="89"/>
      <c r="J36" s="92"/>
      <c r="K36" s="93"/>
      <c r="L36" s="95"/>
      <c r="M36" s="96"/>
      <c r="N36" s="95"/>
      <c r="O36" s="93"/>
      <c r="P36" s="99"/>
      <c r="Q36" s="93"/>
      <c r="R36" s="95"/>
      <c r="S36" s="93"/>
      <c r="T36" s="88"/>
      <c r="U36" s="109"/>
      <c r="V36" s="21"/>
      <c r="W36" s="21"/>
      <c r="X36" s="21"/>
      <c r="Y36" s="21"/>
      <c r="Z36" s="39" t="str">
        <f t="shared" si="15"/>
        <v xml:space="preserve">  </v>
      </c>
      <c r="AA36" s="40" t="s">
        <v>222</v>
      </c>
      <c r="AB36" s="41">
        <f t="shared" si="5"/>
        <v>0</v>
      </c>
      <c r="AC36" s="19" t="str">
        <f>+IF(OR(AA36='[1]11 FORMULAS'!$O$4,AA36='[1]11 FORMULAS'!$O$5),'[1]11 FORMULAS'!$P$5,IF(AA36='[1]11 FORMULAS'!$O$6,'[1]11 FORMULAS'!$P$6,""))</f>
        <v/>
      </c>
      <c r="AD36" s="40" t="s">
        <v>222</v>
      </c>
      <c r="AE36" s="41">
        <f t="shared" si="2"/>
        <v>0</v>
      </c>
      <c r="AF36" s="43"/>
      <c r="AG36" s="43"/>
      <c r="AH36" s="43"/>
      <c r="AI36" s="19">
        <f t="shared" si="18"/>
        <v>0</v>
      </c>
      <c r="AJ36" s="19" t="e">
        <f t="shared" si="16"/>
        <v>#VALUE!</v>
      </c>
      <c r="AK36" s="19" t="e">
        <f t="shared" si="17"/>
        <v>#VALUE!</v>
      </c>
      <c r="AL36" s="19">
        <f>IF(AC36='[1]11 FORMULAS'!$P$6,AL35-(AL35*AI36),AL35)</f>
        <v>0</v>
      </c>
      <c r="AM36" s="110"/>
      <c r="AN36" s="93"/>
      <c r="AO36" s="110"/>
      <c r="AP36" s="93"/>
      <c r="AQ36" s="109"/>
      <c r="AR36" s="108"/>
      <c r="AS36" s="87"/>
      <c r="AT36" s="87"/>
      <c r="AU36" s="87"/>
      <c r="AV36" s="87"/>
      <c r="AW36" s="87"/>
      <c r="AX36" s="87"/>
      <c r="AY36" s="87"/>
      <c r="AZ36" s="87"/>
      <c r="BA36" s="87"/>
      <c r="BB36" s="87"/>
    </row>
    <row r="37" spans="1:54" s="22" customFormat="1" ht="33.75" customHeight="1" x14ac:dyDescent="0.25">
      <c r="A37" s="81" t="s">
        <v>404</v>
      </c>
      <c r="B37" s="81"/>
      <c r="C37" s="81"/>
      <c r="D37" s="81"/>
      <c r="E37" s="80" t="str">
        <f>+CONCATENATE(B37," ",C37," ",D37)</f>
        <v xml:space="preserve">  </v>
      </c>
      <c r="F37" s="81"/>
      <c r="G37" s="81"/>
      <c r="H37" s="81"/>
      <c r="I37" s="89" t="str">
        <f t="shared" ref="I37" si="19">+G37&amp;H37</f>
        <v/>
      </c>
      <c r="J37" s="90">
        <v>0</v>
      </c>
      <c r="K37" s="93" t="str">
        <f>IF(J37&lt;=0,"",IF(J37&lt;=2,"Muy Baja",IF(J37&lt;=24,"Baja",IF(J37&lt;=500,"Media",IF(J37&lt;=5000,"Alta","Muy Alta")))))</f>
        <v/>
      </c>
      <c r="L37" s="94" t="str">
        <f>IF(K37="","",IF(K37="Muy Baja",0.2,IF(K37="Baja",0.4,IF(K37="Media",0.6,IF(K37="Alta",0.8,IF(K37="Muy Alta",1,))))))</f>
        <v/>
      </c>
      <c r="M37" s="96" t="s">
        <v>347</v>
      </c>
      <c r="N37" s="94">
        <f>IF(M37="","",IF(M37="menor a 10 SMLMV",0.2,IF(M37="ENTRE 10 Y 50 SMLMV",0.4,IF(M37="entre 50 y 100 SMLMV",0.6,IF(M37="entre 100 y 500 SMLMV",0.8,IF(M37="Mayor a 500 SMLMV",1,))))))</f>
        <v>0</v>
      </c>
      <c r="O37" s="93" t="str">
        <f>IF(N37&lt;=0,"",IF(N37&lt;=20%,"Leve",IF(N37&lt;=40%,"Menor",IF(N37&lt;=60%,"Moderado",IF(N37&lt;=80%,"Mayor","Catastrofico")))))</f>
        <v/>
      </c>
      <c r="P37" s="97" t="s">
        <v>222</v>
      </c>
      <c r="Q37" s="93" t="str">
        <f>IF(R37&lt;=0,"",IF(R37&lt;=20%,"Leve",IF(R37&lt;=40%,"Menor",IF(R37&lt;=60%,"Moderado",IF(R37&lt;=80%,"Mayor","Catastrofico")))))</f>
        <v/>
      </c>
      <c r="R37" s="94">
        <f>IF(P37="","",IF(P37="El riesgo afecta la imagen de algún área de la organización",0.2,IF(P37="El riesgo afecta la imagen de la entidad internamente, de conocimiento general nivel interno, de junta directiva y accionistas y/o de proveedores",0.4,IF(P37="El riesgo afecta la imagen de la entidad con algunos usuarios de relevancia frente al logro de los objetivos",0.6,IF(P37="El riesgo afecta la imagen de la entidad con efecto publicitario sostenido a nivel de sector administrativo, nivel departamental o municipal",0.8,IF(P37="El riesgo afecta la imagen de la entidad a nivel nacional, con efecto publicitario sostenido a nivel país",1,))))))</f>
        <v>0</v>
      </c>
      <c r="S37" s="93" t="str">
        <f>IF(T37&lt;=0,"",IF(T37&lt;=20%,"Leve",IF(T37&lt;=40%,"Menor",IF(T37&lt;=60%,"Moderado",IF(T37&lt;=80%,"Mayor","Catastrofico")))))</f>
        <v/>
      </c>
      <c r="T37" s="88">
        <f>+R37</f>
        <v>0</v>
      </c>
      <c r="U37" s="109">
        <f>IF(OR(AND(K37="Muy Baja",S37="Leve"),AND(K37="Muy Baja",S37="Menor"),AND(K37="Baja",S37="Leve")),"Bajo",IF(OR(AND(K37="Muy baja",S37="Moderado"),AND(K37="Baja",S37="Menor"),AND(K37="Baja",S37="Moderado"),AND(K37="Media",S37="Leve"),AND(K37="Media",S37="Menor"),AND(K37="Media",S37="Moderado"),AND(K37="Alta",S37="Leve"),AND(K37="Alta",S37="Menor")),"Moderado",IF(OR(AND(K37="Muy Baja",S37="Mayor"),AND(K37="Baja",S37="Mayor"),AND(K37="Media",S37="Mayor"),AND(K37="Alta",S37="Moderado"),AND(K37="Alta",S37="Mayor"),AND(K37="Muy Alta",S37="Leve"),AND(K37="Muy Alta",S37="Menor"),AND(K37="Muy Alta",S37="Moderado"),AND(K37="Muy Alta",S37="Mayor")),"Alto",IF(OR(AND(K37="Muy Baja",S37="Catastrofico"),AND(K37="Baja",S37="Catastrofico"),AND(K37="Media",S37="Catastrofico"),AND(K37="Alta",S37="Catastrofico"),AND(K37="Muy Alta",S37="Catastrofico")),"Extremo",))))</f>
        <v>0</v>
      </c>
      <c r="V37" s="18"/>
      <c r="W37" s="38"/>
      <c r="X37" s="38"/>
      <c r="Y37" s="38"/>
      <c r="Z37" s="39" t="str">
        <f t="shared" si="15"/>
        <v xml:space="preserve">  </v>
      </c>
      <c r="AA37" s="40" t="s">
        <v>222</v>
      </c>
      <c r="AB37" s="41">
        <f t="shared" si="5"/>
        <v>0</v>
      </c>
      <c r="AC37" s="19" t="str">
        <f>+IF(OR(AA37='[1]11 FORMULAS'!$O$4,AA37='[1]11 FORMULAS'!$O$5),'[1]11 FORMULAS'!$P$5,IF(AA37='[1]11 FORMULAS'!$O$6,'[1]11 FORMULAS'!$P$6,""))</f>
        <v/>
      </c>
      <c r="AD37" s="40" t="s">
        <v>222</v>
      </c>
      <c r="AE37" s="41">
        <f t="shared" si="2"/>
        <v>0</v>
      </c>
      <c r="AF37" s="42"/>
      <c r="AG37" s="42"/>
      <c r="AH37" s="42"/>
      <c r="AI37" s="19">
        <f t="shared" si="18"/>
        <v>0</v>
      </c>
      <c r="AJ37" s="19" t="e">
        <f>+L37*AI37</f>
        <v>#VALUE!</v>
      </c>
      <c r="AK37" s="19" t="e">
        <f>+L37-AJ37</f>
        <v>#VALUE!</v>
      </c>
      <c r="AL37" s="19">
        <f>IF(AC37='[1]11 FORMULAS'!$P$6,T37-(T37*AI37),T37)</f>
        <v>0</v>
      </c>
      <c r="AM37" s="110" t="e">
        <f>+AK41</f>
        <v>#VALUE!</v>
      </c>
      <c r="AN37" s="93" t="e">
        <f>IF(AM37&lt;=0,"",IF(AM37&lt;=20%,"Muy Baja",IF(AM37&lt;=40%,"Baja",IF(AM37&lt;=60%,"Media",IF(AM37&lt;=80%,"Alta","Muy Alta")))))</f>
        <v>#VALUE!</v>
      </c>
      <c r="AO37" s="110">
        <f>+AL41</f>
        <v>0</v>
      </c>
      <c r="AP37" s="93" t="str">
        <f>IF(AO37&lt;=0,"",IF(AO37&lt;=20%,"Leve",IF(AO37&lt;=40%,"Menor",IF(AO37&lt;=60%,"Moderado",IF(AO37&lt;=80%,"Mayor","Catastrofico")))))</f>
        <v/>
      </c>
      <c r="AQ37" s="109" t="e">
        <f>IF(OR(AND(AN37="Muy Baja",AP37="Leve"),AND(AN37="Muy Baja",AP37="Menor"),AND(AN37="Baja",AP37="Leve")),"Bajo",IF(OR(AND(AN37="Muy baja",AP37="Moderado"),AND(AN37="Baja",AP37="Menor"),AND(AN37="Baja",AP37="Moderado"),AND(AN37="Media",AP37="Leve"),AND(AN37="Media",AP37="Menor"),AND(AN37="Media",AP37="Moderado"),AND(AN37="Alta",AP37="Leve"),AND(AN37="Alta",AP37="Menor")),"Moderado",IF(OR(AND(AN37="Muy Baja",AP37="Mayor"),AND(AN37="Baja",AP37="Mayor"),AND(AN37="Media",AP37="Mayor"),AND(AN37="Alta",AP37="Moderado"),AND(AN37="Alta",AP37="Mayor"),AND(AN37="Muy Alta",AP37="Leve"),AND(AN37="Muy Alta",AP37="Menor"),AND(AN37="Muy Alta",AP37="Moderado"),AND(AN37="Muy Alta",AP37="Mayor")),"Alto",IF(OR(AND(AN37="Muy Baja",AP37="Catastrofico"),AND(AN37="Baja",AP37="Catastrofico"),AND(AN37="Media",AP37="Catastrofico"),AND(AN37="Alta",AP37="Catastrofico"),AND(AN37="Muy Alta",AP37="Catastrofico")),"Extremo",""))))</f>
        <v>#VALUE!</v>
      </c>
      <c r="AR37" s="106"/>
      <c r="AS37" s="102"/>
      <c r="AT37" s="102"/>
      <c r="AU37" s="102"/>
      <c r="AV37" s="102"/>
      <c r="AW37" s="102"/>
      <c r="AX37" s="102"/>
      <c r="AY37" s="102"/>
      <c r="AZ37" s="102"/>
      <c r="BA37" s="102"/>
      <c r="BB37" s="102"/>
    </row>
    <row r="38" spans="1:54" s="22" customFormat="1" ht="33.75" customHeight="1" x14ac:dyDescent="0.25">
      <c r="A38" s="81"/>
      <c r="B38" s="81"/>
      <c r="C38" s="81"/>
      <c r="D38" s="81"/>
      <c r="E38" s="80"/>
      <c r="F38" s="81"/>
      <c r="G38" s="81"/>
      <c r="H38" s="81"/>
      <c r="I38" s="89"/>
      <c r="J38" s="91"/>
      <c r="K38" s="93"/>
      <c r="L38" s="95"/>
      <c r="M38" s="96"/>
      <c r="N38" s="95"/>
      <c r="O38" s="93"/>
      <c r="P38" s="98"/>
      <c r="Q38" s="93"/>
      <c r="R38" s="95"/>
      <c r="S38" s="93"/>
      <c r="T38" s="88"/>
      <c r="U38" s="109"/>
      <c r="V38" s="18"/>
      <c r="W38" s="38"/>
      <c r="X38" s="38"/>
      <c r="Y38" s="38"/>
      <c r="Z38" s="39" t="str">
        <f t="shared" si="15"/>
        <v xml:space="preserve">  </v>
      </c>
      <c r="AA38" s="40" t="s">
        <v>222</v>
      </c>
      <c r="AB38" s="41">
        <f t="shared" si="5"/>
        <v>0</v>
      </c>
      <c r="AC38" s="19" t="str">
        <f>+IF(OR(AA38='[1]11 FORMULAS'!$O$4,AA38='[1]11 FORMULAS'!$O$5),'[1]11 FORMULAS'!$P$5,IF(AA38='[1]11 FORMULAS'!$O$6,'[1]11 FORMULAS'!$P$6,""))</f>
        <v/>
      </c>
      <c r="AD38" s="40" t="s">
        <v>222</v>
      </c>
      <c r="AE38" s="41">
        <f t="shared" si="2"/>
        <v>0</v>
      </c>
      <c r="AF38" s="42"/>
      <c r="AG38" s="42"/>
      <c r="AH38" s="42"/>
      <c r="AI38" s="19">
        <f t="shared" si="18"/>
        <v>0</v>
      </c>
      <c r="AJ38" s="19" t="e">
        <f>+AK37*AI38</f>
        <v>#VALUE!</v>
      </c>
      <c r="AK38" s="19" t="e">
        <f>+AK37-AJ38</f>
        <v>#VALUE!</v>
      </c>
      <c r="AL38" s="19">
        <f>IF(AC38='[1]11 FORMULAS'!$P$6,AL37-(AL37*AI38),AL37)</f>
        <v>0</v>
      </c>
      <c r="AM38" s="110"/>
      <c r="AN38" s="93"/>
      <c r="AO38" s="110"/>
      <c r="AP38" s="93"/>
      <c r="AQ38" s="109"/>
      <c r="AR38" s="107"/>
      <c r="AS38" s="86"/>
      <c r="AT38" s="86"/>
      <c r="AU38" s="86"/>
      <c r="AV38" s="86"/>
      <c r="AW38" s="86"/>
      <c r="AX38" s="86"/>
      <c r="AY38" s="86"/>
      <c r="AZ38" s="86"/>
      <c r="BA38" s="86"/>
      <c r="BB38" s="86"/>
    </row>
    <row r="39" spans="1:54" s="22" customFormat="1" ht="33.75" customHeight="1" x14ac:dyDescent="0.25">
      <c r="A39" s="81"/>
      <c r="B39" s="81"/>
      <c r="C39" s="81"/>
      <c r="D39" s="81"/>
      <c r="E39" s="80"/>
      <c r="F39" s="81"/>
      <c r="G39" s="81"/>
      <c r="H39" s="81"/>
      <c r="I39" s="89"/>
      <c r="J39" s="91"/>
      <c r="K39" s="93"/>
      <c r="L39" s="95"/>
      <c r="M39" s="96"/>
      <c r="N39" s="95"/>
      <c r="O39" s="93"/>
      <c r="P39" s="98"/>
      <c r="Q39" s="93"/>
      <c r="R39" s="95"/>
      <c r="S39" s="93"/>
      <c r="T39" s="88"/>
      <c r="U39" s="109"/>
      <c r="V39" s="18"/>
      <c r="W39" s="38"/>
      <c r="X39" s="38"/>
      <c r="Y39" s="38"/>
      <c r="Z39" s="39" t="str">
        <f t="shared" si="15"/>
        <v xml:space="preserve">  </v>
      </c>
      <c r="AA39" s="40" t="s">
        <v>222</v>
      </c>
      <c r="AB39" s="41">
        <f t="shared" si="5"/>
        <v>0</v>
      </c>
      <c r="AC39" s="19" t="str">
        <f>+IF(OR(AA39='[1]11 FORMULAS'!$O$4,AA39='[1]11 FORMULAS'!$O$5),'[1]11 FORMULAS'!$P$5,IF(AA39='[1]11 FORMULAS'!$O$6,'[1]11 FORMULAS'!$P$6,""))</f>
        <v/>
      </c>
      <c r="AD39" s="40" t="s">
        <v>222</v>
      </c>
      <c r="AE39" s="41">
        <f t="shared" si="2"/>
        <v>0</v>
      </c>
      <c r="AF39" s="42"/>
      <c r="AG39" s="42"/>
      <c r="AH39" s="42"/>
      <c r="AI39" s="19">
        <f>+AB39+AE39</f>
        <v>0</v>
      </c>
      <c r="AJ39" s="19" t="e">
        <f t="shared" ref="AJ39:AJ41" si="20">+AK38*AI39</f>
        <v>#VALUE!</v>
      </c>
      <c r="AK39" s="19" t="e">
        <f t="shared" ref="AK39:AK41" si="21">+AK38-AJ39</f>
        <v>#VALUE!</v>
      </c>
      <c r="AL39" s="19">
        <f>IF(AC39='[1]11 FORMULAS'!$P$6,AL38-(AL38*AI39),AL38)</f>
        <v>0</v>
      </c>
      <c r="AM39" s="110"/>
      <c r="AN39" s="93"/>
      <c r="AO39" s="110"/>
      <c r="AP39" s="93"/>
      <c r="AQ39" s="109"/>
      <c r="AR39" s="107"/>
      <c r="AS39" s="86"/>
      <c r="AT39" s="86"/>
      <c r="AU39" s="86"/>
      <c r="AV39" s="86"/>
      <c r="AW39" s="86"/>
      <c r="AX39" s="86"/>
      <c r="AY39" s="86"/>
      <c r="AZ39" s="86"/>
      <c r="BA39" s="86"/>
      <c r="BB39" s="86"/>
    </row>
    <row r="40" spans="1:54" s="22" customFormat="1" ht="33.75" customHeight="1" x14ac:dyDescent="0.25">
      <c r="A40" s="81"/>
      <c r="B40" s="81"/>
      <c r="C40" s="81"/>
      <c r="D40" s="81"/>
      <c r="E40" s="80"/>
      <c r="F40" s="81"/>
      <c r="G40" s="81"/>
      <c r="H40" s="81"/>
      <c r="I40" s="89"/>
      <c r="J40" s="91"/>
      <c r="K40" s="93"/>
      <c r="L40" s="95"/>
      <c r="M40" s="96"/>
      <c r="N40" s="95"/>
      <c r="O40" s="93"/>
      <c r="P40" s="98"/>
      <c r="Q40" s="93"/>
      <c r="R40" s="95"/>
      <c r="S40" s="93"/>
      <c r="T40" s="88"/>
      <c r="U40" s="109"/>
      <c r="V40" s="18"/>
      <c r="W40" s="38"/>
      <c r="X40" s="38"/>
      <c r="Y40" s="38"/>
      <c r="Z40" s="39" t="str">
        <f t="shared" si="15"/>
        <v xml:space="preserve">  </v>
      </c>
      <c r="AA40" s="40" t="s">
        <v>222</v>
      </c>
      <c r="AB40" s="41">
        <f t="shared" si="5"/>
        <v>0</v>
      </c>
      <c r="AC40" s="19" t="str">
        <f>+IF(OR(AA40='[1]11 FORMULAS'!$O$4,AA40='[1]11 FORMULAS'!$O$5),'[1]11 FORMULAS'!$P$5,IF(AA40='[1]11 FORMULAS'!$O$6,'[1]11 FORMULAS'!$P$6,""))</f>
        <v/>
      </c>
      <c r="AD40" s="40" t="s">
        <v>222</v>
      </c>
      <c r="AE40" s="41">
        <f t="shared" si="2"/>
        <v>0</v>
      </c>
      <c r="AF40" s="42"/>
      <c r="AG40" s="42"/>
      <c r="AH40" s="42"/>
      <c r="AI40" s="19">
        <f t="shared" ref="AI40:AI41" si="22">+AB40+AE40</f>
        <v>0</v>
      </c>
      <c r="AJ40" s="19" t="e">
        <f t="shared" si="20"/>
        <v>#VALUE!</v>
      </c>
      <c r="AK40" s="19" t="e">
        <f t="shared" si="21"/>
        <v>#VALUE!</v>
      </c>
      <c r="AL40" s="19">
        <f>IF(AC40='[1]11 FORMULAS'!$P$6,AL39-(AL39*AI40),AL39)</f>
        <v>0</v>
      </c>
      <c r="AM40" s="110"/>
      <c r="AN40" s="93"/>
      <c r="AO40" s="110"/>
      <c r="AP40" s="93"/>
      <c r="AQ40" s="109"/>
      <c r="AR40" s="107"/>
      <c r="AS40" s="86"/>
      <c r="AT40" s="86"/>
      <c r="AU40" s="86"/>
      <c r="AV40" s="86"/>
      <c r="AW40" s="86"/>
      <c r="AX40" s="86"/>
      <c r="AY40" s="86"/>
      <c r="AZ40" s="86"/>
      <c r="BA40" s="86"/>
      <c r="BB40" s="86"/>
    </row>
    <row r="41" spans="1:54" s="22" customFormat="1" ht="33.75" customHeight="1" x14ac:dyDescent="0.25">
      <c r="A41" s="81"/>
      <c r="B41" s="81"/>
      <c r="C41" s="81"/>
      <c r="D41" s="81"/>
      <c r="E41" s="80"/>
      <c r="F41" s="81"/>
      <c r="G41" s="81"/>
      <c r="H41" s="81"/>
      <c r="I41" s="89"/>
      <c r="J41" s="92"/>
      <c r="K41" s="93"/>
      <c r="L41" s="95"/>
      <c r="M41" s="96"/>
      <c r="N41" s="95"/>
      <c r="O41" s="93"/>
      <c r="P41" s="99"/>
      <c r="Q41" s="93"/>
      <c r="R41" s="95"/>
      <c r="S41" s="93"/>
      <c r="T41" s="88"/>
      <c r="U41" s="109"/>
      <c r="V41" s="21"/>
      <c r="W41" s="21"/>
      <c r="X41" s="21"/>
      <c r="Y41" s="21"/>
      <c r="Z41" s="39" t="str">
        <f t="shared" si="15"/>
        <v xml:space="preserve">  </v>
      </c>
      <c r="AA41" s="40" t="s">
        <v>222</v>
      </c>
      <c r="AB41" s="41">
        <f t="shared" si="5"/>
        <v>0</v>
      </c>
      <c r="AC41" s="19" t="str">
        <f>+IF(OR(AA41='[1]11 FORMULAS'!$O$4,AA41='[1]11 FORMULAS'!$O$5),'[1]11 FORMULAS'!$P$5,IF(AA41='[1]11 FORMULAS'!$O$6,'[1]11 FORMULAS'!$P$6,""))</f>
        <v/>
      </c>
      <c r="AD41" s="40" t="s">
        <v>222</v>
      </c>
      <c r="AE41" s="41">
        <f t="shared" si="2"/>
        <v>0</v>
      </c>
      <c r="AF41" s="43"/>
      <c r="AG41" s="43"/>
      <c r="AH41" s="43"/>
      <c r="AI41" s="19">
        <f t="shared" si="22"/>
        <v>0</v>
      </c>
      <c r="AJ41" s="19" t="e">
        <f t="shared" si="20"/>
        <v>#VALUE!</v>
      </c>
      <c r="AK41" s="19" t="e">
        <f t="shared" si="21"/>
        <v>#VALUE!</v>
      </c>
      <c r="AL41" s="19">
        <f>IF(AC41='[1]11 FORMULAS'!$P$6,AL40-(AL40*AI41),AL40)</f>
        <v>0</v>
      </c>
      <c r="AM41" s="110"/>
      <c r="AN41" s="93"/>
      <c r="AO41" s="110"/>
      <c r="AP41" s="93"/>
      <c r="AQ41" s="109"/>
      <c r="AR41" s="108"/>
      <c r="AS41" s="87"/>
      <c r="AT41" s="87"/>
      <c r="AU41" s="87"/>
      <c r="AV41" s="87"/>
      <c r="AW41" s="87"/>
      <c r="AX41" s="87"/>
      <c r="AY41" s="87"/>
      <c r="AZ41" s="87"/>
      <c r="BA41" s="87"/>
      <c r="BB41" s="87"/>
    </row>
    <row r="42" spans="1:54" s="22" customFormat="1" ht="33.75" customHeight="1" x14ac:dyDescent="0.25">
      <c r="A42" s="81" t="s">
        <v>405</v>
      </c>
      <c r="B42" s="81"/>
      <c r="C42" s="81"/>
      <c r="D42" s="81"/>
      <c r="E42" s="80" t="str">
        <f>+CONCATENATE(B42," ",C42," ",D42)</f>
        <v xml:space="preserve">  </v>
      </c>
      <c r="F42" s="81"/>
      <c r="G42" s="81"/>
      <c r="H42" s="81"/>
      <c r="I42" s="89" t="str">
        <f t="shared" ref="I42" si="23">+G42&amp;H42</f>
        <v/>
      </c>
      <c r="J42" s="90">
        <v>0</v>
      </c>
      <c r="K42" s="93" t="str">
        <f>IF(J42&lt;=0,"",IF(J42&lt;=2,"Muy Baja",IF(J42&lt;=24,"Baja",IF(J42&lt;=500,"Media",IF(J42&lt;=5000,"Alta","Muy Alta")))))</f>
        <v/>
      </c>
      <c r="L42" s="94" t="str">
        <f>IF(K42="","",IF(K42="Muy Baja",0.2,IF(K42="Baja",0.4,IF(K42="Media",0.6,IF(K42="Alta",0.8,IF(K42="Muy Alta",1,))))))</f>
        <v/>
      </c>
      <c r="M42" s="96" t="s">
        <v>347</v>
      </c>
      <c r="N42" s="94">
        <f>IF(M42="","",IF(M42="menor a 10 SMLMV",0.2,IF(M42="ENTRE 10 Y 50 SMLMV",0.4,IF(M42="entre 50 y 100 SMLMV",0.6,IF(M42="entre 100 y 500 SMLMV",0.8,IF(M42="Mayor a 500 SMLMV",1,))))))</f>
        <v>0</v>
      </c>
      <c r="O42" s="93" t="str">
        <f>IF(N42&lt;=0,"",IF(N42&lt;=20%,"Leve",IF(N42&lt;=40%,"Menor",IF(N42&lt;=60%,"Moderado",IF(N42&lt;=80%,"Mayor","Catastrofico")))))</f>
        <v/>
      </c>
      <c r="P42" s="97" t="s">
        <v>222</v>
      </c>
      <c r="Q42" s="93" t="str">
        <f>IF(R42&lt;=0,"",IF(R42&lt;=20%,"Leve",IF(R42&lt;=40%,"Menor",IF(R42&lt;=60%,"Moderado",IF(R42&lt;=80%,"Mayor","Catastrofico")))))</f>
        <v/>
      </c>
      <c r="R42" s="94">
        <f>IF(P42="","",IF(P42="El riesgo afecta la imagen de algún área de la organización",0.2,IF(P42="El riesgo afecta la imagen de la entidad internamente, de conocimiento general nivel interno, de junta directiva y accionistas y/o de proveedores",0.4,IF(P42="El riesgo afecta la imagen de la entidad con algunos usuarios de relevancia frente al logro de los objetivos",0.6,IF(P42="El riesgo afecta la imagen de la entidad con efecto publicitario sostenido a nivel de sector administrativo, nivel departamental o municipal",0.8,IF(P42="El riesgo afecta la imagen de la entidad a nivel nacional, con efecto publicitario sostenido a nivel país",1,))))))</f>
        <v>0</v>
      </c>
      <c r="S42" s="93" t="str">
        <f>IF(T42&lt;=0,"",IF(T42&lt;=20%,"Leve",IF(T42&lt;=40%,"Menor",IF(T42&lt;=60%,"Moderado",IF(T42&lt;=80%,"Mayor","Catastrofico")))))</f>
        <v/>
      </c>
      <c r="T42" s="88">
        <f>+R42</f>
        <v>0</v>
      </c>
      <c r="U42" s="109">
        <f>IF(OR(AND(K42="Muy Baja",S42="Leve"),AND(K42="Muy Baja",S42="Menor"),AND(K42="Baja",S42="Leve")),"Bajo",IF(OR(AND(K42="Muy baja",S42="Moderado"),AND(K42="Baja",S42="Menor"),AND(K42="Baja",S42="Moderado"),AND(K42="Media",S42="Leve"),AND(K42="Media",S42="Menor"),AND(K42="Media",S42="Moderado"),AND(K42="Alta",S42="Leve"),AND(K42="Alta",S42="Menor")),"Moderado",IF(OR(AND(K42="Muy Baja",S42="Mayor"),AND(K42="Baja",S42="Mayor"),AND(K42="Media",S42="Mayor"),AND(K42="Alta",S42="Moderado"),AND(K42="Alta",S42="Mayor"),AND(K42="Muy Alta",S42="Leve"),AND(K42="Muy Alta",S42="Menor"),AND(K42="Muy Alta",S42="Moderado"),AND(K42="Muy Alta",S42="Mayor")),"Alto",IF(OR(AND(K42="Muy Baja",S42="Catastrofico"),AND(K42="Baja",S42="Catastrofico"),AND(K42="Media",S42="Catastrofico"),AND(K42="Alta",S42="Catastrofico"),AND(K42="Muy Alta",S42="Catastrofico")),"Extremo",))))</f>
        <v>0</v>
      </c>
      <c r="V42" s="18"/>
      <c r="W42" s="38"/>
      <c r="X42" s="38"/>
      <c r="Y42" s="38"/>
      <c r="Z42" s="39" t="str">
        <f t="shared" si="15"/>
        <v xml:space="preserve">  </v>
      </c>
      <c r="AA42" s="40" t="s">
        <v>222</v>
      </c>
      <c r="AB42" s="41">
        <f t="shared" si="5"/>
        <v>0</v>
      </c>
      <c r="AC42" s="19" t="str">
        <f>+IF(OR(AA42='[1]11 FORMULAS'!$O$4,AA42='[1]11 FORMULAS'!$O$5),'[1]11 FORMULAS'!$P$5,IF(AA42='[1]11 FORMULAS'!$O$6,'[1]11 FORMULAS'!$P$6,""))</f>
        <v/>
      </c>
      <c r="AD42" s="40" t="s">
        <v>222</v>
      </c>
      <c r="AE42" s="41">
        <f t="shared" si="2"/>
        <v>0</v>
      </c>
      <c r="AF42" s="42"/>
      <c r="AG42" s="42"/>
      <c r="AH42" s="42"/>
      <c r="AI42" s="19">
        <f t="shared" si="18"/>
        <v>0</v>
      </c>
      <c r="AJ42" s="19" t="e">
        <f>+L42*AI42</f>
        <v>#VALUE!</v>
      </c>
      <c r="AK42" s="19" t="e">
        <f>+L42-AJ42</f>
        <v>#VALUE!</v>
      </c>
      <c r="AL42" s="19">
        <f>IF(AC42='[1]11 FORMULAS'!$P$6,T42-(T42*AI42),T42)</f>
        <v>0</v>
      </c>
      <c r="AM42" s="110" t="e">
        <f>+AK46</f>
        <v>#VALUE!</v>
      </c>
      <c r="AN42" s="93" t="e">
        <f>IF(AM42&lt;=0,"",IF(AM42&lt;=20%,"Muy Baja",IF(AM42&lt;=40%,"Baja",IF(AM42&lt;=60%,"Media",IF(AM42&lt;=80%,"Alta","Muy Alta")))))</f>
        <v>#VALUE!</v>
      </c>
      <c r="AO42" s="110">
        <f>+AL46</f>
        <v>0</v>
      </c>
      <c r="AP42" s="93" t="str">
        <f>IF(AO42&lt;=0,"",IF(AO42&lt;=20%,"Leve",IF(AO42&lt;=40%,"Menor",IF(AO42&lt;=60%,"Moderado",IF(AO42&lt;=80%,"Mayor","Catastrofico")))))</f>
        <v/>
      </c>
      <c r="AQ42" s="109" t="e">
        <f>IF(OR(AND(AN42="Muy Baja",AP42="Leve"),AND(AN42="Muy Baja",AP42="Menor"),AND(AN42="Baja",AP42="Leve")),"Bajo",IF(OR(AND(AN42="Muy baja",AP42="Moderado"),AND(AN42="Baja",AP42="Menor"),AND(AN42="Baja",AP42="Moderado"),AND(AN42="Media",AP42="Leve"),AND(AN42="Media",AP42="Menor"),AND(AN42="Media",AP42="Moderado"),AND(AN42="Alta",AP42="Leve"),AND(AN42="Alta",AP42="Menor")),"Moderado",IF(OR(AND(AN42="Muy Baja",AP42="Mayor"),AND(AN42="Baja",AP42="Mayor"),AND(AN42="Media",AP42="Mayor"),AND(AN42="Alta",AP42="Moderado"),AND(AN42="Alta",AP42="Mayor"),AND(AN42="Muy Alta",AP42="Leve"),AND(AN42="Muy Alta",AP42="Menor"),AND(AN42="Muy Alta",AP42="Moderado"),AND(AN42="Muy Alta",AP42="Mayor")),"Alto",IF(OR(AND(AN42="Muy Baja",AP42="Catastrofico"),AND(AN42="Baja",AP42="Catastrofico"),AND(AN42="Media",AP42="Catastrofico"),AND(AN42="Alta",AP42="Catastrofico"),AND(AN42="Muy Alta",AP42="Catastrofico")),"Extremo",""))))</f>
        <v>#VALUE!</v>
      </c>
      <c r="AR42" s="106"/>
      <c r="AS42" s="102"/>
      <c r="AT42" s="102"/>
      <c r="AU42" s="102"/>
      <c r="AV42" s="102"/>
      <c r="AW42" s="102"/>
      <c r="AX42" s="102"/>
      <c r="AY42" s="102"/>
      <c r="AZ42" s="102"/>
      <c r="BA42" s="102"/>
      <c r="BB42" s="102"/>
    </row>
    <row r="43" spans="1:54" s="22" customFormat="1" ht="33.75" customHeight="1" x14ac:dyDescent="0.25">
      <c r="A43" s="81"/>
      <c r="B43" s="81"/>
      <c r="C43" s="81"/>
      <c r="D43" s="81"/>
      <c r="E43" s="80"/>
      <c r="F43" s="81"/>
      <c r="G43" s="81"/>
      <c r="H43" s="81"/>
      <c r="I43" s="89"/>
      <c r="J43" s="91"/>
      <c r="K43" s="93"/>
      <c r="L43" s="95"/>
      <c r="M43" s="96"/>
      <c r="N43" s="95"/>
      <c r="O43" s="93"/>
      <c r="P43" s="98"/>
      <c r="Q43" s="93"/>
      <c r="R43" s="95"/>
      <c r="S43" s="93"/>
      <c r="T43" s="88"/>
      <c r="U43" s="109"/>
      <c r="V43" s="18"/>
      <c r="W43" s="38"/>
      <c r="X43" s="38"/>
      <c r="Y43" s="38"/>
      <c r="Z43" s="39" t="str">
        <f t="shared" si="15"/>
        <v xml:space="preserve">  </v>
      </c>
      <c r="AA43" s="40" t="s">
        <v>222</v>
      </c>
      <c r="AB43" s="41">
        <f t="shared" si="5"/>
        <v>0</v>
      </c>
      <c r="AC43" s="19" t="str">
        <f>+IF(OR(AA43='[1]11 FORMULAS'!$O$4,AA43='[1]11 FORMULAS'!$O$5),'[1]11 FORMULAS'!$P$5,IF(AA43='[1]11 FORMULAS'!$O$6,'[1]11 FORMULAS'!$P$6,""))</f>
        <v/>
      </c>
      <c r="AD43" s="40" t="s">
        <v>222</v>
      </c>
      <c r="AE43" s="41">
        <f t="shared" si="2"/>
        <v>0</v>
      </c>
      <c r="AF43" s="42"/>
      <c r="AG43" s="42"/>
      <c r="AH43" s="42"/>
      <c r="AI43" s="19">
        <f t="shared" si="18"/>
        <v>0</v>
      </c>
      <c r="AJ43" s="19" t="e">
        <f>+AK42*AI43</f>
        <v>#VALUE!</v>
      </c>
      <c r="AK43" s="19" t="e">
        <f>+AK42-AJ43</f>
        <v>#VALUE!</v>
      </c>
      <c r="AL43" s="19">
        <f>IF(AC43='[1]11 FORMULAS'!$P$6,AL42-(AL42*AI43),AL42)</f>
        <v>0</v>
      </c>
      <c r="AM43" s="110"/>
      <c r="AN43" s="93"/>
      <c r="AO43" s="110"/>
      <c r="AP43" s="93"/>
      <c r="AQ43" s="109"/>
      <c r="AR43" s="107"/>
      <c r="AS43" s="86"/>
      <c r="AT43" s="86"/>
      <c r="AU43" s="86"/>
      <c r="AV43" s="86"/>
      <c r="AW43" s="86"/>
      <c r="AX43" s="86"/>
      <c r="AY43" s="86"/>
      <c r="AZ43" s="86"/>
      <c r="BA43" s="86"/>
      <c r="BB43" s="86"/>
    </row>
    <row r="44" spans="1:54" s="22" customFormat="1" ht="33.75" customHeight="1" x14ac:dyDescent="0.25">
      <c r="A44" s="81"/>
      <c r="B44" s="81"/>
      <c r="C44" s="81"/>
      <c r="D44" s="81"/>
      <c r="E44" s="80"/>
      <c r="F44" s="81"/>
      <c r="G44" s="81"/>
      <c r="H44" s="81"/>
      <c r="I44" s="89"/>
      <c r="J44" s="91"/>
      <c r="K44" s="93"/>
      <c r="L44" s="95"/>
      <c r="M44" s="96"/>
      <c r="N44" s="95"/>
      <c r="O44" s="93"/>
      <c r="P44" s="98"/>
      <c r="Q44" s="93"/>
      <c r="R44" s="95"/>
      <c r="S44" s="93"/>
      <c r="T44" s="88"/>
      <c r="U44" s="109"/>
      <c r="V44" s="18"/>
      <c r="W44" s="38"/>
      <c r="X44" s="38"/>
      <c r="Y44" s="38"/>
      <c r="Z44" s="39" t="str">
        <f t="shared" si="15"/>
        <v xml:space="preserve">  </v>
      </c>
      <c r="AA44" s="40" t="s">
        <v>222</v>
      </c>
      <c r="AB44" s="41">
        <f t="shared" si="5"/>
        <v>0</v>
      </c>
      <c r="AC44" s="19" t="str">
        <f>+IF(OR(AA44='[1]11 FORMULAS'!$O$4,AA44='[1]11 FORMULAS'!$O$5),'[1]11 FORMULAS'!$P$5,IF(AA44='[1]11 FORMULAS'!$O$6,'[1]11 FORMULAS'!$P$6,""))</f>
        <v/>
      </c>
      <c r="AD44" s="40" t="s">
        <v>222</v>
      </c>
      <c r="AE44" s="41">
        <f t="shared" si="2"/>
        <v>0</v>
      </c>
      <c r="AF44" s="42"/>
      <c r="AG44" s="42"/>
      <c r="AH44" s="42"/>
      <c r="AI44" s="19">
        <f>+AB44+AE44</f>
        <v>0</v>
      </c>
      <c r="AJ44" s="19" t="e">
        <f t="shared" ref="AJ44:AJ46" si="24">+AK43*AI44</f>
        <v>#VALUE!</v>
      </c>
      <c r="AK44" s="19" t="e">
        <f t="shared" ref="AK44:AK46" si="25">+AK43-AJ44</f>
        <v>#VALUE!</v>
      </c>
      <c r="AL44" s="19">
        <f>IF(AC44='[1]11 FORMULAS'!$P$6,AL43-(AL43*AI44),AL43)</f>
        <v>0</v>
      </c>
      <c r="AM44" s="110"/>
      <c r="AN44" s="93"/>
      <c r="AO44" s="110"/>
      <c r="AP44" s="93"/>
      <c r="AQ44" s="109"/>
      <c r="AR44" s="107"/>
      <c r="AS44" s="86"/>
      <c r="AT44" s="86"/>
      <c r="AU44" s="86"/>
      <c r="AV44" s="86"/>
      <c r="AW44" s="86"/>
      <c r="AX44" s="86"/>
      <c r="AY44" s="86"/>
      <c r="AZ44" s="86"/>
      <c r="BA44" s="86"/>
      <c r="BB44" s="86"/>
    </row>
    <row r="45" spans="1:54" s="22" customFormat="1" ht="33.75" customHeight="1" x14ac:dyDescent="0.25">
      <c r="A45" s="81"/>
      <c r="B45" s="81"/>
      <c r="C45" s="81"/>
      <c r="D45" s="81"/>
      <c r="E45" s="80"/>
      <c r="F45" s="81"/>
      <c r="G45" s="81"/>
      <c r="H45" s="81"/>
      <c r="I45" s="89"/>
      <c r="J45" s="91"/>
      <c r="K45" s="93"/>
      <c r="L45" s="95"/>
      <c r="M45" s="96"/>
      <c r="N45" s="95"/>
      <c r="O45" s="93"/>
      <c r="P45" s="98"/>
      <c r="Q45" s="93"/>
      <c r="R45" s="95"/>
      <c r="S45" s="93"/>
      <c r="T45" s="88"/>
      <c r="U45" s="109"/>
      <c r="V45" s="18"/>
      <c r="W45" s="38"/>
      <c r="X45" s="38"/>
      <c r="Y45" s="38"/>
      <c r="Z45" s="39" t="str">
        <f t="shared" si="15"/>
        <v xml:space="preserve">  </v>
      </c>
      <c r="AA45" s="40" t="s">
        <v>222</v>
      </c>
      <c r="AB45" s="41">
        <f t="shared" si="5"/>
        <v>0</v>
      </c>
      <c r="AC45" s="19" t="str">
        <f>+IF(OR(AA45='[1]11 FORMULAS'!$O$4,AA45='[1]11 FORMULAS'!$O$5),'[1]11 FORMULAS'!$P$5,IF(AA45='[1]11 FORMULAS'!$O$6,'[1]11 FORMULAS'!$P$6,""))</f>
        <v/>
      </c>
      <c r="AD45" s="40" t="s">
        <v>222</v>
      </c>
      <c r="AE45" s="41">
        <f t="shared" si="2"/>
        <v>0</v>
      </c>
      <c r="AF45" s="42"/>
      <c r="AG45" s="42"/>
      <c r="AH45" s="42"/>
      <c r="AI45" s="19">
        <f t="shared" ref="AI45:AI46" si="26">+AB45+AE45</f>
        <v>0</v>
      </c>
      <c r="AJ45" s="19" t="e">
        <f t="shared" si="24"/>
        <v>#VALUE!</v>
      </c>
      <c r="AK45" s="19" t="e">
        <f t="shared" si="25"/>
        <v>#VALUE!</v>
      </c>
      <c r="AL45" s="19">
        <f>IF(AC45='[1]11 FORMULAS'!$P$6,AL44-(AL44*AI45),AL44)</f>
        <v>0</v>
      </c>
      <c r="AM45" s="110"/>
      <c r="AN45" s="93"/>
      <c r="AO45" s="110"/>
      <c r="AP45" s="93"/>
      <c r="AQ45" s="109"/>
      <c r="AR45" s="107"/>
      <c r="AS45" s="86"/>
      <c r="AT45" s="86"/>
      <c r="AU45" s="86"/>
      <c r="AV45" s="86"/>
      <c r="AW45" s="86"/>
      <c r="AX45" s="86"/>
      <c r="AY45" s="86"/>
      <c r="AZ45" s="86"/>
      <c r="BA45" s="86"/>
      <c r="BB45" s="86"/>
    </row>
    <row r="46" spans="1:54" s="22" customFormat="1" ht="33.75" customHeight="1" x14ac:dyDescent="0.25">
      <c r="A46" s="81"/>
      <c r="B46" s="81"/>
      <c r="C46" s="81"/>
      <c r="D46" s="81"/>
      <c r="E46" s="80"/>
      <c r="F46" s="81"/>
      <c r="G46" s="81"/>
      <c r="H46" s="81"/>
      <c r="I46" s="89"/>
      <c r="J46" s="92"/>
      <c r="K46" s="93"/>
      <c r="L46" s="95"/>
      <c r="M46" s="96"/>
      <c r="N46" s="95"/>
      <c r="O46" s="93"/>
      <c r="P46" s="99"/>
      <c r="Q46" s="93"/>
      <c r="R46" s="95"/>
      <c r="S46" s="93"/>
      <c r="T46" s="88"/>
      <c r="U46" s="109"/>
      <c r="V46" s="21"/>
      <c r="W46" s="21"/>
      <c r="X46" s="21"/>
      <c r="Y46" s="21"/>
      <c r="Z46" s="39" t="str">
        <f t="shared" si="15"/>
        <v xml:space="preserve">  </v>
      </c>
      <c r="AA46" s="40" t="s">
        <v>222</v>
      </c>
      <c r="AB46" s="41">
        <f t="shared" si="5"/>
        <v>0</v>
      </c>
      <c r="AC46" s="19" t="str">
        <f>+IF(OR(AA46='[1]11 FORMULAS'!$O$4,AA46='[1]11 FORMULAS'!$O$5),'[1]11 FORMULAS'!$P$5,IF(AA46='[1]11 FORMULAS'!$O$6,'[1]11 FORMULAS'!$P$6,""))</f>
        <v/>
      </c>
      <c r="AD46" s="40" t="s">
        <v>222</v>
      </c>
      <c r="AE46" s="41">
        <f t="shared" si="2"/>
        <v>0</v>
      </c>
      <c r="AF46" s="43"/>
      <c r="AG46" s="43"/>
      <c r="AH46" s="43"/>
      <c r="AI46" s="19">
        <f t="shared" si="26"/>
        <v>0</v>
      </c>
      <c r="AJ46" s="19" t="e">
        <f t="shared" si="24"/>
        <v>#VALUE!</v>
      </c>
      <c r="AK46" s="19" t="e">
        <f t="shared" si="25"/>
        <v>#VALUE!</v>
      </c>
      <c r="AL46" s="19">
        <f>IF(AC46='[1]11 FORMULAS'!$P$6,AL45-(AL45*AI46),AL45)</f>
        <v>0</v>
      </c>
      <c r="AM46" s="110"/>
      <c r="AN46" s="93"/>
      <c r="AO46" s="110"/>
      <c r="AP46" s="93"/>
      <c r="AQ46" s="109"/>
      <c r="AR46" s="108"/>
      <c r="AS46" s="87"/>
      <c r="AT46" s="87"/>
      <c r="AU46" s="87"/>
      <c r="AV46" s="87"/>
      <c r="AW46" s="87"/>
      <c r="AX46" s="87"/>
      <c r="AY46" s="87"/>
      <c r="AZ46" s="87"/>
      <c r="BA46" s="87"/>
      <c r="BB46" s="87"/>
    </row>
  </sheetData>
  <mergeCells count="325">
    <mergeCell ref="A1:B4"/>
    <mergeCell ref="C1:AZ1"/>
    <mergeCell ref="BA1:BB1"/>
    <mergeCell ref="C2:AZ2"/>
    <mergeCell ref="BA2:BB2"/>
    <mergeCell ref="C3:AZ3"/>
    <mergeCell ref="BA3:BB3"/>
    <mergeCell ref="C4:AZ4"/>
    <mergeCell ref="BA4:BB4"/>
    <mergeCell ref="A5:B5"/>
    <mergeCell ref="C5:D5"/>
    <mergeCell ref="I5:O5"/>
    <mergeCell ref="P5:S5"/>
    <mergeCell ref="AR5:AR6"/>
    <mergeCell ref="BA5:BB5"/>
    <mergeCell ref="A6:B6"/>
    <mergeCell ref="C6:H6"/>
    <mergeCell ref="I6:O6"/>
    <mergeCell ref="P6:S6"/>
    <mergeCell ref="W6:AH6"/>
    <mergeCell ref="BA6:BB6"/>
    <mergeCell ref="A7:U7"/>
    <mergeCell ref="V7:AR7"/>
    <mergeCell ref="AS7:BB9"/>
    <mergeCell ref="A8:I9"/>
    <mergeCell ref="J8:U8"/>
    <mergeCell ref="V8:Z10"/>
    <mergeCell ref="AA8:AR8"/>
    <mergeCell ref="J9:J11"/>
    <mergeCell ref="F10:I10"/>
    <mergeCell ref="AA10:AE10"/>
    <mergeCell ref="AI9:AI10"/>
    <mergeCell ref="AK9:AK10"/>
    <mergeCell ref="AL9:AL10"/>
    <mergeCell ref="AM9:AM11"/>
    <mergeCell ref="AN9:AN11"/>
    <mergeCell ref="AO9:AO11"/>
    <mergeCell ref="Q9:Q11"/>
    <mergeCell ref="R9:R11"/>
    <mergeCell ref="S9:S11"/>
    <mergeCell ref="T9:T11"/>
    <mergeCell ref="U9:U11"/>
    <mergeCell ref="AA9:AH9"/>
    <mergeCell ref="AF10:AH10"/>
    <mergeCell ref="K9:K11"/>
    <mergeCell ref="L9:L11"/>
    <mergeCell ref="M9:M11"/>
    <mergeCell ref="N9:N11"/>
    <mergeCell ref="O9:O11"/>
    <mergeCell ref="P9:P11"/>
    <mergeCell ref="BA10:BA11"/>
    <mergeCell ref="BB10:BB11"/>
    <mergeCell ref="A12:A16"/>
    <mergeCell ref="B12:B16"/>
    <mergeCell ref="C12:C16"/>
    <mergeCell ref="D12:D16"/>
    <mergeCell ref="E12:E16"/>
    <mergeCell ref="F12:F16"/>
    <mergeCell ref="G12:G16"/>
    <mergeCell ref="H12:H16"/>
    <mergeCell ref="AS10:AS11"/>
    <mergeCell ref="AT10:AT11"/>
    <mergeCell ref="AU10:AU11"/>
    <mergeCell ref="AV10:AV11"/>
    <mergeCell ref="AW10:AY10"/>
    <mergeCell ref="AZ10:AZ11"/>
    <mergeCell ref="AP9:AP11"/>
    <mergeCell ref="AQ9:AQ11"/>
    <mergeCell ref="AR9:AR11"/>
    <mergeCell ref="AP12:AP16"/>
    <mergeCell ref="AQ12:AQ16"/>
    <mergeCell ref="F17:F21"/>
    <mergeCell ref="G17:G21"/>
    <mergeCell ref="H17:H21"/>
    <mergeCell ref="I17:I21"/>
    <mergeCell ref="J17:J21"/>
    <mergeCell ref="P12:P16"/>
    <mergeCell ref="Q12:Q16"/>
    <mergeCell ref="R12:R16"/>
    <mergeCell ref="S12:S16"/>
    <mergeCell ref="K17:K21"/>
    <mergeCell ref="T17:T21"/>
    <mergeCell ref="U17:U21"/>
    <mergeCell ref="AM17:AM21"/>
    <mergeCell ref="BA12:BA16"/>
    <mergeCell ref="BB12:BB16"/>
    <mergeCell ref="AV12:AV16"/>
    <mergeCell ref="AW12:AW16"/>
    <mergeCell ref="BA17:BA21"/>
    <mergeCell ref="BB17:BB21"/>
    <mergeCell ref="AV17:AV21"/>
    <mergeCell ref="AW17:AW21"/>
    <mergeCell ref="AX17:AX21"/>
    <mergeCell ref="AY17:AY21"/>
    <mergeCell ref="AZ17:AZ21"/>
    <mergeCell ref="A10:A11"/>
    <mergeCell ref="B10:B11"/>
    <mergeCell ref="C10:C11"/>
    <mergeCell ref="D10:D11"/>
    <mergeCell ref="E10:E11"/>
    <mergeCell ref="AX12:AX16"/>
    <mergeCell ref="AY12:AY16"/>
    <mergeCell ref="AZ12:AZ16"/>
    <mergeCell ref="T12:T16"/>
    <mergeCell ref="I12:I16"/>
    <mergeCell ref="J12:J16"/>
    <mergeCell ref="K12:K16"/>
    <mergeCell ref="L12:L16"/>
    <mergeCell ref="M12:M16"/>
    <mergeCell ref="N12:N16"/>
    <mergeCell ref="O12:O16"/>
    <mergeCell ref="AR12:AR16"/>
    <mergeCell ref="AS12:AS16"/>
    <mergeCell ref="AT12:AT16"/>
    <mergeCell ref="AU12:AU16"/>
    <mergeCell ref="U12:U16"/>
    <mergeCell ref="AM12:AM16"/>
    <mergeCell ref="AN12:AN16"/>
    <mergeCell ref="AO12:AO16"/>
    <mergeCell ref="A17:A21"/>
    <mergeCell ref="B17:B21"/>
    <mergeCell ref="C17:C21"/>
    <mergeCell ref="D17:D21"/>
    <mergeCell ref="A22:A26"/>
    <mergeCell ref="B22:B26"/>
    <mergeCell ref="C22:C26"/>
    <mergeCell ref="D22:D26"/>
    <mergeCell ref="E22:E26"/>
    <mergeCell ref="E17:E21"/>
    <mergeCell ref="F22:F26"/>
    <mergeCell ref="G22:G26"/>
    <mergeCell ref="H22:H26"/>
    <mergeCell ref="AU17:AU21"/>
    <mergeCell ref="AO17:AO21"/>
    <mergeCell ref="AP17:AP21"/>
    <mergeCell ref="AQ17:AQ21"/>
    <mergeCell ref="AR17:AR21"/>
    <mergeCell ref="AS17:AS21"/>
    <mergeCell ref="AT17:AT21"/>
    <mergeCell ref="R17:R21"/>
    <mergeCell ref="S17:S21"/>
    <mergeCell ref="AN17:AN21"/>
    <mergeCell ref="L17:L21"/>
    <mergeCell ref="M17:M21"/>
    <mergeCell ref="N17:N21"/>
    <mergeCell ref="O17:O21"/>
    <mergeCell ref="P17:P21"/>
    <mergeCell ref="Q17:Q21"/>
    <mergeCell ref="BA22:BA26"/>
    <mergeCell ref="BB22:BB26"/>
    <mergeCell ref="A27:A31"/>
    <mergeCell ref="B27:B31"/>
    <mergeCell ref="C27:C31"/>
    <mergeCell ref="D27:D31"/>
    <mergeCell ref="E27:E31"/>
    <mergeCell ref="AR22:AR26"/>
    <mergeCell ref="AS22:AS26"/>
    <mergeCell ref="AT22:AT26"/>
    <mergeCell ref="AU22:AU26"/>
    <mergeCell ref="AV22:AV26"/>
    <mergeCell ref="AW22:AW26"/>
    <mergeCell ref="U22:U26"/>
    <mergeCell ref="AM22:AM26"/>
    <mergeCell ref="AN22:AN26"/>
    <mergeCell ref="AO22:AO26"/>
    <mergeCell ref="AP22:AP26"/>
    <mergeCell ref="AQ22:AQ26"/>
    <mergeCell ref="O22:O26"/>
    <mergeCell ref="P22:P26"/>
    <mergeCell ref="Q22:Q26"/>
    <mergeCell ref="R22:R26"/>
    <mergeCell ref="S22:S26"/>
    <mergeCell ref="H27:H31"/>
    <mergeCell ref="I27:I31"/>
    <mergeCell ref="J27:J31"/>
    <mergeCell ref="K27:K31"/>
    <mergeCell ref="AX22:AX26"/>
    <mergeCell ref="AY22:AY26"/>
    <mergeCell ref="AZ22:AZ26"/>
    <mergeCell ref="T22:T26"/>
    <mergeCell ref="I22:I26"/>
    <mergeCell ref="J22:J26"/>
    <mergeCell ref="K22:K26"/>
    <mergeCell ref="L22:L26"/>
    <mergeCell ref="M22:M26"/>
    <mergeCell ref="N22:N26"/>
    <mergeCell ref="T27:T31"/>
    <mergeCell ref="U27:U31"/>
    <mergeCell ref="AM27:AM31"/>
    <mergeCell ref="AN27:AN31"/>
    <mergeCell ref="L27:L31"/>
    <mergeCell ref="M27:M31"/>
    <mergeCell ref="N27:N31"/>
    <mergeCell ref="O27:O31"/>
    <mergeCell ref="R27:R31"/>
    <mergeCell ref="S27:S31"/>
    <mergeCell ref="BA27:BA31"/>
    <mergeCell ref="BB27:BB31"/>
    <mergeCell ref="A32:A36"/>
    <mergeCell ref="B32:B36"/>
    <mergeCell ref="C32:C36"/>
    <mergeCell ref="D32:D36"/>
    <mergeCell ref="E32:E36"/>
    <mergeCell ref="F32:F36"/>
    <mergeCell ref="G32:G36"/>
    <mergeCell ref="H32:H36"/>
    <mergeCell ref="AU27:AU31"/>
    <mergeCell ref="AV27:AV31"/>
    <mergeCell ref="AW27:AW31"/>
    <mergeCell ref="AX27:AX31"/>
    <mergeCell ref="AY27:AY31"/>
    <mergeCell ref="AZ27:AZ31"/>
    <mergeCell ref="AO27:AO31"/>
    <mergeCell ref="AP27:AP31"/>
    <mergeCell ref="AQ27:AQ31"/>
    <mergeCell ref="AR27:AR31"/>
    <mergeCell ref="AS27:AS31"/>
    <mergeCell ref="AT27:AT31"/>
    <mergeCell ref="F27:F31"/>
    <mergeCell ref="G27:G31"/>
    <mergeCell ref="Q32:Q36"/>
    <mergeCell ref="R32:R36"/>
    <mergeCell ref="S32:S36"/>
    <mergeCell ref="T32:T36"/>
    <mergeCell ref="I32:I36"/>
    <mergeCell ref="J32:J36"/>
    <mergeCell ref="K32:K36"/>
    <mergeCell ref="L32:L36"/>
    <mergeCell ref="M32:M36"/>
    <mergeCell ref="N32:N36"/>
    <mergeCell ref="O32:O36"/>
    <mergeCell ref="P32:P36"/>
    <mergeCell ref="P27:P31"/>
    <mergeCell ref="Q27:Q31"/>
    <mergeCell ref="AX32:AX36"/>
    <mergeCell ref="AY32:AY36"/>
    <mergeCell ref="AZ32:AZ36"/>
    <mergeCell ref="BA32:BA36"/>
    <mergeCell ref="BB32:BB36"/>
    <mergeCell ref="A37:A41"/>
    <mergeCell ref="B37:B41"/>
    <mergeCell ref="C37:C41"/>
    <mergeCell ref="D37:D41"/>
    <mergeCell ref="E37:E41"/>
    <mergeCell ref="AR32:AR36"/>
    <mergeCell ref="AS32:AS36"/>
    <mergeCell ref="AT32:AT36"/>
    <mergeCell ref="AU32:AU36"/>
    <mergeCell ref="AV32:AV36"/>
    <mergeCell ref="AW32:AW36"/>
    <mergeCell ref="U32:U36"/>
    <mergeCell ref="AM32:AM36"/>
    <mergeCell ref="AN32:AN36"/>
    <mergeCell ref="AO32:AO36"/>
    <mergeCell ref="AP32:AP36"/>
    <mergeCell ref="AQ32:AQ36"/>
    <mergeCell ref="L37:L41"/>
    <mergeCell ref="M37:M41"/>
    <mergeCell ref="N37:N41"/>
    <mergeCell ref="O37:O41"/>
    <mergeCell ref="P37:P41"/>
    <mergeCell ref="Q37:Q41"/>
    <mergeCell ref="F37:F41"/>
    <mergeCell ref="G37:G41"/>
    <mergeCell ref="H37:H41"/>
    <mergeCell ref="I37:I41"/>
    <mergeCell ref="J37:J41"/>
    <mergeCell ref="K37:K41"/>
    <mergeCell ref="AQ37:AQ41"/>
    <mergeCell ref="AR37:AR41"/>
    <mergeCell ref="AS37:AS41"/>
    <mergeCell ref="AT37:AT41"/>
    <mergeCell ref="R37:R41"/>
    <mergeCell ref="S37:S41"/>
    <mergeCell ref="T37:T41"/>
    <mergeCell ref="U37:U41"/>
    <mergeCell ref="AM37:AM41"/>
    <mergeCell ref="AN37:AN41"/>
    <mergeCell ref="I42:I46"/>
    <mergeCell ref="J42:J46"/>
    <mergeCell ref="K42:K46"/>
    <mergeCell ref="L42:L46"/>
    <mergeCell ref="M42:M46"/>
    <mergeCell ref="N42:N46"/>
    <mergeCell ref="BA37:BA41"/>
    <mergeCell ref="BB37:BB41"/>
    <mergeCell ref="A42:A46"/>
    <mergeCell ref="B42:B46"/>
    <mergeCell ref="C42:C46"/>
    <mergeCell ref="D42:D46"/>
    <mergeCell ref="E42:E46"/>
    <mergeCell ref="F42:F46"/>
    <mergeCell ref="G42:G46"/>
    <mergeCell ref="H42:H46"/>
    <mergeCell ref="AU37:AU41"/>
    <mergeCell ref="AV37:AV41"/>
    <mergeCell ref="AW37:AW41"/>
    <mergeCell ref="AX37:AX41"/>
    <mergeCell ref="AY37:AY41"/>
    <mergeCell ref="AZ37:AZ41"/>
    <mergeCell ref="AO37:AO41"/>
    <mergeCell ref="AP37:AP41"/>
    <mergeCell ref="U42:U46"/>
    <mergeCell ref="AM42:AM46"/>
    <mergeCell ref="AN42:AN46"/>
    <mergeCell ref="AO42:AO46"/>
    <mergeCell ref="AP42:AP46"/>
    <mergeCell ref="AQ42:AQ46"/>
    <mergeCell ref="O42:O46"/>
    <mergeCell ref="P42:P46"/>
    <mergeCell ref="Q42:Q46"/>
    <mergeCell ref="R42:R46"/>
    <mergeCell ref="S42:S46"/>
    <mergeCell ref="T42:T46"/>
    <mergeCell ref="AX42:AX46"/>
    <mergeCell ref="AY42:AY46"/>
    <mergeCell ref="AZ42:AZ46"/>
    <mergeCell ref="BA42:BA46"/>
    <mergeCell ref="BB42:BB46"/>
    <mergeCell ref="AR42:AR46"/>
    <mergeCell ref="AS42:AS46"/>
    <mergeCell ref="AT42:AT46"/>
    <mergeCell ref="AU42:AU46"/>
    <mergeCell ref="AV42:AV46"/>
    <mergeCell ref="AW42:AW46"/>
  </mergeCells>
  <conditionalFormatting sqref="K12">
    <cfRule type="cellIs" dxfId="1097" priority="354" operator="equal">
      <formula>"Media"</formula>
    </cfRule>
    <cfRule type="cellIs" dxfId="1096" priority="356" operator="equal">
      <formula>"Muy Baja"</formula>
    </cfRule>
    <cfRule type="cellIs" dxfId="1095" priority="355" operator="equal">
      <formula>"Baja"</formula>
    </cfRule>
    <cfRule type="cellIs" dxfId="1094" priority="353" operator="equal">
      <formula>"Alta"</formula>
    </cfRule>
    <cfRule type="cellIs" dxfId="1093" priority="352" operator="equal">
      <formula>"Muy Alta"</formula>
    </cfRule>
  </conditionalFormatting>
  <conditionalFormatting sqref="K17">
    <cfRule type="cellIs" dxfId="1092" priority="317" operator="equal">
      <formula>"Muy Alta"</formula>
    </cfRule>
    <cfRule type="cellIs" dxfId="1091" priority="318" operator="equal">
      <formula>"Alta"</formula>
    </cfRule>
    <cfRule type="cellIs" dxfId="1090" priority="319" operator="equal">
      <formula>"Media"</formula>
    </cfRule>
    <cfRule type="cellIs" dxfId="1089" priority="320" operator="equal">
      <formula>"Baja"</formula>
    </cfRule>
    <cfRule type="cellIs" dxfId="1088" priority="321" operator="equal">
      <formula>"Muy Baja"</formula>
    </cfRule>
  </conditionalFormatting>
  <conditionalFormatting sqref="K22">
    <cfRule type="cellIs" dxfId="1087" priority="292" operator="equal">
      <formula>"Muy Alta"</formula>
    </cfRule>
    <cfRule type="cellIs" dxfId="1086" priority="293" operator="equal">
      <formula>"Alta"</formula>
    </cfRule>
    <cfRule type="cellIs" dxfId="1085" priority="294" operator="equal">
      <formula>"Media"</formula>
    </cfRule>
    <cfRule type="cellIs" dxfId="1084" priority="295" operator="equal">
      <formula>"Baja"</formula>
    </cfRule>
    <cfRule type="cellIs" dxfId="1083" priority="296" operator="equal">
      <formula>"Muy Baja"</formula>
    </cfRule>
  </conditionalFormatting>
  <conditionalFormatting sqref="K27">
    <cfRule type="cellIs" dxfId="1082" priority="262" operator="equal">
      <formula>"Muy Alta"</formula>
    </cfRule>
    <cfRule type="cellIs" dxfId="1081" priority="263" operator="equal">
      <formula>"Alta"</formula>
    </cfRule>
    <cfRule type="cellIs" dxfId="1080" priority="264" operator="equal">
      <formula>"Media"</formula>
    </cfRule>
    <cfRule type="cellIs" dxfId="1079" priority="265" operator="equal">
      <formula>"Baja"</formula>
    </cfRule>
    <cfRule type="cellIs" dxfId="1078" priority="266" operator="equal">
      <formula>"Muy Baja"</formula>
    </cfRule>
  </conditionalFormatting>
  <conditionalFormatting sqref="K32">
    <cfRule type="cellIs" dxfId="1077" priority="159" operator="equal">
      <formula>"Muy Baja"</formula>
    </cfRule>
    <cfRule type="cellIs" dxfId="1076" priority="158" operator="equal">
      <formula>"Baja"</formula>
    </cfRule>
    <cfRule type="cellIs" dxfId="1075" priority="157" operator="equal">
      <formula>"Media"</formula>
    </cfRule>
    <cfRule type="cellIs" dxfId="1074" priority="156" operator="equal">
      <formula>"Alta"</formula>
    </cfRule>
    <cfRule type="cellIs" dxfId="1073" priority="155" operator="equal">
      <formula>"Muy Alta"</formula>
    </cfRule>
  </conditionalFormatting>
  <conditionalFormatting sqref="K37">
    <cfRule type="cellIs" dxfId="1072" priority="2" operator="equal">
      <formula>"Alta"</formula>
    </cfRule>
    <cfRule type="cellIs" dxfId="1071" priority="3" operator="equal">
      <formula>"Media"</formula>
    </cfRule>
    <cfRule type="cellIs" dxfId="1070" priority="4" operator="equal">
      <formula>"Baja"</formula>
    </cfRule>
    <cfRule type="cellIs" dxfId="1069" priority="5" operator="equal">
      <formula>"Muy Baja"</formula>
    </cfRule>
    <cfRule type="cellIs" dxfId="1068" priority="1" operator="equal">
      <formula>"Muy Alta"</formula>
    </cfRule>
  </conditionalFormatting>
  <conditionalFormatting sqref="K42">
    <cfRule type="cellIs" dxfId="1067" priority="61" operator="equal">
      <formula>"Media"</formula>
    </cfRule>
    <cfRule type="cellIs" dxfId="1066" priority="62" operator="equal">
      <formula>"Baja"</formula>
    </cfRule>
    <cfRule type="cellIs" dxfId="1065" priority="63" operator="equal">
      <formula>"Muy Baja"</formula>
    </cfRule>
    <cfRule type="cellIs" dxfId="1064" priority="59" operator="equal">
      <formula>"Muy Alta"</formula>
    </cfRule>
    <cfRule type="cellIs" dxfId="1063" priority="60" operator="equal">
      <formula>"Alta"</formula>
    </cfRule>
  </conditionalFormatting>
  <conditionalFormatting sqref="M12">
    <cfRule type="cellIs" dxfId="1062" priority="365" operator="equal">
      <formula>$T$15</formula>
    </cfRule>
    <cfRule type="cellIs" dxfId="1061" priority="366" operator="equal">
      <formula>$T$16</formula>
    </cfRule>
    <cfRule type="cellIs" dxfId="1060" priority="364" operator="equal">
      <formula>$T$14</formula>
    </cfRule>
    <cfRule type="cellIs" dxfId="1059" priority="363" operator="equal">
      <formula>$T$13</formula>
    </cfRule>
    <cfRule type="cellIs" dxfId="1058" priority="362" operator="equal">
      <formula>$T$12</formula>
    </cfRule>
  </conditionalFormatting>
  <conditionalFormatting sqref="M17">
    <cfRule type="cellIs" dxfId="1057" priority="208" operator="equal">
      <formula>$T$16</formula>
    </cfRule>
    <cfRule type="cellIs" dxfId="1056" priority="207" operator="equal">
      <formula>$T$15</formula>
    </cfRule>
    <cfRule type="cellIs" dxfId="1055" priority="206" operator="equal">
      <formula>$T$14</formula>
    </cfRule>
    <cfRule type="cellIs" dxfId="1054" priority="205" operator="equal">
      <formula>$T$13</formula>
    </cfRule>
    <cfRule type="cellIs" dxfId="1053" priority="204" operator="equal">
      <formula>$T$12</formula>
    </cfRule>
  </conditionalFormatting>
  <conditionalFormatting sqref="M22">
    <cfRule type="cellIs" dxfId="1052" priority="203" operator="equal">
      <formula>$T$16</formula>
    </cfRule>
    <cfRule type="cellIs" dxfId="1051" priority="202" operator="equal">
      <formula>$T$15</formula>
    </cfRule>
    <cfRule type="cellIs" dxfId="1050" priority="201" operator="equal">
      <formula>$T$14</formula>
    </cfRule>
    <cfRule type="cellIs" dxfId="1049" priority="200" operator="equal">
      <formula>$T$13</formula>
    </cfRule>
    <cfRule type="cellIs" dxfId="1048" priority="199" operator="equal">
      <formula>$T$12</formula>
    </cfRule>
  </conditionalFormatting>
  <conditionalFormatting sqref="M27">
    <cfRule type="cellIs" dxfId="1047" priority="194" operator="equal">
      <formula>$T$12</formula>
    </cfRule>
    <cfRule type="cellIs" dxfId="1046" priority="195" operator="equal">
      <formula>$T$13</formula>
    </cfRule>
    <cfRule type="cellIs" dxfId="1045" priority="196" operator="equal">
      <formula>$T$14</formula>
    </cfRule>
    <cfRule type="cellIs" dxfId="1044" priority="197" operator="equal">
      <formula>$T$15</formula>
    </cfRule>
    <cfRule type="cellIs" dxfId="1043" priority="198" operator="equal">
      <formula>$T$16</formula>
    </cfRule>
  </conditionalFormatting>
  <conditionalFormatting sqref="M32">
    <cfRule type="cellIs" dxfId="1042" priority="6" operator="equal">
      <formula>$T$12</formula>
    </cfRule>
    <cfRule type="cellIs" dxfId="1041" priority="7" operator="equal">
      <formula>$T$13</formula>
    </cfRule>
    <cfRule type="cellIs" dxfId="1040" priority="8" operator="equal">
      <formula>$T$14</formula>
    </cfRule>
    <cfRule type="cellIs" dxfId="1039" priority="9" operator="equal">
      <formula>$T$15</formula>
    </cfRule>
    <cfRule type="cellIs" dxfId="1038" priority="10" operator="equal">
      <formula>$T$16</formula>
    </cfRule>
  </conditionalFormatting>
  <conditionalFormatting sqref="M37">
    <cfRule type="cellIs" dxfId="1037" priority="73" operator="equal">
      <formula>$T$12</formula>
    </cfRule>
    <cfRule type="cellIs" dxfId="1036" priority="75" operator="equal">
      <formula>$T$14</formula>
    </cfRule>
    <cfRule type="cellIs" dxfId="1035" priority="77" operator="equal">
      <formula>$T$16</formula>
    </cfRule>
    <cfRule type="cellIs" dxfId="1034" priority="74" operator="equal">
      <formula>$T$13</formula>
    </cfRule>
    <cfRule type="cellIs" dxfId="1033" priority="76" operator="equal">
      <formula>$T$15</formula>
    </cfRule>
  </conditionalFormatting>
  <conditionalFormatting sqref="M42">
    <cfRule type="cellIs" dxfId="1032" priority="22" operator="equal">
      <formula>$T$14</formula>
    </cfRule>
    <cfRule type="cellIs" dxfId="1031" priority="24" operator="equal">
      <formula>$T$16</formula>
    </cfRule>
    <cfRule type="cellIs" dxfId="1030" priority="21" operator="equal">
      <formula>$T$13</formula>
    </cfRule>
    <cfRule type="cellIs" dxfId="1029" priority="23" operator="equal">
      <formula>$T$15</formula>
    </cfRule>
    <cfRule type="cellIs" dxfId="1028" priority="20" operator="equal">
      <formula>$T$12</formula>
    </cfRule>
  </conditionalFormatting>
  <conditionalFormatting sqref="O12 O17">
    <cfRule type="cellIs" dxfId="1027" priority="351" operator="equal">
      <formula>"leve"</formula>
    </cfRule>
    <cfRule type="cellIs" dxfId="1026" priority="350" operator="equal">
      <formula>"menor"</formula>
    </cfRule>
    <cfRule type="cellIs" dxfId="1025" priority="349" operator="equal">
      <formula>"Moderado"</formula>
    </cfRule>
    <cfRule type="cellIs" dxfId="1024" priority="348" operator="equal">
      <formula>"Mayor"</formula>
    </cfRule>
    <cfRule type="cellIs" dxfId="1023" priority="347" operator="equal">
      <formula>"catastrofico"</formula>
    </cfRule>
  </conditionalFormatting>
  <conditionalFormatting sqref="O22">
    <cfRule type="cellIs" dxfId="1022" priority="287" operator="equal">
      <formula>"catastrofico"</formula>
    </cfRule>
    <cfRule type="cellIs" dxfId="1021" priority="288" operator="equal">
      <formula>"Mayor"</formula>
    </cfRule>
    <cfRule type="cellIs" dxfId="1020" priority="289" operator="equal">
      <formula>"Moderado"</formula>
    </cfRule>
    <cfRule type="cellIs" dxfId="1019" priority="290" operator="equal">
      <formula>"menor"</formula>
    </cfRule>
    <cfRule type="cellIs" dxfId="1018" priority="291" operator="equal">
      <formula>"leve"</formula>
    </cfRule>
  </conditionalFormatting>
  <conditionalFormatting sqref="O27">
    <cfRule type="cellIs" dxfId="1017" priority="259" operator="equal">
      <formula>"Moderado"</formula>
    </cfRule>
    <cfRule type="cellIs" dxfId="1016" priority="258" operator="equal">
      <formula>"Mayor"</formula>
    </cfRule>
    <cfRule type="cellIs" dxfId="1015" priority="257" operator="equal">
      <formula>"catastrofico"</formula>
    </cfRule>
    <cfRule type="cellIs" dxfId="1014" priority="260" operator="equal">
      <formula>"menor"</formula>
    </cfRule>
    <cfRule type="cellIs" dxfId="1013" priority="261" operator="equal">
      <formula>"leve"</formula>
    </cfRule>
  </conditionalFormatting>
  <conditionalFormatting sqref="O32">
    <cfRule type="cellIs" dxfId="1012" priority="150" operator="equal">
      <formula>"catastrofico"</formula>
    </cfRule>
    <cfRule type="cellIs" dxfId="1011" priority="152" operator="equal">
      <formula>"Moderado"</formula>
    </cfRule>
    <cfRule type="cellIs" dxfId="1010" priority="153" operator="equal">
      <formula>"menor"</formula>
    </cfRule>
    <cfRule type="cellIs" dxfId="1009" priority="154" operator="equal">
      <formula>"leve"</formula>
    </cfRule>
    <cfRule type="cellIs" dxfId="1008" priority="151" operator="equal">
      <formula>"Mayor"</formula>
    </cfRule>
  </conditionalFormatting>
  <conditionalFormatting sqref="O37">
    <cfRule type="cellIs" dxfId="1007" priority="111" operator="equal">
      <formula>"leve"</formula>
    </cfRule>
    <cfRule type="cellIs" dxfId="1006" priority="110" operator="equal">
      <formula>"menor"</formula>
    </cfRule>
    <cfRule type="cellIs" dxfId="1005" priority="109" operator="equal">
      <formula>"Moderado"</formula>
    </cfRule>
    <cfRule type="cellIs" dxfId="1004" priority="108" operator="equal">
      <formula>"Mayor"</formula>
    </cfRule>
    <cfRule type="cellIs" dxfId="1003" priority="107" operator="equal">
      <formula>"catastrofico"</formula>
    </cfRule>
  </conditionalFormatting>
  <conditionalFormatting sqref="O42">
    <cfRule type="cellIs" dxfId="1002" priority="54" operator="equal">
      <formula>"catastrofico"</formula>
    </cfRule>
    <cfRule type="cellIs" dxfId="1001" priority="55" operator="equal">
      <formula>"Mayor"</formula>
    </cfRule>
    <cfRule type="cellIs" dxfId="1000" priority="56" operator="equal">
      <formula>"Moderado"</formula>
    </cfRule>
    <cfRule type="cellIs" dxfId="999" priority="57" operator="equal">
      <formula>"menor"</formula>
    </cfRule>
    <cfRule type="cellIs" dxfId="998" priority="58" operator="equal">
      <formula>"leve"</formula>
    </cfRule>
  </conditionalFormatting>
  <conditionalFormatting sqref="Q12">
    <cfRule type="cellIs" dxfId="997" priority="346" operator="equal">
      <formula>"leve"</formula>
    </cfRule>
    <cfRule type="cellIs" dxfId="996" priority="342" operator="equal">
      <formula>"catastrofico"</formula>
    </cfRule>
    <cfRule type="cellIs" dxfId="995" priority="343" operator="equal">
      <formula>"Mayor"</formula>
    </cfRule>
    <cfRule type="cellIs" dxfId="994" priority="344" operator="equal">
      <formula>"Moderado"</formula>
    </cfRule>
    <cfRule type="cellIs" dxfId="993" priority="345" operator="equal">
      <formula>"menor"</formula>
    </cfRule>
  </conditionalFormatting>
  <conditionalFormatting sqref="Q17">
    <cfRule type="cellIs" dxfId="992" priority="313" operator="equal">
      <formula>"Mayor"</formula>
    </cfRule>
    <cfRule type="cellIs" dxfId="991" priority="312" operator="equal">
      <formula>"catastrofico"</formula>
    </cfRule>
    <cfRule type="cellIs" dxfId="990" priority="314" operator="equal">
      <formula>"Moderado"</formula>
    </cfRule>
    <cfRule type="cellIs" dxfId="989" priority="315" operator="equal">
      <formula>"menor"</formula>
    </cfRule>
    <cfRule type="cellIs" dxfId="988" priority="316" operator="equal">
      <formula>"leve"</formula>
    </cfRule>
  </conditionalFormatting>
  <conditionalFormatting sqref="Q22">
    <cfRule type="cellIs" dxfId="987" priority="166" operator="equal">
      <formula>"Mayor"</formula>
    </cfRule>
    <cfRule type="cellIs" dxfId="986" priority="167" operator="equal">
      <formula>"Moderado"</formula>
    </cfRule>
    <cfRule type="cellIs" dxfId="985" priority="169" operator="equal">
      <formula>"leve"</formula>
    </cfRule>
    <cfRule type="cellIs" dxfId="984" priority="165" operator="equal">
      <formula>"catastrofico"</formula>
    </cfRule>
    <cfRule type="cellIs" dxfId="983" priority="168" operator="equal">
      <formula>"menor"</formula>
    </cfRule>
  </conditionalFormatting>
  <conditionalFormatting sqref="Q27">
    <cfRule type="cellIs" dxfId="982" priority="164" operator="equal">
      <formula>"leve"</formula>
    </cfRule>
    <cfRule type="cellIs" dxfId="981" priority="163" operator="equal">
      <formula>"menor"</formula>
    </cfRule>
    <cfRule type="cellIs" dxfId="980" priority="162" operator="equal">
      <formula>"Moderado"</formula>
    </cfRule>
    <cfRule type="cellIs" dxfId="979" priority="161" operator="equal">
      <formula>"Mayor"</formula>
    </cfRule>
    <cfRule type="cellIs" dxfId="978" priority="160" operator="equal">
      <formula>"catastrofico"</formula>
    </cfRule>
  </conditionalFormatting>
  <conditionalFormatting sqref="Q32">
    <cfRule type="cellIs" dxfId="977" priority="112" operator="equal">
      <formula>"catastrofico"</formula>
    </cfRule>
    <cfRule type="cellIs" dxfId="976" priority="113" operator="equal">
      <formula>"Mayor"</formula>
    </cfRule>
    <cfRule type="cellIs" dxfId="975" priority="114" operator="equal">
      <formula>"Moderado"</formula>
    </cfRule>
    <cfRule type="cellIs" dxfId="974" priority="115" operator="equal">
      <formula>"menor"</formula>
    </cfRule>
    <cfRule type="cellIs" dxfId="973" priority="116" operator="equal">
      <formula>"leve"</formula>
    </cfRule>
  </conditionalFormatting>
  <conditionalFormatting sqref="Q37">
    <cfRule type="cellIs" dxfId="972" priority="68" operator="equal">
      <formula>"leve"</formula>
    </cfRule>
    <cfRule type="cellIs" dxfId="971" priority="65" operator="equal">
      <formula>"Mayor"</formula>
    </cfRule>
    <cfRule type="cellIs" dxfId="970" priority="64" operator="equal">
      <formula>"catastrofico"</formula>
    </cfRule>
    <cfRule type="cellIs" dxfId="969" priority="66" operator="equal">
      <formula>"Moderado"</formula>
    </cfRule>
    <cfRule type="cellIs" dxfId="968" priority="67" operator="equal">
      <formula>"menor"</formula>
    </cfRule>
  </conditionalFormatting>
  <conditionalFormatting sqref="Q42">
    <cfRule type="cellIs" dxfId="967" priority="14" operator="equal">
      <formula>"menor"</formula>
    </cfRule>
    <cfRule type="cellIs" dxfId="966" priority="15" operator="equal">
      <formula>"leve"</formula>
    </cfRule>
    <cfRule type="cellIs" dxfId="965" priority="13" operator="equal">
      <formula>"Moderado"</formula>
    </cfRule>
    <cfRule type="cellIs" dxfId="964" priority="12" operator="equal">
      <formula>"Mayor"</formula>
    </cfRule>
    <cfRule type="cellIs" dxfId="963" priority="11" operator="equal">
      <formula>"catastrofico"</formula>
    </cfRule>
  </conditionalFormatting>
  <conditionalFormatting sqref="S12">
    <cfRule type="cellIs" dxfId="962" priority="339" operator="equal">
      <formula>"Moderado"</formula>
    </cfRule>
    <cfRule type="cellIs" dxfId="961" priority="338" operator="equal">
      <formula>"Mayor"</formula>
    </cfRule>
    <cfRule type="cellIs" dxfId="960" priority="340" operator="equal">
      <formula>"menor"</formula>
    </cfRule>
    <cfRule type="cellIs" dxfId="959" priority="337" operator="equal">
      <formula>"catastrofico"</formula>
    </cfRule>
    <cfRule type="cellIs" dxfId="958" priority="341" operator="equal">
      <formula>"leve"</formula>
    </cfRule>
  </conditionalFormatting>
  <conditionalFormatting sqref="S17">
    <cfRule type="cellIs" dxfId="957" priority="308" operator="equal">
      <formula>"Mayor"</formula>
    </cfRule>
    <cfRule type="cellIs" dxfId="956" priority="309" operator="equal">
      <formula>"Moderado"</formula>
    </cfRule>
    <cfRule type="cellIs" dxfId="955" priority="310" operator="equal">
      <formula>"menor"</formula>
    </cfRule>
    <cfRule type="cellIs" dxfId="954" priority="307" operator="equal">
      <formula>"catastrofico"</formula>
    </cfRule>
    <cfRule type="cellIs" dxfId="953" priority="311" operator="equal">
      <formula>"leve"</formula>
    </cfRule>
  </conditionalFormatting>
  <conditionalFormatting sqref="S22">
    <cfRule type="cellIs" dxfId="952" priority="279" operator="equal">
      <formula>"Moderado"</formula>
    </cfRule>
    <cfRule type="cellIs" dxfId="951" priority="277" operator="equal">
      <formula>"catastrofico"</formula>
    </cfRule>
    <cfRule type="cellIs" dxfId="950" priority="278" operator="equal">
      <formula>"Mayor"</formula>
    </cfRule>
    <cfRule type="cellIs" dxfId="949" priority="280" operator="equal">
      <formula>"menor"</formula>
    </cfRule>
    <cfRule type="cellIs" dxfId="948" priority="281" operator="equal">
      <formula>"leve"</formula>
    </cfRule>
  </conditionalFormatting>
  <conditionalFormatting sqref="S27">
    <cfRule type="cellIs" dxfId="947" priority="249" operator="equal">
      <formula>"Moderado"</formula>
    </cfRule>
    <cfRule type="cellIs" dxfId="946" priority="248" operator="equal">
      <formula>"Mayor"</formula>
    </cfRule>
    <cfRule type="cellIs" dxfId="945" priority="247" operator="equal">
      <formula>"catastrofico"</formula>
    </cfRule>
    <cfRule type="cellIs" dxfId="944" priority="251" operator="equal">
      <formula>"leve"</formula>
    </cfRule>
    <cfRule type="cellIs" dxfId="943" priority="250" operator="equal">
      <formula>"menor"</formula>
    </cfRule>
  </conditionalFormatting>
  <conditionalFormatting sqref="S32">
    <cfRule type="cellIs" dxfId="942" priority="141" operator="equal">
      <formula>"Mayor"</formula>
    </cfRule>
    <cfRule type="cellIs" dxfId="941" priority="142" operator="equal">
      <formula>"Moderado"</formula>
    </cfRule>
    <cfRule type="cellIs" dxfId="940" priority="143" operator="equal">
      <formula>"menor"</formula>
    </cfRule>
    <cfRule type="cellIs" dxfId="939" priority="144" operator="equal">
      <formula>"leve"</formula>
    </cfRule>
    <cfRule type="cellIs" dxfId="938" priority="140" operator="equal">
      <formula>"catastrofico"</formula>
    </cfRule>
  </conditionalFormatting>
  <conditionalFormatting sqref="S37">
    <cfRule type="cellIs" dxfId="937" priority="98" operator="equal">
      <formula>"Mayor"</formula>
    </cfRule>
    <cfRule type="cellIs" dxfId="936" priority="97" operator="equal">
      <formula>"catastrofico"</formula>
    </cfRule>
    <cfRule type="cellIs" dxfId="935" priority="100" operator="equal">
      <formula>"menor"</formula>
    </cfRule>
    <cfRule type="cellIs" dxfId="934" priority="99" operator="equal">
      <formula>"Moderado"</formula>
    </cfRule>
    <cfRule type="cellIs" dxfId="933" priority="101" operator="equal">
      <formula>"leve"</formula>
    </cfRule>
  </conditionalFormatting>
  <conditionalFormatting sqref="S42">
    <cfRule type="cellIs" dxfId="932" priority="45" operator="equal">
      <formula>"Mayor"</formula>
    </cfRule>
    <cfRule type="cellIs" dxfId="931" priority="47" operator="equal">
      <formula>"menor"</formula>
    </cfRule>
    <cfRule type="cellIs" dxfId="930" priority="48" operator="equal">
      <formula>"leve"</formula>
    </cfRule>
    <cfRule type="cellIs" dxfId="929" priority="46" operator="equal">
      <formula>"Moderado"</formula>
    </cfRule>
    <cfRule type="cellIs" dxfId="928" priority="44" operator="equal">
      <formula>"catastrofico"</formula>
    </cfRule>
  </conditionalFormatting>
  <conditionalFormatting sqref="T12">
    <cfRule type="cellIs" dxfId="927" priority="357" operator="equal">
      <formula>#REF!</formula>
    </cfRule>
    <cfRule type="cellIs" dxfId="926" priority="359" operator="equal">
      <formula>#REF!</formula>
    </cfRule>
    <cfRule type="cellIs" dxfId="925" priority="360" operator="equal">
      <formula>#REF!</formula>
    </cfRule>
    <cfRule type="cellIs" dxfId="924" priority="361" operator="equal">
      <formula>#REF!</formula>
    </cfRule>
    <cfRule type="cellIs" dxfId="923" priority="358" operator="equal">
      <formula>#REF!</formula>
    </cfRule>
  </conditionalFormatting>
  <conditionalFormatting sqref="T17">
    <cfRule type="cellIs" dxfId="922" priority="322" operator="equal">
      <formula>#REF!</formula>
    </cfRule>
    <cfRule type="cellIs" dxfId="921" priority="325" operator="equal">
      <formula>#REF!</formula>
    </cfRule>
    <cfRule type="cellIs" dxfId="920" priority="323" operator="equal">
      <formula>#REF!</formula>
    </cfRule>
    <cfRule type="cellIs" dxfId="919" priority="324" operator="equal">
      <formula>#REF!</formula>
    </cfRule>
    <cfRule type="cellIs" dxfId="918" priority="326" operator="equal">
      <formula>#REF!</formula>
    </cfRule>
  </conditionalFormatting>
  <conditionalFormatting sqref="T22">
    <cfRule type="cellIs" dxfId="917" priority="284" operator="equal">
      <formula>#REF!</formula>
    </cfRule>
    <cfRule type="cellIs" dxfId="916" priority="285" operator="equal">
      <formula>#REF!</formula>
    </cfRule>
    <cfRule type="cellIs" dxfId="915" priority="283" operator="equal">
      <formula>#REF!</formula>
    </cfRule>
    <cfRule type="cellIs" dxfId="914" priority="282" operator="equal">
      <formula>#REF!</formula>
    </cfRule>
    <cfRule type="cellIs" dxfId="913" priority="286" operator="equal">
      <formula>#REF!</formula>
    </cfRule>
  </conditionalFormatting>
  <conditionalFormatting sqref="T27">
    <cfRule type="cellIs" dxfId="912" priority="252" operator="equal">
      <formula>#REF!</formula>
    </cfRule>
    <cfRule type="cellIs" dxfId="911" priority="253" operator="equal">
      <formula>#REF!</formula>
    </cfRule>
    <cfRule type="cellIs" dxfId="910" priority="254" operator="equal">
      <formula>#REF!</formula>
    </cfRule>
    <cfRule type="cellIs" dxfId="909" priority="255" operator="equal">
      <formula>#REF!</formula>
    </cfRule>
    <cfRule type="cellIs" dxfId="908" priority="256" operator="equal">
      <formula>#REF!</formula>
    </cfRule>
  </conditionalFormatting>
  <conditionalFormatting sqref="T32">
    <cfRule type="cellIs" dxfId="907" priority="149" operator="equal">
      <formula>#REF!</formula>
    </cfRule>
    <cfRule type="cellIs" dxfId="906" priority="147" operator="equal">
      <formula>#REF!</formula>
    </cfRule>
    <cfRule type="cellIs" dxfId="905" priority="146" operator="equal">
      <formula>#REF!</formula>
    </cfRule>
    <cfRule type="cellIs" dxfId="904" priority="145" operator="equal">
      <formula>#REF!</formula>
    </cfRule>
    <cfRule type="cellIs" dxfId="903" priority="148" operator="equal">
      <formula>#REF!</formula>
    </cfRule>
  </conditionalFormatting>
  <conditionalFormatting sqref="T37">
    <cfRule type="cellIs" dxfId="902" priority="104" operator="equal">
      <formula>#REF!</formula>
    </cfRule>
    <cfRule type="cellIs" dxfId="901" priority="102" operator="equal">
      <formula>#REF!</formula>
    </cfRule>
    <cfRule type="cellIs" dxfId="900" priority="103" operator="equal">
      <formula>#REF!</formula>
    </cfRule>
    <cfRule type="cellIs" dxfId="899" priority="105" operator="equal">
      <formula>#REF!</formula>
    </cfRule>
    <cfRule type="cellIs" dxfId="898" priority="106" operator="equal">
      <formula>#REF!</formula>
    </cfRule>
  </conditionalFormatting>
  <conditionalFormatting sqref="T42">
    <cfRule type="cellIs" dxfId="897" priority="53" operator="equal">
      <formula>#REF!</formula>
    </cfRule>
    <cfRule type="cellIs" dxfId="896" priority="52" operator="equal">
      <formula>#REF!</formula>
    </cfRule>
    <cfRule type="cellIs" dxfId="895" priority="50" operator="equal">
      <formula>#REF!</formula>
    </cfRule>
    <cfRule type="cellIs" dxfId="894" priority="51" operator="equal">
      <formula>#REF!</formula>
    </cfRule>
    <cfRule type="cellIs" dxfId="893" priority="49" operator="equal">
      <formula>#REF!</formula>
    </cfRule>
  </conditionalFormatting>
  <conditionalFormatting sqref="U12">
    <cfRule type="cellIs" dxfId="892" priority="190" operator="equal">
      <formula>"Extremo"</formula>
    </cfRule>
    <cfRule type="cellIs" dxfId="891" priority="193" operator="equal">
      <formula>"Bajo"</formula>
    </cfRule>
    <cfRule type="cellIs" dxfId="890" priority="192" operator="equal">
      <formula>"Moderado"</formula>
    </cfRule>
    <cfRule type="cellIs" dxfId="889" priority="191" operator="equal">
      <formula>"Alto"</formula>
    </cfRule>
  </conditionalFormatting>
  <conditionalFormatting sqref="U17">
    <cfRule type="cellIs" dxfId="888" priority="187" operator="equal">
      <formula>"Alto"</formula>
    </cfRule>
    <cfRule type="cellIs" dxfId="887" priority="188" operator="equal">
      <formula>"Moderado"</formula>
    </cfRule>
    <cfRule type="cellIs" dxfId="886" priority="186" operator="equal">
      <formula>"Extremo"</formula>
    </cfRule>
    <cfRule type="cellIs" dxfId="885" priority="189" operator="equal">
      <formula>"Bajo"</formula>
    </cfRule>
  </conditionalFormatting>
  <conditionalFormatting sqref="U22">
    <cfRule type="cellIs" dxfId="884" priority="182" operator="equal">
      <formula>"Extremo"</formula>
    </cfRule>
    <cfRule type="cellIs" dxfId="883" priority="184" operator="equal">
      <formula>"Moderado"</formula>
    </cfRule>
    <cfRule type="cellIs" dxfId="882" priority="185" operator="equal">
      <formula>"Bajo"</formula>
    </cfRule>
    <cfRule type="cellIs" dxfId="881" priority="183" operator="equal">
      <formula>"Alto"</formula>
    </cfRule>
  </conditionalFormatting>
  <conditionalFormatting sqref="U27">
    <cfRule type="cellIs" dxfId="880" priority="233" operator="equal">
      <formula>"Extremo"</formula>
    </cfRule>
    <cfRule type="cellIs" dxfId="879" priority="234" operator="equal">
      <formula>"Alto"</formula>
    </cfRule>
    <cfRule type="cellIs" dxfId="878" priority="235" operator="equal">
      <formula>"Moderado"</formula>
    </cfRule>
    <cfRule type="cellIs" dxfId="877" priority="236" operator="equal">
      <formula>"Bajo"</formula>
    </cfRule>
  </conditionalFormatting>
  <conditionalFormatting sqref="U32">
    <cfRule type="cellIs" dxfId="876" priority="127" operator="equal">
      <formula>"Alto"</formula>
    </cfRule>
    <cfRule type="cellIs" dxfId="875" priority="126" operator="equal">
      <formula>"Extremo"</formula>
    </cfRule>
    <cfRule type="cellIs" dxfId="874" priority="128" operator="equal">
      <formula>"Moderado"</formula>
    </cfRule>
    <cfRule type="cellIs" dxfId="873" priority="129" operator="equal">
      <formula>"Bajo"</formula>
    </cfRule>
  </conditionalFormatting>
  <conditionalFormatting sqref="U37">
    <cfRule type="cellIs" dxfId="872" priority="84" operator="equal">
      <formula>"Alto"</formula>
    </cfRule>
    <cfRule type="cellIs" dxfId="871" priority="85" operator="equal">
      <formula>"Moderado"</formula>
    </cfRule>
    <cfRule type="cellIs" dxfId="870" priority="86" operator="equal">
      <formula>"Bajo"</formula>
    </cfRule>
    <cfRule type="cellIs" dxfId="869" priority="83" operator="equal">
      <formula>"Extremo"</formula>
    </cfRule>
  </conditionalFormatting>
  <conditionalFormatting sqref="U42">
    <cfRule type="cellIs" dxfId="868" priority="30" operator="equal">
      <formula>"Extremo"</formula>
    </cfRule>
    <cfRule type="cellIs" dxfId="867" priority="33" operator="equal">
      <formula>"Bajo"</formula>
    </cfRule>
    <cfRule type="cellIs" dxfId="866" priority="32" operator="equal">
      <formula>"Moderado"</formula>
    </cfRule>
    <cfRule type="cellIs" dxfId="865" priority="31" operator="equal">
      <formula>"Alto"</formula>
    </cfRule>
  </conditionalFormatting>
  <conditionalFormatting sqref="AN12">
    <cfRule type="cellIs" dxfId="864" priority="333" operator="equal">
      <formula>"Alta"</formula>
    </cfRule>
    <cfRule type="cellIs" dxfId="863" priority="332" operator="equal">
      <formula>"Muy Alta"</formula>
    </cfRule>
    <cfRule type="cellIs" dxfId="862" priority="336" operator="equal">
      <formula>"Muy Baja"</formula>
    </cfRule>
    <cfRule type="cellIs" dxfId="861" priority="335" operator="equal">
      <formula>"Baja"</formula>
    </cfRule>
    <cfRule type="cellIs" dxfId="860" priority="334" operator="equal">
      <formula>"Media"</formula>
    </cfRule>
  </conditionalFormatting>
  <conditionalFormatting sqref="AN17">
    <cfRule type="cellIs" dxfId="859" priority="306" operator="equal">
      <formula>"Muy Baja"</formula>
    </cfRule>
    <cfRule type="cellIs" dxfId="858" priority="304" operator="equal">
      <formula>"Media"</formula>
    </cfRule>
    <cfRule type="cellIs" dxfId="857" priority="303" operator="equal">
      <formula>"Alta"</formula>
    </cfRule>
    <cfRule type="cellIs" dxfId="856" priority="302" operator="equal">
      <formula>"Muy Alta"</formula>
    </cfRule>
    <cfRule type="cellIs" dxfId="855" priority="305" operator="equal">
      <formula>"Baja"</formula>
    </cfRule>
  </conditionalFormatting>
  <conditionalFormatting sqref="AN22">
    <cfRule type="cellIs" dxfId="854" priority="276" operator="equal">
      <formula>"Muy Baja"</formula>
    </cfRule>
    <cfRule type="cellIs" dxfId="853" priority="275" operator="equal">
      <formula>"Baja"</formula>
    </cfRule>
    <cfRule type="cellIs" dxfId="852" priority="274" operator="equal">
      <formula>"Media"</formula>
    </cfRule>
    <cfRule type="cellIs" dxfId="851" priority="273" operator="equal">
      <formula>"Alta"</formula>
    </cfRule>
    <cfRule type="cellIs" dxfId="850" priority="272" operator="equal">
      <formula>"Muy Alta"</formula>
    </cfRule>
  </conditionalFormatting>
  <conditionalFormatting sqref="AN27">
    <cfRule type="cellIs" dxfId="849" priority="245" operator="equal">
      <formula>"Baja"</formula>
    </cfRule>
    <cfRule type="cellIs" dxfId="848" priority="242" operator="equal">
      <formula>"Muy Alta"</formula>
    </cfRule>
    <cfRule type="cellIs" dxfId="847" priority="243" operator="equal">
      <formula>"Alta"</formula>
    </cfRule>
    <cfRule type="cellIs" dxfId="846" priority="244" operator="equal">
      <formula>"Media"</formula>
    </cfRule>
    <cfRule type="cellIs" dxfId="845" priority="246" operator="equal">
      <formula>"Muy Baja"</formula>
    </cfRule>
  </conditionalFormatting>
  <conditionalFormatting sqref="AN32">
    <cfRule type="cellIs" dxfId="844" priority="135" operator="equal">
      <formula>"Muy Alta"</formula>
    </cfRule>
    <cfRule type="cellIs" dxfId="843" priority="139" operator="equal">
      <formula>"Muy Baja"</formula>
    </cfRule>
    <cfRule type="cellIs" dxfId="842" priority="136" operator="equal">
      <formula>"Alta"</formula>
    </cfRule>
    <cfRule type="cellIs" dxfId="841" priority="138" operator="equal">
      <formula>"Baja"</formula>
    </cfRule>
    <cfRule type="cellIs" dxfId="840" priority="137" operator="equal">
      <formula>"Media"</formula>
    </cfRule>
  </conditionalFormatting>
  <conditionalFormatting sqref="AN37">
    <cfRule type="cellIs" dxfId="839" priority="92" operator="equal">
      <formula>"Muy Alta"</formula>
    </cfRule>
    <cfRule type="cellIs" dxfId="838" priority="94" operator="equal">
      <formula>"Media"</formula>
    </cfRule>
    <cfRule type="cellIs" dxfId="837" priority="96" operator="equal">
      <formula>"Muy Baja"</formula>
    </cfRule>
    <cfRule type="cellIs" dxfId="836" priority="95" operator="equal">
      <formula>"Baja"</formula>
    </cfRule>
    <cfRule type="cellIs" dxfId="835" priority="93" operator="equal">
      <formula>"Alta"</formula>
    </cfRule>
  </conditionalFormatting>
  <conditionalFormatting sqref="AN42">
    <cfRule type="cellIs" dxfId="834" priority="39" operator="equal">
      <formula>"Muy Alta"</formula>
    </cfRule>
    <cfRule type="cellIs" dxfId="833" priority="40" operator="equal">
      <formula>"Alta"</formula>
    </cfRule>
    <cfRule type="cellIs" dxfId="832" priority="41" operator="equal">
      <formula>"Media"</formula>
    </cfRule>
    <cfRule type="cellIs" dxfId="831" priority="42" operator="equal">
      <formula>"Baja"</formula>
    </cfRule>
    <cfRule type="cellIs" dxfId="830" priority="43" operator="equal">
      <formula>"Muy Baja"</formula>
    </cfRule>
  </conditionalFormatting>
  <conditionalFormatting sqref="AP12">
    <cfRule type="cellIs" dxfId="829" priority="327" operator="equal">
      <formula>"Catastrofico"</formula>
    </cfRule>
    <cfRule type="cellIs" dxfId="828" priority="328" operator="equal">
      <formula>"Mayor"</formula>
    </cfRule>
    <cfRule type="cellIs" dxfId="827" priority="329" operator="equal">
      <formula>"Moderado"</formula>
    </cfRule>
    <cfRule type="cellIs" dxfId="826" priority="331" operator="equal">
      <formula>"Leve"</formula>
    </cfRule>
    <cfRule type="cellIs" dxfId="825" priority="330" operator="equal">
      <formula>"Menor"</formula>
    </cfRule>
  </conditionalFormatting>
  <conditionalFormatting sqref="AP17">
    <cfRule type="cellIs" dxfId="824" priority="301" operator="equal">
      <formula>"Leve"</formula>
    </cfRule>
    <cfRule type="cellIs" dxfId="823" priority="300" operator="equal">
      <formula>"Menor"</formula>
    </cfRule>
    <cfRule type="cellIs" dxfId="822" priority="299" operator="equal">
      <formula>"Moderado"</formula>
    </cfRule>
    <cfRule type="cellIs" dxfId="821" priority="298" operator="equal">
      <formula>"Mayor"</formula>
    </cfRule>
    <cfRule type="cellIs" dxfId="820" priority="297" operator="equal">
      <formula>"Catastrofico"</formula>
    </cfRule>
  </conditionalFormatting>
  <conditionalFormatting sqref="AP22">
    <cfRule type="cellIs" dxfId="819" priority="269" operator="equal">
      <formula>"Moderado"</formula>
    </cfRule>
    <cfRule type="cellIs" dxfId="818" priority="270" operator="equal">
      <formula>"Menor"</formula>
    </cfRule>
    <cfRule type="cellIs" dxfId="817" priority="271" operator="equal">
      <formula>"Leve"</formula>
    </cfRule>
    <cfRule type="cellIs" dxfId="816" priority="268" operator="equal">
      <formula>"Mayor"</formula>
    </cfRule>
    <cfRule type="cellIs" dxfId="815" priority="267" operator="equal">
      <formula>"Catastrofico"</formula>
    </cfRule>
  </conditionalFormatting>
  <conditionalFormatting sqref="AP27">
    <cfRule type="cellIs" dxfId="814" priority="241" operator="equal">
      <formula>"Leve"</formula>
    </cfRule>
    <cfRule type="cellIs" dxfId="813" priority="240" operator="equal">
      <formula>"Menor"</formula>
    </cfRule>
    <cfRule type="cellIs" dxfId="812" priority="239" operator="equal">
      <formula>"Moderado"</formula>
    </cfRule>
    <cfRule type="cellIs" dxfId="811" priority="237" operator="equal">
      <formula>"Catastrofico"</formula>
    </cfRule>
    <cfRule type="cellIs" dxfId="810" priority="238" operator="equal">
      <formula>"Mayor"</formula>
    </cfRule>
  </conditionalFormatting>
  <conditionalFormatting sqref="AP32">
    <cfRule type="cellIs" dxfId="809" priority="130" operator="equal">
      <formula>"Catastrofico"</formula>
    </cfRule>
    <cfRule type="cellIs" dxfId="808" priority="132" operator="equal">
      <formula>"Moderado"</formula>
    </cfRule>
    <cfRule type="cellIs" dxfId="807" priority="134" operator="equal">
      <formula>"Leve"</formula>
    </cfRule>
    <cfRule type="cellIs" dxfId="806" priority="133" operator="equal">
      <formula>"Menor"</formula>
    </cfRule>
    <cfRule type="cellIs" dxfId="805" priority="131" operator="equal">
      <formula>"Mayor"</formula>
    </cfRule>
  </conditionalFormatting>
  <conditionalFormatting sqref="AP37">
    <cfRule type="cellIs" dxfId="804" priority="87" operator="equal">
      <formula>"Catastrofico"</formula>
    </cfRule>
    <cfRule type="cellIs" dxfId="803" priority="88" operator="equal">
      <formula>"Mayor"</formula>
    </cfRule>
    <cfRule type="cellIs" dxfId="802" priority="89" operator="equal">
      <formula>"Moderado"</formula>
    </cfRule>
    <cfRule type="cellIs" dxfId="801" priority="90" operator="equal">
      <formula>"Menor"</formula>
    </cfRule>
    <cfRule type="cellIs" dxfId="800" priority="91" operator="equal">
      <formula>"Leve"</formula>
    </cfRule>
  </conditionalFormatting>
  <conditionalFormatting sqref="AP42">
    <cfRule type="cellIs" dxfId="799" priority="34" operator="equal">
      <formula>"Catastrofico"</formula>
    </cfRule>
    <cfRule type="cellIs" dxfId="798" priority="38" operator="equal">
      <formula>"Leve"</formula>
    </cfRule>
    <cfRule type="cellIs" dxfId="797" priority="37" operator="equal">
      <formula>"Menor"</formula>
    </cfRule>
    <cfRule type="cellIs" dxfId="796" priority="36" operator="equal">
      <formula>"Moderado"</formula>
    </cfRule>
    <cfRule type="cellIs" dxfId="795" priority="35" operator="equal">
      <formula>"Mayor"</formula>
    </cfRule>
  </conditionalFormatting>
  <conditionalFormatting sqref="AQ12">
    <cfRule type="cellIs" dxfId="794" priority="211" operator="equal">
      <formula>"Moderado"</formula>
    </cfRule>
    <cfRule type="cellIs" dxfId="793" priority="212" operator="equal">
      <formula>"Bajo"</formula>
    </cfRule>
    <cfRule type="cellIs" dxfId="792" priority="210" operator="equal">
      <formula>"Alto"</formula>
    </cfRule>
    <cfRule type="cellIs" dxfId="791" priority="209" operator="equal">
      <formula>"Extremo"</formula>
    </cfRule>
  </conditionalFormatting>
  <conditionalFormatting sqref="AQ17">
    <cfRule type="cellIs" dxfId="790" priority="178" operator="equal">
      <formula>"Extremo"</formula>
    </cfRule>
    <cfRule type="cellIs" dxfId="789" priority="179" operator="equal">
      <formula>"Alto"</formula>
    </cfRule>
    <cfRule type="cellIs" dxfId="788" priority="180" operator="equal">
      <formula>"Moderado"</formula>
    </cfRule>
    <cfRule type="cellIs" dxfId="787" priority="181" operator="equal">
      <formula>"Bajo"</formula>
    </cfRule>
  </conditionalFormatting>
  <conditionalFormatting sqref="AQ22">
    <cfRule type="cellIs" dxfId="786" priority="177" operator="equal">
      <formula>"Bajo"</formula>
    </cfRule>
    <cfRule type="cellIs" dxfId="785" priority="175" operator="equal">
      <formula>"Alto"</formula>
    </cfRule>
    <cfRule type="cellIs" dxfId="784" priority="176" operator="equal">
      <formula>"Moderado"</formula>
    </cfRule>
    <cfRule type="cellIs" dxfId="783" priority="174" operator="equal">
      <formula>"Extremo"</formula>
    </cfRule>
  </conditionalFormatting>
  <conditionalFormatting sqref="AQ27">
    <cfRule type="cellIs" dxfId="782" priority="173" operator="equal">
      <formula>"Bajo"</formula>
    </cfRule>
    <cfRule type="cellIs" dxfId="781" priority="170" operator="equal">
      <formula>"Extremo"</formula>
    </cfRule>
    <cfRule type="cellIs" dxfId="780" priority="171" operator="equal">
      <formula>"Alto"</formula>
    </cfRule>
    <cfRule type="cellIs" dxfId="779" priority="172" operator="equal">
      <formula>"Moderado"</formula>
    </cfRule>
  </conditionalFormatting>
  <conditionalFormatting sqref="AQ32">
    <cfRule type="cellIs" dxfId="778" priority="117" operator="equal">
      <formula>"Extremo"</formula>
    </cfRule>
    <cfRule type="cellIs" dxfId="777" priority="118" operator="equal">
      <formula>"Alto"</formula>
    </cfRule>
    <cfRule type="cellIs" dxfId="776" priority="119" operator="equal">
      <formula>"Moderado"</formula>
    </cfRule>
    <cfRule type="cellIs" dxfId="775" priority="120" operator="equal">
      <formula>"Bajo"</formula>
    </cfRule>
  </conditionalFormatting>
  <conditionalFormatting sqref="AQ37">
    <cfRule type="cellIs" dxfId="774" priority="69" operator="equal">
      <formula>"Extremo"</formula>
    </cfRule>
    <cfRule type="cellIs" dxfId="773" priority="70" operator="equal">
      <formula>"Alto"</formula>
    </cfRule>
    <cfRule type="cellIs" dxfId="772" priority="71" operator="equal">
      <formula>"Moderado"</formula>
    </cfRule>
    <cfRule type="cellIs" dxfId="771" priority="72" operator="equal">
      <formula>"Bajo"</formula>
    </cfRule>
  </conditionalFormatting>
  <conditionalFormatting sqref="AQ42">
    <cfRule type="cellIs" dxfId="770" priority="17" operator="equal">
      <formula>"Alto"</formula>
    </cfRule>
    <cfRule type="cellIs" dxfId="769" priority="16" operator="equal">
      <formula>"Extremo"</formula>
    </cfRule>
    <cfRule type="cellIs" dxfId="768" priority="19" operator="equal">
      <formula>"Bajo"</formula>
    </cfRule>
    <cfRule type="cellIs" dxfId="767" priority="18" operator="equal">
      <formula>"Moderado"</formula>
    </cfRule>
  </conditionalFormatting>
  <conditionalFormatting sqref="AR12">
    <cfRule type="cellIs" dxfId="766" priority="228" operator="equal">
      <formula>"Evitar"</formula>
    </cfRule>
    <cfRule type="cellIs" dxfId="765" priority="229" operator="equal">
      <formula>"Aceptar"</formula>
    </cfRule>
    <cfRule type="cellIs" dxfId="764" priority="230" operator="equal">
      <formula>"reducir transferir"</formula>
    </cfRule>
    <cfRule type="cellIs" dxfId="763" priority="231" operator="equal">
      <formula>"reducir mitigar"</formula>
    </cfRule>
    <cfRule type="cellIs" dxfId="762" priority="232" operator="equal">
      <formula>"Reducir mitigar"</formula>
    </cfRule>
  </conditionalFormatting>
  <conditionalFormatting sqref="AR17">
    <cfRule type="cellIs" dxfId="761" priority="227" operator="equal">
      <formula>"Reducir mitigar"</formula>
    </cfRule>
    <cfRule type="cellIs" dxfId="760" priority="226" operator="equal">
      <formula>"reducir mitigar"</formula>
    </cfRule>
    <cfRule type="cellIs" dxfId="759" priority="225" operator="equal">
      <formula>"reducir transferir"</formula>
    </cfRule>
    <cfRule type="cellIs" dxfId="758" priority="224" operator="equal">
      <formula>"Aceptar"</formula>
    </cfRule>
    <cfRule type="cellIs" dxfId="757" priority="223" operator="equal">
      <formula>"Evitar"</formula>
    </cfRule>
  </conditionalFormatting>
  <conditionalFormatting sqref="AR22">
    <cfRule type="cellIs" dxfId="756" priority="222" operator="equal">
      <formula>"Reducir mitigar"</formula>
    </cfRule>
    <cfRule type="cellIs" dxfId="755" priority="221" operator="equal">
      <formula>"reducir mitigar"</formula>
    </cfRule>
    <cfRule type="cellIs" dxfId="754" priority="220" operator="equal">
      <formula>"reducir transferir"</formula>
    </cfRule>
    <cfRule type="cellIs" dxfId="753" priority="219" operator="equal">
      <formula>"Aceptar"</formula>
    </cfRule>
    <cfRule type="cellIs" dxfId="752" priority="218" operator="equal">
      <formula>"Evitar"</formula>
    </cfRule>
  </conditionalFormatting>
  <conditionalFormatting sqref="AR27">
    <cfRule type="cellIs" dxfId="751" priority="217" operator="equal">
      <formula>"Reducir mitigar"</formula>
    </cfRule>
    <cfRule type="cellIs" dxfId="750" priority="216" operator="equal">
      <formula>"reducir mitigar"</formula>
    </cfRule>
    <cfRule type="cellIs" dxfId="749" priority="215" operator="equal">
      <formula>"reducir transferir"</formula>
    </cfRule>
    <cfRule type="cellIs" dxfId="748" priority="214" operator="equal">
      <formula>"Aceptar"</formula>
    </cfRule>
    <cfRule type="cellIs" dxfId="747" priority="213" operator="equal">
      <formula>"Evitar"</formula>
    </cfRule>
  </conditionalFormatting>
  <conditionalFormatting sqref="AR32">
    <cfRule type="cellIs" dxfId="746" priority="121" operator="equal">
      <formula>"Evitar"</formula>
    </cfRule>
    <cfRule type="cellIs" dxfId="745" priority="124" operator="equal">
      <formula>"reducir mitigar"</formula>
    </cfRule>
    <cfRule type="cellIs" dxfId="744" priority="123" operator="equal">
      <formula>"reducir transferir"</formula>
    </cfRule>
    <cfRule type="cellIs" dxfId="743" priority="122" operator="equal">
      <formula>"Aceptar"</formula>
    </cfRule>
    <cfRule type="cellIs" dxfId="742" priority="125" operator="equal">
      <formula>"Reducir mitigar"</formula>
    </cfRule>
  </conditionalFormatting>
  <conditionalFormatting sqref="AR37">
    <cfRule type="cellIs" dxfId="741" priority="82" operator="equal">
      <formula>"Reducir mitigar"</formula>
    </cfRule>
    <cfRule type="cellIs" dxfId="740" priority="80" operator="equal">
      <formula>"reducir transferir"</formula>
    </cfRule>
    <cfRule type="cellIs" dxfId="739" priority="81" operator="equal">
      <formula>"reducir mitigar"</formula>
    </cfRule>
    <cfRule type="cellIs" dxfId="738" priority="78" operator="equal">
      <formula>"Evitar"</formula>
    </cfRule>
    <cfRule type="cellIs" dxfId="737" priority="79" operator="equal">
      <formula>"Aceptar"</formula>
    </cfRule>
  </conditionalFormatting>
  <conditionalFormatting sqref="AR42">
    <cfRule type="cellIs" dxfId="736" priority="26" operator="equal">
      <formula>"Aceptar"</formula>
    </cfRule>
    <cfRule type="cellIs" dxfId="735" priority="29" operator="equal">
      <formula>"Reducir mitigar"</formula>
    </cfRule>
    <cfRule type="cellIs" dxfId="734" priority="28" operator="equal">
      <formula>"reducir mitigar"</formula>
    </cfRule>
    <cfRule type="cellIs" dxfId="733" priority="27" operator="equal">
      <formula>"reducir transferir"</formula>
    </cfRule>
    <cfRule type="cellIs" dxfId="732" priority="25" operator="equal">
      <formula>"Evitar"</formula>
    </cfRule>
  </conditionalFormatting>
  <dataValidations count="13">
    <dataValidation type="list" allowBlank="1" showInputMessage="1" showErrorMessage="1" sqref="AD12:AD46" xr:uid="{00000000-0002-0000-0C00-000000000000}">
      <formula1>"Manual,Automatico,NA"</formula1>
    </dataValidation>
    <dataValidation type="list" allowBlank="1" showInputMessage="1" showErrorMessage="1" sqref="AA12:AA46" xr:uid="{00000000-0002-0000-0C00-000001000000}">
      <formula1>"Preventivo,Detectivo,Correctivo,NA"</formula1>
    </dataValidation>
    <dataValidation type="list" allowBlank="1" showInputMessage="1" showErrorMessage="1" sqref="P12:P46" xr:uid="{00000000-0002-0000-0C00-000002000000}">
      <formula1>$BE$1:$BE$6</formula1>
    </dataValidation>
    <dataValidation type="list" allowBlank="1" showInputMessage="1" showErrorMessage="1" sqref="BB12:BB46" xr:uid="{00000000-0002-0000-0C00-000003000000}">
      <formula1>"Sin Iniciar,En proceso,Cerrado"</formula1>
    </dataValidation>
    <dataValidation type="list" allowBlank="1" showInputMessage="1" showErrorMessage="1" sqref="H5" xr:uid="{00000000-0002-0000-0C00-000004000000}">
      <formula1>"Estrategico,Misional,Apoyo"</formula1>
    </dataValidation>
    <dataValidation type="list" allowBlank="1" showInputMessage="1" showErrorMessage="1" sqref="AH12:AH13 AH17:AH19 AH22:AH25 AH27:AH30 AH32:AH33 AH37:AH38 AH42:AH43" xr:uid="{00000000-0002-0000-0C00-000005000000}">
      <formula1>"Con Registro,Sin Registro"</formula1>
    </dataValidation>
    <dataValidation type="list" allowBlank="1" showInputMessage="1" showErrorMessage="1" sqref="AG12:AG13 AG17:AG19 AG22:AG25 AG27:AG30 AG32:AG33 AG37:AG38 AG42:AG43" xr:uid="{00000000-0002-0000-0C00-000006000000}">
      <formula1>"Continua,Aleatoria"</formula1>
    </dataValidation>
    <dataValidation type="list" allowBlank="1" showInputMessage="1" showErrorMessage="1" sqref="AF12:AF15 AF17:AF20 AF22:AF25 AF27:AF30 AF32:AF35 AF37:AF40 AF42:AF45" xr:uid="{00000000-0002-0000-0C00-000007000000}">
      <formula1>"Documentado,Sin Documentar"</formula1>
    </dataValidation>
    <dataValidation type="list" allowBlank="1" showInputMessage="1" showErrorMessage="1" sqref="M12:M46" xr:uid="{00000000-0002-0000-0C00-000008000000}">
      <formula1>"N/A,menor a 10 SMLMV,ENTRE 10 Y 50 SMLMV,entre 50 y 100 SMLMV,entre 100 y 500 SMLMV,Mayor a 500 SMLMV"</formula1>
    </dataValidation>
    <dataValidation type="list" allowBlank="1" showInputMessage="1" showErrorMessage="1" sqref="F12:F46" xr:uid="{00000000-0002-0000-0C00-000009000000}">
      <formula1>"A Ejecucion y administracion de procesos,B Fraude externo,C Fraude interno,D Fallas teconologicas,E Relaciones laborales,F Usuarios productos y practicas organizacionales,G Daños activos fisicos"</formula1>
    </dataValidation>
    <dataValidation type="list" allowBlank="1" showInputMessage="1" showErrorMessage="1" sqref="B12:B46" xr:uid="{00000000-0002-0000-0C00-00000A000000}">
      <formula1>"Posibilidad de perdidad economica,Posibilidad de perdida reputacional,Posibilidad de perdida economica y reputacional,Posibilidad de perdida reputacional y economica"</formula1>
    </dataValidation>
    <dataValidation type="list" allowBlank="1" showInputMessage="1" showErrorMessage="1" sqref="G27:H27 G17:H17 G22:H22 G12:H12 G32:H32 G37:H37 G42:H42" xr:uid="{00000000-0002-0000-0C00-00000B000000}">
      <formula1>"Procesos,Evento externo,Talento humano,Tecnologias,Infraestructura"</formula1>
    </dataValidation>
    <dataValidation type="list" allowBlank="1" showInputMessage="1" showErrorMessage="1" sqref="AR12 AR17 AR22 AR27 AR32 AR37 AR42" xr:uid="{00000000-0002-0000-0C00-00000C000000}">
      <formula1>"Reducir mitigar,Reducir Transferir,Aceptar,Evitar"</formula1>
    </dataValidation>
  </dataValidations>
  <pageMargins left="0.7" right="0.7" top="0.75" bottom="0.75" header="0.3" footer="0.3"/>
  <pageSetup orientation="portrait" horizontalDpi="4294967292"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D000000}">
          <x14:formula1>
            <xm:f>'C:\Users\everl\Downloads\MAPA DE RIESGO DE GESTION.25.06.2023\[gestion de riesgos.xlsx]11 FORMULAS'!#REF!</xm:f>
          </x14:formula1>
          <xm:sqref>AG34:AH35 AG20:AH20 AG14:AH15 AG39:AH40 AG44:AH45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E46"/>
  <sheetViews>
    <sheetView zoomScale="60" zoomScaleNormal="60" workbookViewId="0">
      <pane xSplit="1" topLeftCell="B1" activePane="topRight" state="frozen"/>
      <selection activeCell="A12" sqref="A12"/>
      <selection pane="topRight" activeCell="C12" sqref="C12:C16"/>
    </sheetView>
  </sheetViews>
  <sheetFormatPr baseColWidth="10" defaultColWidth="11.42578125" defaultRowHeight="15" x14ac:dyDescent="0.25"/>
  <cols>
    <col min="1" max="1" width="8.28515625" customWidth="1"/>
    <col min="2" max="2" width="27.140625" customWidth="1"/>
    <col min="3" max="3" width="23.28515625" customWidth="1"/>
    <col min="4" max="4" width="28.42578125" customWidth="1"/>
    <col min="5" max="5" width="54" customWidth="1"/>
    <col min="6" max="9" width="15.85546875" customWidth="1"/>
    <col min="10" max="10" width="7.28515625" customWidth="1"/>
    <col min="11" max="11" width="11.5703125" customWidth="1"/>
    <col min="12" max="12" width="6.7109375" customWidth="1"/>
    <col min="13" max="13" width="14.85546875" customWidth="1"/>
    <col min="14" max="14" width="6.7109375" customWidth="1"/>
    <col min="15" max="15" width="12.140625" customWidth="1"/>
    <col min="16" max="16" width="15.5703125" customWidth="1"/>
    <col min="17" max="17" width="13.42578125" customWidth="1"/>
    <col min="18" max="18" width="7" customWidth="1"/>
    <col min="19" max="19" width="12.7109375" customWidth="1"/>
    <col min="20" max="20" width="8.28515625" customWidth="1"/>
    <col min="21" max="21" width="12.7109375" customWidth="1"/>
    <col min="22" max="22" width="8.42578125" customWidth="1"/>
    <col min="23" max="23" width="17.5703125" customWidth="1"/>
    <col min="24" max="24" width="42.28515625" customWidth="1"/>
    <col min="25" max="25" width="21.85546875" customWidth="1"/>
    <col min="26" max="26" width="37.28515625" customWidth="1"/>
    <col min="27" max="27" width="9.85546875" customWidth="1"/>
    <col min="28" max="28" width="8.85546875" customWidth="1"/>
    <col min="29" max="29" width="13.7109375" customWidth="1"/>
    <col min="30" max="30" width="10.85546875" customWidth="1"/>
    <col min="31" max="31" width="9.5703125" customWidth="1"/>
    <col min="32" max="32" width="10.42578125" customWidth="1"/>
    <col min="33" max="33" width="9.140625" customWidth="1"/>
    <col min="34" max="34" width="10.85546875" customWidth="1"/>
    <col min="35" max="35" width="8.7109375" customWidth="1"/>
    <col min="36" max="36" width="8.140625" customWidth="1"/>
    <col min="37" max="38" width="8.42578125" customWidth="1"/>
    <col min="39" max="39" width="6.42578125" customWidth="1"/>
    <col min="40" max="40" width="13.28515625" customWidth="1"/>
    <col min="41" max="41" width="7.7109375" customWidth="1"/>
    <col min="42" max="42" width="13.28515625" customWidth="1"/>
    <col min="43" max="43" width="12.7109375" customWidth="1"/>
    <col min="44" max="44" width="12" customWidth="1"/>
    <col min="45" max="46" width="17.28515625" customWidth="1"/>
    <col min="47" max="48" width="9.5703125" customWidth="1"/>
    <col min="49" max="51" width="17.28515625" customWidth="1"/>
    <col min="52" max="53" width="22" customWidth="1"/>
    <col min="54" max="54" width="12.140625" customWidth="1"/>
    <col min="56" max="56" width="11.28515625" customWidth="1"/>
    <col min="57" max="57" width="0.42578125" hidden="1" customWidth="1"/>
    <col min="16334" max="16384" width="25.42578125" customWidth="1"/>
  </cols>
  <sheetData>
    <row r="1" spans="1:57" s="7" customFormat="1" ht="16.5" customHeight="1" x14ac:dyDescent="0.25">
      <c r="A1" s="132"/>
      <c r="B1" s="133"/>
      <c r="C1" s="134" t="s">
        <v>220</v>
      </c>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6"/>
      <c r="BA1" s="137" t="s">
        <v>221</v>
      </c>
      <c r="BB1" s="137"/>
      <c r="BE1" s="37" t="s">
        <v>222</v>
      </c>
    </row>
    <row r="2" spans="1:57" s="7" customFormat="1" ht="16.5" customHeight="1" x14ac:dyDescent="0.25">
      <c r="A2" s="132"/>
      <c r="B2" s="133"/>
      <c r="C2" s="138" t="s">
        <v>396</v>
      </c>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7" t="s">
        <v>224</v>
      </c>
      <c r="BB2" s="137"/>
      <c r="BE2" s="37" t="s">
        <v>225</v>
      </c>
    </row>
    <row r="3" spans="1:57" s="7" customFormat="1" ht="16.5" customHeight="1" x14ac:dyDescent="0.25">
      <c r="A3" s="132"/>
      <c r="B3" s="133"/>
      <c r="C3" s="138" t="s">
        <v>397</v>
      </c>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7" t="s">
        <v>227</v>
      </c>
      <c r="BB3" s="137"/>
      <c r="BE3" s="37" t="s">
        <v>228</v>
      </c>
    </row>
    <row r="4" spans="1:57" s="7" customFormat="1" ht="16.5" customHeight="1" x14ac:dyDescent="0.25">
      <c r="A4" s="132"/>
      <c r="B4" s="133"/>
      <c r="C4" s="138" t="s">
        <v>229</v>
      </c>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7" t="s">
        <v>230</v>
      </c>
      <c r="BB4" s="137"/>
      <c r="BE4" s="37" t="s">
        <v>231</v>
      </c>
    </row>
    <row r="5" spans="1:57" s="8" customFormat="1" ht="39.75" customHeight="1" x14ac:dyDescent="0.25">
      <c r="A5" s="117" t="s">
        <v>232</v>
      </c>
      <c r="B5" s="117"/>
      <c r="C5" s="141" t="s">
        <v>233</v>
      </c>
      <c r="D5" s="142"/>
      <c r="E5" s="34" t="s">
        <v>234</v>
      </c>
      <c r="F5" s="35"/>
      <c r="G5" s="34" t="s">
        <v>0</v>
      </c>
      <c r="H5" s="36"/>
      <c r="I5" s="146" t="s">
        <v>237</v>
      </c>
      <c r="J5" s="147"/>
      <c r="K5" s="147"/>
      <c r="L5" s="147"/>
      <c r="M5" s="147"/>
      <c r="N5" s="147"/>
      <c r="O5" s="148"/>
      <c r="P5" s="143">
        <v>44834</v>
      </c>
      <c r="Q5" s="144"/>
      <c r="R5" s="144"/>
      <c r="S5" s="145"/>
      <c r="AR5" s="125"/>
      <c r="BA5" s="126"/>
      <c r="BB5" s="126"/>
      <c r="BE5" s="37" t="s">
        <v>238</v>
      </c>
    </row>
    <row r="6" spans="1:57" s="8" customFormat="1" ht="33.75" customHeight="1" x14ac:dyDescent="0.25">
      <c r="A6" s="151" t="s">
        <v>239</v>
      </c>
      <c r="B6" s="152"/>
      <c r="C6" s="129"/>
      <c r="D6" s="130"/>
      <c r="E6" s="130"/>
      <c r="F6" s="130"/>
      <c r="G6" s="130"/>
      <c r="H6" s="131"/>
      <c r="I6" s="146" t="s">
        <v>241</v>
      </c>
      <c r="J6" s="147"/>
      <c r="K6" s="147"/>
      <c r="L6" s="147"/>
      <c r="M6" s="147"/>
      <c r="N6" s="147"/>
      <c r="O6" s="148"/>
      <c r="P6" s="149" t="s">
        <v>398</v>
      </c>
      <c r="Q6" s="150"/>
      <c r="R6" s="150"/>
      <c r="S6" s="150"/>
      <c r="V6" s="9" t="s">
        <v>242</v>
      </c>
      <c r="W6" s="139"/>
      <c r="X6" s="139"/>
      <c r="Y6" s="139"/>
      <c r="Z6" s="139"/>
      <c r="AA6" s="139"/>
      <c r="AB6" s="139"/>
      <c r="AC6" s="139"/>
      <c r="AD6" s="139"/>
      <c r="AE6" s="139"/>
      <c r="AF6" s="139"/>
      <c r="AG6" s="139"/>
      <c r="AH6" s="139"/>
      <c r="AI6" s="10"/>
      <c r="AJ6" s="10"/>
      <c r="AK6" s="10"/>
      <c r="AL6" s="10"/>
      <c r="AM6" s="11"/>
      <c r="AN6" s="12"/>
      <c r="AO6" s="12"/>
      <c r="AP6" s="12"/>
      <c r="AR6" s="125"/>
      <c r="BA6" s="140"/>
      <c r="BB6" s="140"/>
      <c r="BE6" s="37" t="s">
        <v>243</v>
      </c>
    </row>
    <row r="7" spans="1:57" s="8" customFormat="1" ht="33.75" customHeight="1" x14ac:dyDescent="0.25">
      <c r="A7" s="111" t="s">
        <v>244</v>
      </c>
      <c r="B7" s="112"/>
      <c r="C7" s="112"/>
      <c r="D7" s="112"/>
      <c r="E7" s="112"/>
      <c r="F7" s="112"/>
      <c r="G7" s="112"/>
      <c r="H7" s="112"/>
      <c r="I7" s="112"/>
      <c r="J7" s="112"/>
      <c r="K7" s="112"/>
      <c r="L7" s="112"/>
      <c r="M7" s="112"/>
      <c r="N7" s="112"/>
      <c r="O7" s="112"/>
      <c r="P7" s="112"/>
      <c r="Q7" s="112"/>
      <c r="R7" s="112"/>
      <c r="S7" s="112"/>
      <c r="T7" s="112"/>
      <c r="U7" s="113"/>
      <c r="V7" s="114" t="s">
        <v>245</v>
      </c>
      <c r="W7" s="115"/>
      <c r="X7" s="115"/>
      <c r="Y7" s="115"/>
      <c r="Z7" s="115"/>
      <c r="AA7" s="115"/>
      <c r="AB7" s="115"/>
      <c r="AC7" s="115"/>
      <c r="AD7" s="115"/>
      <c r="AE7" s="115"/>
      <c r="AF7" s="115"/>
      <c r="AG7" s="115"/>
      <c r="AH7" s="115"/>
      <c r="AI7" s="115"/>
      <c r="AJ7" s="115"/>
      <c r="AK7" s="115"/>
      <c r="AL7" s="115"/>
      <c r="AM7" s="115"/>
      <c r="AN7" s="115"/>
      <c r="AO7" s="115"/>
      <c r="AP7" s="115"/>
      <c r="AQ7" s="115"/>
      <c r="AR7" s="116"/>
      <c r="AS7" s="117" t="s">
        <v>246</v>
      </c>
      <c r="AT7" s="117"/>
      <c r="AU7" s="117"/>
      <c r="AV7" s="117"/>
      <c r="AW7" s="117"/>
      <c r="AX7" s="117"/>
      <c r="AY7" s="117"/>
      <c r="AZ7" s="117"/>
      <c r="BA7" s="117"/>
      <c r="BB7" s="117"/>
    </row>
    <row r="8" spans="1:57" s="8" customFormat="1" ht="33" customHeight="1" x14ac:dyDescent="0.25">
      <c r="A8" s="117" t="s">
        <v>247</v>
      </c>
      <c r="B8" s="117"/>
      <c r="C8" s="117"/>
      <c r="D8" s="117"/>
      <c r="E8" s="117"/>
      <c r="F8" s="117"/>
      <c r="G8" s="117"/>
      <c r="H8" s="117"/>
      <c r="I8" s="117"/>
      <c r="J8" s="117" t="s">
        <v>248</v>
      </c>
      <c r="K8" s="117"/>
      <c r="L8" s="117"/>
      <c r="M8" s="117"/>
      <c r="N8" s="117"/>
      <c r="O8" s="117"/>
      <c r="P8" s="117"/>
      <c r="Q8" s="117"/>
      <c r="R8" s="117"/>
      <c r="S8" s="117"/>
      <c r="T8" s="117"/>
      <c r="U8" s="117"/>
      <c r="V8" s="119" t="s">
        <v>249</v>
      </c>
      <c r="W8" s="119"/>
      <c r="X8" s="119"/>
      <c r="Y8" s="119"/>
      <c r="Z8" s="119"/>
      <c r="AA8" s="120" t="s">
        <v>250</v>
      </c>
      <c r="AB8" s="120"/>
      <c r="AC8" s="120"/>
      <c r="AD8" s="120"/>
      <c r="AE8" s="120"/>
      <c r="AF8" s="120"/>
      <c r="AG8" s="120"/>
      <c r="AH8" s="120"/>
      <c r="AI8" s="120"/>
      <c r="AJ8" s="120"/>
      <c r="AK8" s="120"/>
      <c r="AL8" s="120"/>
      <c r="AM8" s="120"/>
      <c r="AN8" s="120"/>
      <c r="AO8" s="120"/>
      <c r="AP8" s="120"/>
      <c r="AQ8" s="120"/>
      <c r="AR8" s="120"/>
      <c r="AS8" s="117"/>
      <c r="AT8" s="117"/>
      <c r="AU8" s="117"/>
      <c r="AV8" s="117"/>
      <c r="AW8" s="117"/>
      <c r="AX8" s="117"/>
      <c r="AY8" s="117"/>
      <c r="AZ8" s="117"/>
      <c r="BA8" s="117"/>
      <c r="BB8" s="117"/>
    </row>
    <row r="9" spans="1:57" s="13" customFormat="1" ht="33" customHeight="1" x14ac:dyDescent="0.25">
      <c r="A9" s="117"/>
      <c r="B9" s="117"/>
      <c r="C9" s="117"/>
      <c r="D9" s="117"/>
      <c r="E9" s="117"/>
      <c r="F9" s="117"/>
      <c r="G9" s="117"/>
      <c r="H9" s="117"/>
      <c r="I9" s="117"/>
      <c r="J9" s="100" t="s">
        <v>251</v>
      </c>
      <c r="K9" s="100" t="s">
        <v>252</v>
      </c>
      <c r="L9" s="100" t="s">
        <v>253</v>
      </c>
      <c r="M9" s="100" t="s">
        <v>254</v>
      </c>
      <c r="N9" s="100" t="s">
        <v>255</v>
      </c>
      <c r="O9" s="100" t="s">
        <v>256</v>
      </c>
      <c r="P9" s="100" t="s">
        <v>257</v>
      </c>
      <c r="Q9" s="100" t="s">
        <v>258</v>
      </c>
      <c r="R9" s="100" t="s">
        <v>259</v>
      </c>
      <c r="S9" s="100" t="s">
        <v>260</v>
      </c>
      <c r="T9" s="100" t="s">
        <v>261</v>
      </c>
      <c r="U9" s="100" t="s">
        <v>262</v>
      </c>
      <c r="V9" s="119"/>
      <c r="W9" s="119"/>
      <c r="X9" s="119"/>
      <c r="Y9" s="119"/>
      <c r="Z9" s="119"/>
      <c r="AA9" s="103" t="s">
        <v>263</v>
      </c>
      <c r="AB9" s="103"/>
      <c r="AC9" s="103"/>
      <c r="AD9" s="103"/>
      <c r="AE9" s="103"/>
      <c r="AF9" s="103"/>
      <c r="AG9" s="103"/>
      <c r="AH9" s="103"/>
      <c r="AI9" s="104" t="s">
        <v>264</v>
      </c>
      <c r="AJ9" s="33"/>
      <c r="AK9" s="104" t="s">
        <v>265</v>
      </c>
      <c r="AL9" s="104" t="s">
        <v>266</v>
      </c>
      <c r="AM9" s="105" t="s">
        <v>267</v>
      </c>
      <c r="AN9" s="105" t="s">
        <v>268</v>
      </c>
      <c r="AO9" s="104" t="s">
        <v>269</v>
      </c>
      <c r="AP9" s="105" t="s">
        <v>270</v>
      </c>
      <c r="AQ9" s="105" t="s">
        <v>271</v>
      </c>
      <c r="AR9" s="105" t="s">
        <v>272</v>
      </c>
      <c r="AS9" s="117"/>
      <c r="AT9" s="117"/>
      <c r="AU9" s="117"/>
      <c r="AV9" s="117"/>
      <c r="AW9" s="117"/>
      <c r="AX9" s="117"/>
      <c r="AY9" s="117"/>
      <c r="AZ9" s="117"/>
      <c r="BA9" s="117"/>
      <c r="BB9" s="117"/>
    </row>
    <row r="10" spans="1:57" s="13" customFormat="1" ht="49.5" customHeight="1" x14ac:dyDescent="0.25">
      <c r="A10" s="103" t="s">
        <v>273</v>
      </c>
      <c r="B10" s="103" t="s">
        <v>274</v>
      </c>
      <c r="C10" s="103" t="s">
        <v>275</v>
      </c>
      <c r="D10" s="103" t="s">
        <v>276</v>
      </c>
      <c r="E10" s="103" t="s">
        <v>277</v>
      </c>
      <c r="F10" s="103" t="s">
        <v>278</v>
      </c>
      <c r="G10" s="103"/>
      <c r="H10" s="103"/>
      <c r="I10" s="103"/>
      <c r="J10" s="100"/>
      <c r="K10" s="100"/>
      <c r="L10" s="100"/>
      <c r="M10" s="100"/>
      <c r="N10" s="100"/>
      <c r="O10" s="100"/>
      <c r="P10" s="100"/>
      <c r="Q10" s="100"/>
      <c r="R10" s="100"/>
      <c r="S10" s="100"/>
      <c r="T10" s="100"/>
      <c r="U10" s="100"/>
      <c r="V10" s="119"/>
      <c r="W10" s="119"/>
      <c r="X10" s="119"/>
      <c r="Y10" s="119"/>
      <c r="Z10" s="119"/>
      <c r="AA10" s="104" t="s">
        <v>279</v>
      </c>
      <c r="AB10" s="104"/>
      <c r="AC10" s="104"/>
      <c r="AD10" s="104"/>
      <c r="AE10" s="104"/>
      <c r="AF10" s="104" t="s">
        <v>280</v>
      </c>
      <c r="AG10" s="104"/>
      <c r="AH10" s="104"/>
      <c r="AI10" s="104"/>
      <c r="AJ10" s="33"/>
      <c r="AK10" s="104"/>
      <c r="AL10" s="104"/>
      <c r="AM10" s="105"/>
      <c r="AN10" s="105"/>
      <c r="AO10" s="104"/>
      <c r="AP10" s="105"/>
      <c r="AQ10" s="105"/>
      <c r="AR10" s="105"/>
      <c r="AS10" s="82" t="s">
        <v>281</v>
      </c>
      <c r="AT10" s="82" t="s">
        <v>282</v>
      </c>
      <c r="AU10" s="82" t="s">
        <v>283</v>
      </c>
      <c r="AV10" s="82" t="s">
        <v>284</v>
      </c>
      <c r="AW10" s="84" t="s">
        <v>285</v>
      </c>
      <c r="AX10" s="84"/>
      <c r="AY10" s="84"/>
      <c r="AZ10" s="103" t="s">
        <v>286</v>
      </c>
      <c r="BA10" s="103" t="s">
        <v>287</v>
      </c>
      <c r="BB10" s="103" t="s">
        <v>288</v>
      </c>
    </row>
    <row r="11" spans="1:57" s="13" customFormat="1" ht="57.75" customHeight="1" x14ac:dyDescent="0.25">
      <c r="A11" s="103"/>
      <c r="B11" s="103"/>
      <c r="C11" s="103"/>
      <c r="D11" s="103"/>
      <c r="E11" s="103"/>
      <c r="F11" s="14" t="s">
        <v>289</v>
      </c>
      <c r="G11" s="14" t="s">
        <v>290</v>
      </c>
      <c r="H11" s="14" t="s">
        <v>291</v>
      </c>
      <c r="I11" s="14" t="s">
        <v>292</v>
      </c>
      <c r="J11" s="100"/>
      <c r="K11" s="100"/>
      <c r="L11" s="100"/>
      <c r="M11" s="100"/>
      <c r="N11" s="100"/>
      <c r="O11" s="100"/>
      <c r="P11" s="100"/>
      <c r="Q11" s="100"/>
      <c r="R11" s="100"/>
      <c r="S11" s="100"/>
      <c r="T11" s="100"/>
      <c r="U11" s="100"/>
      <c r="V11" s="15" t="s">
        <v>293</v>
      </c>
      <c r="W11" s="15" t="s">
        <v>294</v>
      </c>
      <c r="X11" s="15" t="s">
        <v>295</v>
      </c>
      <c r="Y11" s="15" t="s">
        <v>296</v>
      </c>
      <c r="Z11" s="16" t="s">
        <v>297</v>
      </c>
      <c r="AA11" s="17" t="s">
        <v>298</v>
      </c>
      <c r="AB11" s="15" t="s">
        <v>299</v>
      </c>
      <c r="AC11" s="15" t="s">
        <v>300</v>
      </c>
      <c r="AD11" s="17" t="s">
        <v>301</v>
      </c>
      <c r="AE11" s="15" t="s">
        <v>302</v>
      </c>
      <c r="AF11" s="15" t="s">
        <v>303</v>
      </c>
      <c r="AG11" s="15" t="s">
        <v>304</v>
      </c>
      <c r="AH11" s="15" t="s">
        <v>305</v>
      </c>
      <c r="AI11" s="33" t="s">
        <v>306</v>
      </c>
      <c r="AJ11" s="33"/>
      <c r="AK11" s="33" t="s">
        <v>307</v>
      </c>
      <c r="AL11" s="33" t="s">
        <v>308</v>
      </c>
      <c r="AM11" s="105"/>
      <c r="AN11" s="105"/>
      <c r="AO11" s="104"/>
      <c r="AP11" s="105"/>
      <c r="AQ11" s="105"/>
      <c r="AR11" s="105"/>
      <c r="AS11" s="83"/>
      <c r="AT11" s="83"/>
      <c r="AU11" s="83"/>
      <c r="AV11" s="83"/>
      <c r="AW11" s="16" t="s">
        <v>309</v>
      </c>
      <c r="AX11" s="16" t="s">
        <v>310</v>
      </c>
      <c r="AY11" s="16" t="s">
        <v>311</v>
      </c>
      <c r="AZ11" s="103"/>
      <c r="BA11" s="103"/>
      <c r="BB11" s="103"/>
    </row>
    <row r="12" spans="1:57" s="20" customFormat="1" ht="84.75" customHeight="1" x14ac:dyDescent="0.25">
      <c r="A12" s="81" t="s">
        <v>312</v>
      </c>
      <c r="B12" s="81" t="s">
        <v>399</v>
      </c>
      <c r="C12" s="81"/>
      <c r="D12" s="81"/>
      <c r="E12" s="80" t="str">
        <f>+CONCATENATE(B12," ",C12," ",D12)</f>
        <v xml:space="preserve">Posibilidad de perdidad economica  </v>
      </c>
      <c r="F12" s="81"/>
      <c r="G12" s="81"/>
      <c r="H12" s="81"/>
      <c r="I12" s="89" t="str">
        <f>+G12&amp;H12</f>
        <v/>
      </c>
      <c r="J12" s="90">
        <v>0</v>
      </c>
      <c r="K12" s="93" t="str">
        <f>IF(J12&lt;=0,"",IF(J12&lt;=2,"Muy Baja",IF(J12&lt;=24,"Baja",IF(J12&lt;=500,"Media",IF(J12&lt;=5000,"Alta","Muy Alta")))))</f>
        <v/>
      </c>
      <c r="L12" s="94" t="str">
        <f>IF(K12="","",IF(K12="Muy Baja",0.2,IF(K12="Baja",0.4,IF(K12="Media",0.6,IF(K12="Alta",0.8,IF(K12="Muy Alta",1,))))))</f>
        <v/>
      </c>
      <c r="M12" s="96" t="s">
        <v>347</v>
      </c>
      <c r="N12" s="94">
        <f>IF(M12="","",IF(M12="menor a 10 SMLMV",0.2,IF(M12="ENTRE 10 Y 50 SMLMV",0.4,IF(M12="entre 50 y 100 SMLMV",0.6,IF(M12="entre 100 y 500 SMLMV",0.8,IF(M12="Mayor a 500 SMLMV",1,))))))</f>
        <v>0</v>
      </c>
      <c r="O12" s="93" t="str">
        <f>IF(N12&lt;=0,"",IF(N12&lt;=20%,"Leve",IF(N12&lt;=40%,"Menor",IF(N12&lt;=60%,"Moderado",IF(N12&lt;=80%,"Mayor","Catastrofico")))))</f>
        <v/>
      </c>
      <c r="P12" s="97" t="s">
        <v>222</v>
      </c>
      <c r="Q12" s="93" t="str">
        <f>IF(R12&lt;=0,"",IF(R12&lt;=20%,"Leve",IF(R12&lt;=40%,"Menor",IF(R12&lt;=60%,"Moderado",IF(R12&lt;=80%,"Mayor","Catastrofico")))))</f>
        <v/>
      </c>
      <c r="R12" s="94">
        <f>IF(P12="","",IF(P12="El riesgo afecta la imagen de algún área de la organización",0.2,IF(P12="El riesgo afecta la imagen de la entidad internamente, de conocimiento general nivel interno, de junta directiva y accionistas y/o de proveedores",0.4,IF(P12="El riesgo afecta la imagen de la entidad con algunos usuarios de relevancia frente al logro de los objetivos",0.6,IF(P12="El riesgo afecta la imagen de la entidad con efecto publicitario sostenido a nivel de sector administrativo, nivel departamental o municipal",0.8,IF(P12="El riesgo afecta la imagen de la entidad a nivel nacional, con efecto publicitario sostenido a nivel país",1,))))))</f>
        <v>0</v>
      </c>
      <c r="S12" s="93" t="str">
        <f>IF(T12&lt;=0,"",IF(T12&lt;=20%,"Leve",IF(T12&lt;=40%,"Menor",IF(T12&lt;=60%,"Moderado",IF(T12&lt;=80%,"Mayor","Catastrofico")))))</f>
        <v/>
      </c>
      <c r="T12" s="88">
        <f>+N12</f>
        <v>0</v>
      </c>
      <c r="U12" s="109">
        <f>IF(OR(AND(K12="Muy Baja",S12="Leve"),AND(K12="Muy Baja",S12="Menor"),AND(K12="Baja",S12="Leve")),"Bajo",IF(OR(AND(K12="Muy baja",S12="Moderado"),AND(K12="Baja",S12="Menor"),AND(K12="Baja",S12="Moderado"),AND(K12="Media",S12="Leve"),AND(K12="Media",S12="Menor"),AND(K12="Media",S12="Moderado"),AND(K12="Alta",S12="Leve"),AND(K12="Alta",S12="Menor")),"Moderado",IF(OR(AND(K12="Muy Baja",S12="Mayor"),AND(K12="Baja",S12="Mayor"),AND(K12="Media",S12="Mayor"),AND(K12="Alta",S12="Moderado"),AND(K12="Alta",S12="Mayor"),AND(K12="Muy Alta",S12="Leve"),AND(K12="Muy Alta",S12="Menor"),AND(K12="Muy Alta",S12="Moderado"),AND(K12="Muy Alta",S12="Mayor")),"Alto",IF(OR(AND(K12="Muy Baja",S12="Catastrofico"),AND(K12="Baja",S12="Catastrofico"),AND(K12="Media",S12="Catastrofico"),AND(K12="Alta",S12="Catastrofico"),AND(K12="Muy Alta",S12="Catastrofico")),"Extremo",))))</f>
        <v>0</v>
      </c>
      <c r="V12" s="18"/>
      <c r="W12" s="38"/>
      <c r="X12" s="38"/>
      <c r="Y12" s="38"/>
      <c r="Z12" s="39" t="str">
        <f t="shared" ref="Z12:Z15" si="0">+CONCATENATE(W12," ",X12," ",Y12)</f>
        <v xml:space="preserve">  </v>
      </c>
      <c r="AA12" s="40" t="s">
        <v>222</v>
      </c>
      <c r="AB12" s="41">
        <f t="shared" ref="AB12:AB13" si="1">IF(AA12="","",IF(AA12="Preventivo",0.25,IF(AA12="Detectivo",0.15,IF(AA12="Correctivo",0.1,))))</f>
        <v>0</v>
      </c>
      <c r="AC12" s="19" t="str">
        <f>+IF(OR(AA12='[1]11 FORMULAS'!$O$4,AA12='[1]11 FORMULAS'!$O$5),'[1]11 FORMULAS'!$P$5,IF(AA12='[1]11 FORMULAS'!$O$6,'[1]11 FORMULAS'!$P$6,""))</f>
        <v/>
      </c>
      <c r="AD12" s="40" t="s">
        <v>222</v>
      </c>
      <c r="AE12" s="41">
        <f t="shared" ref="AE12:AE46" si="2">IF(AD12="","",IF(AD12="Manual",0.15,IF(AD12="Automatico",0.25,)))</f>
        <v>0</v>
      </c>
      <c r="AF12" s="42"/>
      <c r="AG12" s="42"/>
      <c r="AH12" s="42"/>
      <c r="AI12" s="19">
        <f>+AB12+AE12</f>
        <v>0</v>
      </c>
      <c r="AJ12" s="19" t="e">
        <f>+L12*AI12</f>
        <v>#VALUE!</v>
      </c>
      <c r="AK12" s="19" t="e">
        <f>+L12-AJ12</f>
        <v>#VALUE!</v>
      </c>
      <c r="AL12" s="19">
        <f>IF(AC12='[1]11 FORMULAS'!$P$6,T12-(T12*AI12),T12)</f>
        <v>0</v>
      </c>
      <c r="AM12" s="110" t="e">
        <f>+AK16</f>
        <v>#VALUE!</v>
      </c>
      <c r="AN12" s="93" t="e">
        <f>IF(AM12&lt;=0,"",IF(AM12&lt;=20%,"Muy Baja",IF(AM12&lt;=40%,"Baja",IF(AM12&lt;=60%,"Media",IF(AM12&lt;=80%,"Alta","Muy Alta")))))</f>
        <v>#VALUE!</v>
      </c>
      <c r="AO12" s="110">
        <f>+AL16</f>
        <v>0</v>
      </c>
      <c r="AP12" s="93" t="str">
        <f>IF(AO12&lt;=0,"",IF(AO12&lt;=20%,"Leve",IF(AO12&lt;=40%,"Menor",IF(AO12&lt;=60%,"Moderado",IF(AO12&lt;=80%,"Mayor","Catastrofico")))))</f>
        <v/>
      </c>
      <c r="AQ12" s="109" t="e">
        <f>IF(OR(AND(AN12="Muy Baja",AP12="Leve"),AND(AN12="Muy Baja",AP12="Menor"),AND(AN12="Baja",AP12="Leve")),"Bajo",IF(OR(AND(AN12="Muy baja",AP12="Moderado"),AND(AN12="Baja",AP12="Menor"),AND(AN12="Baja",AP12="Moderado"),AND(AN12="Media",AP12="Leve"),AND(AN12="Media",AP12="Menor"),AND(AN12="Media",AP12="Moderado"),AND(AN12="Alta",AP12="Leve"),AND(AN12="Alta",AP12="Menor")),"Moderado",IF(OR(AND(AN12="Muy Baja",AP12="Mayor"),AND(AN12="Baja",AP12="Mayor"),AND(AN12="Media",AP12="Mayor"),AND(AN12="Alta",AP12="Moderado"),AND(AN12="Alta",AP12="Mayor"),AND(AN12="Muy Alta",AP12="Leve"),AND(AN12="Muy Alta",AP12="Menor"),AND(AN12="Muy Alta",AP12="Moderado"),AND(AN12="Muy Alta",AP12="Mayor")),"Alto",IF(OR(AND(AN12="Muy Baja",AP12="Catastrofico"),AND(AN12="Baja",AP12="Catastrofico"),AND(AN12="Media",AP12="Catastrofico"),AND(AN12="Alta",AP12="Catastrofico"),AND(AN12="Muy Alta",AP12="Catastrofico")),"Extremo",""))))</f>
        <v>#VALUE!</v>
      </c>
      <c r="AR12" s="106"/>
      <c r="AS12" s="102"/>
      <c r="AT12" s="102"/>
      <c r="AU12" s="102"/>
      <c r="AV12" s="102"/>
      <c r="AW12" s="102"/>
      <c r="AX12" s="102"/>
      <c r="AY12" s="102"/>
      <c r="AZ12" s="102"/>
      <c r="BA12" s="102"/>
      <c r="BB12" s="102"/>
      <c r="BE12" s="13"/>
    </row>
    <row r="13" spans="1:57" s="20" customFormat="1" ht="35.25" customHeight="1" x14ac:dyDescent="0.25">
      <c r="A13" s="81"/>
      <c r="B13" s="81"/>
      <c r="C13" s="81"/>
      <c r="D13" s="81"/>
      <c r="E13" s="80"/>
      <c r="F13" s="81"/>
      <c r="G13" s="81"/>
      <c r="H13" s="81"/>
      <c r="I13" s="89"/>
      <c r="J13" s="91"/>
      <c r="K13" s="93"/>
      <c r="L13" s="95"/>
      <c r="M13" s="96"/>
      <c r="N13" s="95"/>
      <c r="O13" s="93"/>
      <c r="P13" s="98"/>
      <c r="Q13" s="93"/>
      <c r="R13" s="95"/>
      <c r="S13" s="93"/>
      <c r="T13" s="88"/>
      <c r="U13" s="109"/>
      <c r="V13" s="18"/>
      <c r="W13" s="38"/>
      <c r="X13" s="38"/>
      <c r="Y13" s="38"/>
      <c r="Z13" s="39" t="str">
        <f t="shared" si="0"/>
        <v xml:space="preserve">  </v>
      </c>
      <c r="AA13" s="40" t="s">
        <v>222</v>
      </c>
      <c r="AB13" s="41">
        <f t="shared" si="1"/>
        <v>0</v>
      </c>
      <c r="AC13" s="19" t="str">
        <f>+IF(OR(AA13='[1]11 FORMULAS'!$O$4,AA13='[1]11 FORMULAS'!$O$5),'[1]11 FORMULAS'!$P$5,IF(AA13='[1]11 FORMULAS'!$O$6,'[1]11 FORMULAS'!$P$6,""))</f>
        <v/>
      </c>
      <c r="AD13" s="40" t="s">
        <v>222</v>
      </c>
      <c r="AE13" s="41">
        <f t="shared" si="2"/>
        <v>0</v>
      </c>
      <c r="AF13" s="42"/>
      <c r="AG13" s="42"/>
      <c r="AH13" s="42"/>
      <c r="AI13" s="19">
        <f>+AB13+AE13</f>
        <v>0</v>
      </c>
      <c r="AJ13" s="19" t="e">
        <f>+AK12*AI13</f>
        <v>#VALUE!</v>
      </c>
      <c r="AK13" s="19" t="e">
        <f>+AK12-AJ13</f>
        <v>#VALUE!</v>
      </c>
      <c r="AL13" s="19">
        <f>IF(AC13='[1]11 FORMULAS'!$P$6,AL12-(AL12*AI13),AL12)</f>
        <v>0</v>
      </c>
      <c r="AM13" s="110"/>
      <c r="AN13" s="93"/>
      <c r="AO13" s="110"/>
      <c r="AP13" s="93"/>
      <c r="AQ13" s="109"/>
      <c r="AR13" s="107"/>
      <c r="AS13" s="86"/>
      <c r="AT13" s="86"/>
      <c r="AU13" s="86"/>
      <c r="AV13" s="86"/>
      <c r="AW13" s="86"/>
      <c r="AX13" s="86"/>
      <c r="AY13" s="86"/>
      <c r="AZ13" s="86"/>
      <c r="BA13" s="86"/>
      <c r="BB13" s="86"/>
      <c r="BE13" s="13"/>
    </row>
    <row r="14" spans="1:57" s="20" customFormat="1" ht="35.25" customHeight="1" x14ac:dyDescent="0.25">
      <c r="A14" s="81"/>
      <c r="B14" s="81"/>
      <c r="C14" s="81"/>
      <c r="D14" s="81"/>
      <c r="E14" s="80"/>
      <c r="F14" s="81"/>
      <c r="G14" s="81"/>
      <c r="H14" s="81"/>
      <c r="I14" s="89"/>
      <c r="J14" s="91"/>
      <c r="K14" s="93"/>
      <c r="L14" s="95"/>
      <c r="M14" s="96"/>
      <c r="N14" s="95"/>
      <c r="O14" s="93"/>
      <c r="P14" s="98"/>
      <c r="Q14" s="93"/>
      <c r="R14" s="95"/>
      <c r="S14" s="93"/>
      <c r="T14" s="88"/>
      <c r="U14" s="109"/>
      <c r="V14" s="18"/>
      <c r="W14" s="38"/>
      <c r="X14" s="38"/>
      <c r="Y14" s="38"/>
      <c r="Z14" s="39" t="str">
        <f t="shared" si="0"/>
        <v xml:space="preserve">  </v>
      </c>
      <c r="AA14" s="40" t="s">
        <v>222</v>
      </c>
      <c r="AB14" s="41">
        <f>IF(AA14="","",IF(AA14="Preventivo",0.25,IF(AA14="Detectivo",0.15,IF(AA14="Correctivo",0.1,))))</f>
        <v>0</v>
      </c>
      <c r="AC14" s="19" t="str">
        <f>+IF(OR(AA14='[1]11 FORMULAS'!$O$4,AA14='[1]11 FORMULAS'!$O$5),'[1]11 FORMULAS'!$P$5,IF(AA14='[1]11 FORMULAS'!$O$6,'[1]11 FORMULAS'!$P$6,""))</f>
        <v/>
      </c>
      <c r="AD14" s="40" t="s">
        <v>222</v>
      </c>
      <c r="AE14" s="41">
        <f t="shared" si="2"/>
        <v>0</v>
      </c>
      <c r="AF14" s="42"/>
      <c r="AG14" s="42"/>
      <c r="AH14" s="42"/>
      <c r="AI14" s="19">
        <f>+AB14+AE14</f>
        <v>0</v>
      </c>
      <c r="AJ14" s="19" t="e">
        <f t="shared" ref="AJ14:AJ16" si="3">+AK13*AI14</f>
        <v>#VALUE!</v>
      </c>
      <c r="AK14" s="19" t="e">
        <f t="shared" ref="AK14:AK16" si="4">+AK13-AJ14</f>
        <v>#VALUE!</v>
      </c>
      <c r="AL14" s="19">
        <f>IF(AC14='[1]11 FORMULAS'!$P$6,AL13-(AL13*AI14),AL13)</f>
        <v>0</v>
      </c>
      <c r="AM14" s="110"/>
      <c r="AN14" s="93"/>
      <c r="AO14" s="110"/>
      <c r="AP14" s="93"/>
      <c r="AQ14" s="109"/>
      <c r="AR14" s="107"/>
      <c r="AS14" s="86"/>
      <c r="AT14" s="86"/>
      <c r="AU14" s="86"/>
      <c r="AV14" s="86"/>
      <c r="AW14" s="86"/>
      <c r="AX14" s="86"/>
      <c r="AY14" s="86"/>
      <c r="AZ14" s="86"/>
      <c r="BA14" s="86"/>
      <c r="BB14" s="86"/>
    </row>
    <row r="15" spans="1:57" s="20" customFormat="1" ht="35.25" customHeight="1" x14ac:dyDescent="0.25">
      <c r="A15" s="81"/>
      <c r="B15" s="81"/>
      <c r="C15" s="81"/>
      <c r="D15" s="81"/>
      <c r="E15" s="80"/>
      <c r="F15" s="81"/>
      <c r="G15" s="81"/>
      <c r="H15" s="81"/>
      <c r="I15" s="89"/>
      <c r="J15" s="91"/>
      <c r="K15" s="93"/>
      <c r="L15" s="95"/>
      <c r="M15" s="96"/>
      <c r="N15" s="95"/>
      <c r="O15" s="93"/>
      <c r="P15" s="98"/>
      <c r="Q15" s="93"/>
      <c r="R15" s="95"/>
      <c r="S15" s="93"/>
      <c r="T15" s="88"/>
      <c r="U15" s="109"/>
      <c r="V15" s="18"/>
      <c r="W15" s="38"/>
      <c r="X15" s="38"/>
      <c r="Y15" s="38"/>
      <c r="Z15" s="39" t="str">
        <f t="shared" si="0"/>
        <v xml:space="preserve">  </v>
      </c>
      <c r="AA15" s="40" t="s">
        <v>222</v>
      </c>
      <c r="AB15" s="41">
        <f t="shared" ref="AB15:AB46" si="5">IF(AA15="","",IF(AA15="Preventivo",0.25,IF(AA15="Detectivo",0.15,IF(AA15="Correctivo",0.1,))))</f>
        <v>0</v>
      </c>
      <c r="AC15" s="19" t="str">
        <f>+IF(OR(AA15='[1]11 FORMULAS'!$O$4,AA15='[1]11 FORMULAS'!$O$5),'[1]11 FORMULAS'!$P$5,IF(AA15='[1]11 FORMULAS'!$O$6,'[1]11 FORMULAS'!$P$6,""))</f>
        <v/>
      </c>
      <c r="AD15" s="40" t="s">
        <v>222</v>
      </c>
      <c r="AE15" s="41">
        <f t="shared" si="2"/>
        <v>0</v>
      </c>
      <c r="AF15" s="42"/>
      <c r="AG15" s="42"/>
      <c r="AH15" s="42"/>
      <c r="AI15" s="19">
        <f t="shared" ref="AI15:AI33" si="6">+AB15+AE15</f>
        <v>0</v>
      </c>
      <c r="AJ15" s="19" t="e">
        <f t="shared" si="3"/>
        <v>#VALUE!</v>
      </c>
      <c r="AK15" s="19" t="e">
        <f t="shared" si="4"/>
        <v>#VALUE!</v>
      </c>
      <c r="AL15" s="19">
        <f>IF(AC15='[1]11 FORMULAS'!$P$6,AL14-(AL14*AI15),AL14)</f>
        <v>0</v>
      </c>
      <c r="AM15" s="110"/>
      <c r="AN15" s="93"/>
      <c r="AO15" s="110"/>
      <c r="AP15" s="93"/>
      <c r="AQ15" s="109"/>
      <c r="AR15" s="107"/>
      <c r="AS15" s="86"/>
      <c r="AT15" s="86"/>
      <c r="AU15" s="86"/>
      <c r="AV15" s="86"/>
      <c r="AW15" s="86"/>
      <c r="AX15" s="86"/>
      <c r="AY15" s="86"/>
      <c r="AZ15" s="86"/>
      <c r="BA15" s="86"/>
      <c r="BB15" s="86"/>
    </row>
    <row r="16" spans="1:57" s="20" customFormat="1" ht="35.25" customHeight="1" x14ac:dyDescent="0.25">
      <c r="A16" s="81"/>
      <c r="B16" s="81"/>
      <c r="C16" s="81"/>
      <c r="D16" s="81"/>
      <c r="E16" s="80"/>
      <c r="F16" s="81"/>
      <c r="G16" s="81"/>
      <c r="H16" s="81"/>
      <c r="I16" s="89"/>
      <c r="J16" s="92"/>
      <c r="K16" s="93"/>
      <c r="L16" s="95"/>
      <c r="M16" s="96"/>
      <c r="N16" s="95"/>
      <c r="O16" s="93"/>
      <c r="P16" s="99"/>
      <c r="Q16" s="93"/>
      <c r="R16" s="95"/>
      <c r="S16" s="93"/>
      <c r="T16" s="88"/>
      <c r="U16" s="109"/>
      <c r="V16" s="21"/>
      <c r="W16" s="21"/>
      <c r="X16" s="21"/>
      <c r="Y16" s="21"/>
      <c r="Z16" s="21"/>
      <c r="AA16" s="40" t="s">
        <v>222</v>
      </c>
      <c r="AB16" s="41">
        <f t="shared" si="5"/>
        <v>0</v>
      </c>
      <c r="AC16" s="19" t="str">
        <f>+IF(OR(AA16='[1]11 FORMULAS'!$O$4,AA16='[1]11 FORMULAS'!$O$5),'[1]11 FORMULAS'!$P$5,IF(AA16='[1]11 FORMULAS'!$O$6,'[1]11 FORMULAS'!$P$6,""))</f>
        <v/>
      </c>
      <c r="AD16" s="40" t="s">
        <v>222</v>
      </c>
      <c r="AE16" s="41">
        <f t="shared" si="2"/>
        <v>0</v>
      </c>
      <c r="AF16" s="43"/>
      <c r="AG16" s="43"/>
      <c r="AH16" s="43"/>
      <c r="AI16" s="19">
        <f t="shared" si="6"/>
        <v>0</v>
      </c>
      <c r="AJ16" s="19" t="e">
        <f t="shared" si="3"/>
        <v>#VALUE!</v>
      </c>
      <c r="AK16" s="19" t="e">
        <f t="shared" si="4"/>
        <v>#VALUE!</v>
      </c>
      <c r="AL16" s="19">
        <f>IF(AC16='[1]11 FORMULAS'!$P$6,AL15-(AL15*AI16),AL15)</f>
        <v>0</v>
      </c>
      <c r="AM16" s="110"/>
      <c r="AN16" s="93"/>
      <c r="AO16" s="110"/>
      <c r="AP16" s="93"/>
      <c r="AQ16" s="109"/>
      <c r="AR16" s="108"/>
      <c r="AS16" s="87"/>
      <c r="AT16" s="87"/>
      <c r="AU16" s="87"/>
      <c r="AV16" s="87"/>
      <c r="AW16" s="87"/>
      <c r="AX16" s="87"/>
      <c r="AY16" s="87"/>
      <c r="AZ16" s="87"/>
      <c r="BA16" s="87"/>
      <c r="BB16" s="87"/>
    </row>
    <row r="17" spans="1:57" s="20" customFormat="1" ht="49.5" customHeight="1" x14ac:dyDescent="0.25">
      <c r="A17" s="81" t="s">
        <v>400</v>
      </c>
      <c r="B17" s="81"/>
      <c r="C17" s="81"/>
      <c r="D17" s="81"/>
      <c r="E17" s="80" t="str">
        <f>+CONCATENATE(B17," ",C17," ",D17)</f>
        <v xml:space="preserve">  </v>
      </c>
      <c r="F17" s="81"/>
      <c r="G17" s="81"/>
      <c r="H17" s="81"/>
      <c r="I17" s="89" t="str">
        <f t="shared" ref="I17:I27" si="7">+G17&amp;H17</f>
        <v/>
      </c>
      <c r="J17" s="90">
        <v>0</v>
      </c>
      <c r="K17" s="93" t="str">
        <f>IF(J17&lt;=0,"",IF(J17&lt;=2,"Muy Baja",IF(J17&lt;=24,"Baja",IF(J17&lt;=500,"Media",IF(J17&lt;=5000,"Alta","Muy Alta")))))</f>
        <v/>
      </c>
      <c r="L17" s="94" t="str">
        <f>IF(K17="","",IF(K17="Muy Baja",0.2,IF(K17="Baja",0.4,IF(K17="Media",0.6,IF(K17="Alta",0.8,IF(K17="Muy Alta",1,))))))</f>
        <v/>
      </c>
      <c r="M17" s="96" t="s">
        <v>347</v>
      </c>
      <c r="N17" s="94">
        <f>IF(M17="","",IF(M17="menor a 10 SMLMV",0.2,IF(M17="ENTRE 10 Y 50 SMLMV",0.4,IF(M17="entre 50 y 100 SMLMV",0.6,IF(M17="entre 100 y 500 SMLMV",0.8,IF(M17="Mayor a 500 SMLMV",1,))))))</f>
        <v>0</v>
      </c>
      <c r="O17" s="93" t="str">
        <f>IF(N17&lt;=0,"",IF(N17&lt;=20%,"Leve",IF(N17&lt;=40%,"Menor",IF(N17&lt;=60%,"Moderado",IF(N17&lt;=80%,"Mayor","Catastrofico")))))</f>
        <v/>
      </c>
      <c r="P17" s="97" t="s">
        <v>222</v>
      </c>
      <c r="Q17" s="93" t="str">
        <f>IF(R17&lt;=0,"",IF(R17&lt;=20%,"Leve",IF(R17&lt;=40%,"Menor",IF(R17&lt;=60%,"Moderado",IF(R17&lt;=80%,"Mayor","Catastrofico")))))</f>
        <v/>
      </c>
      <c r="R17" s="94">
        <f>IF(P17="","",IF(P17="El riesgo afecta la imagen de algún área de la organización",0.2,IF(P17="El riesgo afecta la imagen de la entidad internamente, de conocimiento general nivel interno, de junta directiva y accionistas y/o de proveedores",0.4,IF(P17="El riesgo afecta la imagen de la entidad con algunos usuarios de relevancia frente al logro de los objetivos",0.6,IF(P17="El riesgo afecta la imagen de la entidad con efecto publicitario sostenido a nivel de sector administrativo, nivel departamental o municipal",0.8,IF(P17="El riesgo afecta la imagen de la entidad a nivel nacional, con efecto publicitario sostenido a nivel país",1,))))))</f>
        <v>0</v>
      </c>
      <c r="S17" s="93" t="str">
        <f>IF(T17&lt;=0,"",IF(T17&lt;=20%,"Leve",IF(T17&lt;=40%,"Menor",IF(T17&lt;=60%,"Moderado",IF(T17&lt;=80%,"Mayor","Catastrofico")))))</f>
        <v/>
      </c>
      <c r="T17" s="88">
        <f>+R17</f>
        <v>0</v>
      </c>
      <c r="U17" s="109">
        <f>IF(OR(AND(K17="Muy Baja",S17="Leve"),AND(K17="Muy Baja",S17="Menor"),AND(K17="Baja",S17="Leve")),"Bajo",IF(OR(AND(K17="Muy baja",S17="Moderado"),AND(K17="Baja",S17="Menor"),AND(K17="Baja",S17="Moderado"),AND(K17="Media",S17="Leve"),AND(K17="Media",S17="Menor"),AND(K17="Media",S17="Moderado"),AND(K17="Alta",S17="Leve"),AND(K17="Alta",S17="Menor")),"Moderado",IF(OR(AND(K17="Muy Baja",S17="Mayor"),AND(K17="Baja",S17="Mayor"),AND(K17="Media",S17="Mayor"),AND(K17="Alta",S17="Moderado"),AND(K17="Alta",S17="Mayor"),AND(K17="Muy Alta",S17="Leve"),AND(K17="Muy Alta",S17="Menor"),AND(K17="Muy Alta",S17="Moderado"),AND(K17="Muy Alta",S17="Mayor")),"Alto",IF(OR(AND(K17="Muy Baja",S17="Catastrofico"),AND(K17="Baja",S17="Catastrofico"),AND(K17="Media",S17="Catastrofico"),AND(K17="Alta",S17="Catastrofico"),AND(K17="Muy Alta",S17="Catastrofico")),"Extremo",))))</f>
        <v>0</v>
      </c>
      <c r="V17" s="18"/>
      <c r="W17" s="38"/>
      <c r="X17" s="38"/>
      <c r="Y17" s="38"/>
      <c r="Z17" s="39" t="str">
        <f t="shared" ref="Z17:Z20" si="8">+CONCATENATE(W17," ",X17," ",Y17)</f>
        <v xml:space="preserve">  </v>
      </c>
      <c r="AA17" s="40" t="s">
        <v>222</v>
      </c>
      <c r="AB17" s="41">
        <f t="shared" si="5"/>
        <v>0</v>
      </c>
      <c r="AC17" s="19" t="str">
        <f>+IF(OR(AA17='[1]11 FORMULAS'!$O$4,AA17='[1]11 FORMULAS'!$O$5),'[1]11 FORMULAS'!$P$5,IF(AA17='[1]11 FORMULAS'!$O$6,'[1]11 FORMULAS'!$P$6,""))</f>
        <v/>
      </c>
      <c r="AD17" s="40" t="s">
        <v>222</v>
      </c>
      <c r="AE17" s="41">
        <f t="shared" si="2"/>
        <v>0</v>
      </c>
      <c r="AF17" s="42"/>
      <c r="AG17" s="42"/>
      <c r="AH17" s="42"/>
      <c r="AI17" s="19">
        <f>+AB17+AE17</f>
        <v>0</v>
      </c>
      <c r="AJ17" s="19" t="e">
        <f>+L17*AI17</f>
        <v>#VALUE!</v>
      </c>
      <c r="AK17" s="19" t="e">
        <f>+L17-AJ17</f>
        <v>#VALUE!</v>
      </c>
      <c r="AL17" s="19">
        <f>IF(AC17='[1]11 FORMULAS'!$P$6,T17-(T17*AI17),T17)</f>
        <v>0</v>
      </c>
      <c r="AM17" s="110" t="e">
        <f>+AK21</f>
        <v>#VALUE!</v>
      </c>
      <c r="AN17" s="93" t="e">
        <f>IF(AM17&lt;=0,"",IF(AM17&lt;=20%,"Muy Baja",IF(AM17&lt;=40%,"Baja",IF(AM17&lt;=60%,"Media",IF(AM17&lt;=80%,"Alta","Muy Alta")))))</f>
        <v>#VALUE!</v>
      </c>
      <c r="AO17" s="110">
        <f>+AL21</f>
        <v>0</v>
      </c>
      <c r="AP17" s="93" t="str">
        <f>IF(AO17&lt;=0,"",IF(AO17&lt;=20%,"Leve",IF(AO17&lt;=40%,"Menor",IF(AO17&lt;=60%,"Moderado",IF(AO17&lt;=80%,"Mayor","Catastrofico")))))</f>
        <v/>
      </c>
      <c r="AQ17" s="109" t="e">
        <f>IF(OR(AND(AN17="Muy Baja",AP17="Leve"),AND(AN17="Muy Baja",AP17="Menor"),AND(AN17="Baja",AP17="Leve")),"Bajo",IF(OR(AND(AN17="Muy baja",AP17="Moderado"),AND(AN17="Baja",AP17="Menor"),AND(AN17="Baja",AP17="Moderado"),AND(AN17="Media",AP17="Leve"),AND(AN17="Media",AP17="Menor"),AND(AN17="Media",AP17="Moderado"),AND(AN17="Alta",AP17="Leve"),AND(AN17="Alta",AP17="Menor")),"Moderado",IF(OR(AND(AN17="Muy Baja",AP17="Mayor"),AND(AN17="Baja",AP17="Mayor"),AND(AN17="Media",AP17="Mayor"),AND(AN17="Alta",AP17="Moderado"),AND(AN17="Alta",AP17="Mayor"),AND(AN17="Muy Alta",AP17="Leve"),AND(AN17="Muy Alta",AP17="Menor"),AND(AN17="Muy Alta",AP17="Moderado"),AND(AN17="Muy Alta",AP17="Mayor")),"Alto",IF(OR(AND(AN17="Muy Baja",AP17="Catastrofico"),AND(AN17="Baja",AP17="Catastrofico"),AND(AN17="Media",AP17="Catastrofico"),AND(AN17="Alta",AP17="Catastrofico"),AND(AN17="Muy Alta",AP17="Catastrofico")),"Extremo",""))))</f>
        <v>#VALUE!</v>
      </c>
      <c r="AR17" s="106"/>
      <c r="AS17" s="102"/>
      <c r="AT17" s="102"/>
      <c r="AU17" s="102"/>
      <c r="AV17" s="102"/>
      <c r="AW17" s="102"/>
      <c r="AX17" s="102"/>
      <c r="AY17" s="102"/>
      <c r="AZ17" s="102"/>
      <c r="BA17" s="102"/>
      <c r="BB17" s="102"/>
      <c r="BE17" s="13"/>
    </row>
    <row r="18" spans="1:57" s="20" customFormat="1" ht="33.75" customHeight="1" x14ac:dyDescent="0.25">
      <c r="A18" s="81"/>
      <c r="B18" s="81"/>
      <c r="C18" s="81"/>
      <c r="D18" s="81"/>
      <c r="E18" s="80"/>
      <c r="F18" s="81"/>
      <c r="G18" s="81"/>
      <c r="H18" s="81"/>
      <c r="I18" s="89"/>
      <c r="J18" s="91"/>
      <c r="K18" s="93"/>
      <c r="L18" s="95"/>
      <c r="M18" s="96"/>
      <c r="N18" s="95"/>
      <c r="O18" s="93"/>
      <c r="P18" s="98"/>
      <c r="Q18" s="93"/>
      <c r="R18" s="95"/>
      <c r="S18" s="93"/>
      <c r="T18" s="88"/>
      <c r="U18" s="109"/>
      <c r="V18" s="18"/>
      <c r="W18" s="38"/>
      <c r="X18" s="38"/>
      <c r="Y18" s="38"/>
      <c r="Z18" s="39" t="str">
        <f t="shared" si="8"/>
        <v xml:space="preserve">  </v>
      </c>
      <c r="AA18" s="40" t="s">
        <v>222</v>
      </c>
      <c r="AB18" s="41">
        <f t="shared" si="5"/>
        <v>0</v>
      </c>
      <c r="AC18" s="19" t="str">
        <f>+IF(OR(AA18='[1]11 FORMULAS'!$O$4,AA18='[1]11 FORMULAS'!$O$5),'[1]11 FORMULAS'!$P$5,IF(AA18='[1]11 FORMULAS'!$O$6,'[1]11 FORMULAS'!$P$6,""))</f>
        <v/>
      </c>
      <c r="AD18" s="40" t="s">
        <v>222</v>
      </c>
      <c r="AE18" s="41">
        <f t="shared" si="2"/>
        <v>0</v>
      </c>
      <c r="AF18" s="42"/>
      <c r="AG18" s="42"/>
      <c r="AH18" s="42"/>
      <c r="AI18" s="19">
        <f>+AB18+AE18</f>
        <v>0</v>
      </c>
      <c r="AJ18" s="19" t="e">
        <f>+AK17*AI18</f>
        <v>#VALUE!</v>
      </c>
      <c r="AK18" s="19" t="e">
        <f>+AK17-AJ18</f>
        <v>#VALUE!</v>
      </c>
      <c r="AL18" s="19">
        <f>IF(AC18='[1]11 FORMULAS'!$P$6,AL17-(AL17*AI18),AL17)</f>
        <v>0</v>
      </c>
      <c r="AM18" s="110"/>
      <c r="AN18" s="93"/>
      <c r="AO18" s="110"/>
      <c r="AP18" s="93"/>
      <c r="AQ18" s="109"/>
      <c r="AR18" s="107"/>
      <c r="AS18" s="86"/>
      <c r="AT18" s="86"/>
      <c r="AU18" s="86"/>
      <c r="AV18" s="86"/>
      <c r="AW18" s="86"/>
      <c r="AX18" s="86"/>
      <c r="AY18" s="86"/>
      <c r="AZ18" s="86"/>
      <c r="BA18" s="86"/>
      <c r="BB18" s="86"/>
      <c r="BE18" s="13"/>
    </row>
    <row r="19" spans="1:57" s="20" customFormat="1" ht="33.75" customHeight="1" x14ac:dyDescent="0.25">
      <c r="A19" s="81"/>
      <c r="B19" s="81"/>
      <c r="C19" s="81"/>
      <c r="D19" s="81"/>
      <c r="E19" s="80"/>
      <c r="F19" s="81"/>
      <c r="G19" s="81"/>
      <c r="H19" s="81"/>
      <c r="I19" s="89"/>
      <c r="J19" s="91"/>
      <c r="K19" s="93"/>
      <c r="L19" s="95"/>
      <c r="M19" s="96"/>
      <c r="N19" s="95"/>
      <c r="O19" s="93"/>
      <c r="P19" s="98"/>
      <c r="Q19" s="93"/>
      <c r="R19" s="95"/>
      <c r="S19" s="93"/>
      <c r="T19" s="88"/>
      <c r="U19" s="109"/>
      <c r="V19" s="18"/>
      <c r="W19" s="38"/>
      <c r="X19" s="38"/>
      <c r="Y19" s="38"/>
      <c r="Z19" s="39" t="str">
        <f t="shared" si="8"/>
        <v xml:space="preserve">  </v>
      </c>
      <c r="AA19" s="40" t="s">
        <v>222</v>
      </c>
      <c r="AB19" s="41">
        <f t="shared" si="5"/>
        <v>0</v>
      </c>
      <c r="AC19" s="19" t="str">
        <f>+IF(OR(AA19='[1]11 FORMULAS'!$O$4,AA19='[1]11 FORMULAS'!$O$5),'[1]11 FORMULAS'!$P$5,IF(AA19='[1]11 FORMULAS'!$O$6,'[1]11 FORMULAS'!$P$6,""))</f>
        <v/>
      </c>
      <c r="AD19" s="40" t="s">
        <v>222</v>
      </c>
      <c r="AE19" s="41">
        <f t="shared" si="2"/>
        <v>0</v>
      </c>
      <c r="AF19" s="42"/>
      <c r="AG19" s="42"/>
      <c r="AH19" s="42"/>
      <c r="AI19" s="19">
        <f t="shared" si="6"/>
        <v>0</v>
      </c>
      <c r="AJ19" s="19" t="e">
        <f>+AK18*AI19</f>
        <v>#VALUE!</v>
      </c>
      <c r="AK19" s="19" t="e">
        <f>+AK18-AJ19</f>
        <v>#VALUE!</v>
      </c>
      <c r="AL19" s="19">
        <f>IF(AC19='[1]11 FORMULAS'!$P$6,AL18-(AL18*AI19),AL18)</f>
        <v>0</v>
      </c>
      <c r="AM19" s="110"/>
      <c r="AN19" s="93"/>
      <c r="AO19" s="110"/>
      <c r="AP19" s="93"/>
      <c r="AQ19" s="109"/>
      <c r="AR19" s="107"/>
      <c r="AS19" s="86"/>
      <c r="AT19" s="86"/>
      <c r="AU19" s="86"/>
      <c r="AV19" s="86"/>
      <c r="AW19" s="86"/>
      <c r="AX19" s="86"/>
      <c r="AY19" s="86"/>
      <c r="AZ19" s="86"/>
      <c r="BA19" s="86"/>
      <c r="BB19" s="86"/>
      <c r="BE19" s="13"/>
    </row>
    <row r="20" spans="1:57" s="20" customFormat="1" ht="33.75" customHeight="1" x14ac:dyDescent="0.25">
      <c r="A20" s="81"/>
      <c r="B20" s="81"/>
      <c r="C20" s="81"/>
      <c r="D20" s="81"/>
      <c r="E20" s="80"/>
      <c r="F20" s="81"/>
      <c r="G20" s="81"/>
      <c r="H20" s="81"/>
      <c r="I20" s="89"/>
      <c r="J20" s="91"/>
      <c r="K20" s="93"/>
      <c r="L20" s="95"/>
      <c r="M20" s="96"/>
      <c r="N20" s="95"/>
      <c r="O20" s="93"/>
      <c r="P20" s="98"/>
      <c r="Q20" s="93"/>
      <c r="R20" s="95"/>
      <c r="S20" s="93"/>
      <c r="T20" s="88"/>
      <c r="U20" s="109"/>
      <c r="V20" s="18"/>
      <c r="W20" s="38"/>
      <c r="X20" s="38"/>
      <c r="Y20" s="38"/>
      <c r="Z20" s="39" t="str">
        <f t="shared" si="8"/>
        <v xml:space="preserve">  </v>
      </c>
      <c r="AA20" s="40" t="s">
        <v>222</v>
      </c>
      <c r="AB20" s="41">
        <f t="shared" si="5"/>
        <v>0</v>
      </c>
      <c r="AC20" s="19" t="str">
        <f>+IF(OR(AA20='[1]11 FORMULAS'!$O$4,AA20='[1]11 FORMULAS'!$O$5),'[1]11 FORMULAS'!$P$5,IF(AA20='[1]11 FORMULAS'!$O$6,'[1]11 FORMULAS'!$P$6,""))</f>
        <v/>
      </c>
      <c r="AD20" s="40" t="s">
        <v>222</v>
      </c>
      <c r="AE20" s="41">
        <f t="shared" si="2"/>
        <v>0</v>
      </c>
      <c r="AF20" s="42"/>
      <c r="AG20" s="42"/>
      <c r="AH20" s="42"/>
      <c r="AI20" s="19">
        <f t="shared" si="6"/>
        <v>0</v>
      </c>
      <c r="AJ20" s="19" t="e">
        <f t="shared" ref="AJ20:AJ21" si="9">+AK19*AI20</f>
        <v>#VALUE!</v>
      </c>
      <c r="AK20" s="19" t="e">
        <f>IF(AC20='[1]11 FORMULAS'!$P$5,AK19-(AK19*AI20),AK19)</f>
        <v>#VALUE!</v>
      </c>
      <c r="AL20" s="19">
        <f>IF(AC20='[1]11 FORMULAS'!$P$6,AL19-(AL19*AI20),AL19)</f>
        <v>0</v>
      </c>
      <c r="AM20" s="110"/>
      <c r="AN20" s="93"/>
      <c r="AO20" s="110"/>
      <c r="AP20" s="93"/>
      <c r="AQ20" s="109"/>
      <c r="AR20" s="107"/>
      <c r="AS20" s="86"/>
      <c r="AT20" s="86"/>
      <c r="AU20" s="86"/>
      <c r="AV20" s="86"/>
      <c r="AW20" s="86"/>
      <c r="AX20" s="86"/>
      <c r="AY20" s="86"/>
      <c r="AZ20" s="86"/>
      <c r="BA20" s="86"/>
      <c r="BB20" s="86"/>
      <c r="BE20" s="13"/>
    </row>
    <row r="21" spans="1:57" s="20" customFormat="1" ht="33.75" customHeight="1" x14ac:dyDescent="0.25">
      <c r="A21" s="81"/>
      <c r="B21" s="81"/>
      <c r="C21" s="81"/>
      <c r="D21" s="81"/>
      <c r="E21" s="80"/>
      <c r="F21" s="81"/>
      <c r="G21" s="81"/>
      <c r="H21" s="81"/>
      <c r="I21" s="89"/>
      <c r="J21" s="92"/>
      <c r="K21" s="93"/>
      <c r="L21" s="95"/>
      <c r="M21" s="96"/>
      <c r="N21" s="95"/>
      <c r="O21" s="93"/>
      <c r="P21" s="99"/>
      <c r="Q21" s="93"/>
      <c r="R21" s="95"/>
      <c r="S21" s="93"/>
      <c r="T21" s="88"/>
      <c r="U21" s="109"/>
      <c r="V21" s="21"/>
      <c r="W21" s="21"/>
      <c r="X21" s="21"/>
      <c r="Y21" s="21"/>
      <c r="Z21" s="21"/>
      <c r="AA21" s="40" t="s">
        <v>222</v>
      </c>
      <c r="AB21" s="41">
        <f t="shared" si="5"/>
        <v>0</v>
      </c>
      <c r="AC21" s="19" t="str">
        <f>+IF(OR(AA21='[1]11 FORMULAS'!$O$4,AA21='[1]11 FORMULAS'!$O$5),'[1]11 FORMULAS'!$P$5,IF(AA21='[1]11 FORMULAS'!$O$6,'[1]11 FORMULAS'!$P$6,""))</f>
        <v/>
      </c>
      <c r="AD21" s="40" t="s">
        <v>222</v>
      </c>
      <c r="AE21" s="41">
        <f t="shared" si="2"/>
        <v>0</v>
      </c>
      <c r="AF21" s="43"/>
      <c r="AG21" s="43"/>
      <c r="AH21" s="43"/>
      <c r="AI21" s="19">
        <f t="shared" si="6"/>
        <v>0</v>
      </c>
      <c r="AJ21" s="19" t="e">
        <f t="shared" si="9"/>
        <v>#VALUE!</v>
      </c>
      <c r="AK21" s="19" t="e">
        <f>IF(AC21='[1]11 FORMULAS'!$P$5,AK20-(AK20*AI21),AK20)</f>
        <v>#VALUE!</v>
      </c>
      <c r="AL21" s="19">
        <f>IF(AC21='[1]11 FORMULAS'!$P$6,AL20-(AL20*AI21),AL20)</f>
        <v>0</v>
      </c>
      <c r="AM21" s="110"/>
      <c r="AN21" s="93"/>
      <c r="AO21" s="110"/>
      <c r="AP21" s="93"/>
      <c r="AQ21" s="109"/>
      <c r="AR21" s="108"/>
      <c r="AS21" s="87"/>
      <c r="AT21" s="87"/>
      <c r="AU21" s="87"/>
      <c r="AV21" s="87"/>
      <c r="AW21" s="87"/>
      <c r="AX21" s="87"/>
      <c r="AY21" s="87"/>
      <c r="AZ21" s="87"/>
      <c r="BA21" s="87"/>
      <c r="BB21" s="87"/>
      <c r="BE21" s="13"/>
    </row>
    <row r="22" spans="1:57" s="22" customFormat="1" ht="33.75" customHeight="1" x14ac:dyDescent="0.25">
      <c r="A22" s="81" t="s">
        <v>401</v>
      </c>
      <c r="B22" s="81"/>
      <c r="C22" s="81"/>
      <c r="D22" s="81"/>
      <c r="E22" s="80" t="str">
        <f>+CONCATENATE(B22," ",C22," ",D22)</f>
        <v xml:space="preserve">  </v>
      </c>
      <c r="F22" s="81"/>
      <c r="G22" s="81"/>
      <c r="H22" s="81"/>
      <c r="I22" s="89" t="str">
        <f t="shared" si="7"/>
        <v/>
      </c>
      <c r="J22" s="90">
        <v>0</v>
      </c>
      <c r="K22" s="93" t="str">
        <f>IF(J22&lt;=0,"",IF(J22&lt;=2,"Muy Baja",IF(J22&lt;=24,"Baja",IF(J22&lt;=500,"Media",IF(J22&lt;=5000,"Alta","Muy Alta")))))</f>
        <v/>
      </c>
      <c r="L22" s="94" t="str">
        <f>IF(K22="","",IF(K22="Muy Baja",0.2,IF(K22="Baja",0.4,IF(K22="Media",0.6,IF(K22="Alta",0.8,IF(K22="Muy Alta",1,))))))</f>
        <v/>
      </c>
      <c r="M22" s="96" t="s">
        <v>347</v>
      </c>
      <c r="N22" s="94">
        <f>IF(M22="","",IF(M22="menor a 10 SMLMV",0.2,IF(M22="ENTRE 10 Y 50 SMLMV",0.4,IF(M22="entre 50 y 100 SMLMV",0.6,IF(M22="entre 100 y 500 SMLMV",0.8,IF(M22="Mayor a 500 SMLMV",1,))))))</f>
        <v>0</v>
      </c>
      <c r="O22" s="93" t="str">
        <f>IF(N22&lt;=0,"",IF(N22&lt;=20%,"Leve",IF(N22&lt;=40%,"Menor",IF(N22&lt;=60%,"Moderado",IF(N22&lt;=80%,"Mayor","Catastrofico")))))</f>
        <v/>
      </c>
      <c r="P22" s="97" t="s">
        <v>222</v>
      </c>
      <c r="Q22" s="93" t="str">
        <f>IF(R22&lt;=0,"",IF(R22&lt;=20%,"Leve",IF(R22&lt;=40%,"Menor",IF(R22&lt;=60%,"Moderado",IF(R22&lt;=80%,"Mayor","Catastrofico")))))</f>
        <v/>
      </c>
      <c r="R22" s="94">
        <f>IF(P22="","",IF(P22="El riesgo afecta la imagen de algún área de la organización",0.2,IF(P22="El riesgo afecta la imagen de la entidad internamente, de conocimiento general nivel interno, de junta directiva y accionistas y/o de proveedores",0.4,IF(P22="El riesgo afecta la imagen de la entidad con algunos usuarios de relevancia frente al logro de los objetivos",0.6,IF(P22="El riesgo afecta la imagen de la entidad con efecto publicitario sostenido a nivel de sector administrativo, nivel departamental o municipal",0.8,IF(P22="El riesgo afecta la imagen de la entidad a nivel nacional, con efecto publicitario sostenido a nivel país",1,))))))</f>
        <v>0</v>
      </c>
      <c r="S22" s="93" t="str">
        <f>IF(T22&lt;=0,"",IF(T22&lt;=20%,"Leve",IF(T22&lt;=40%,"Menor",IF(T22&lt;=60%,"Moderado",IF(T22&lt;=80%,"Mayor","Catastrofico")))))</f>
        <v/>
      </c>
      <c r="T22" s="88">
        <f>+N22</f>
        <v>0</v>
      </c>
      <c r="U22" s="109">
        <f>IF(OR(AND(K22="Muy Baja",S22="Leve"),AND(K22="Muy Baja",S22="Menor"),AND(K22="Baja",S22="Leve")),"Bajo",IF(OR(AND(K22="Muy baja",S22="Moderado"),AND(K22="Baja",S22="Menor"),AND(K22="Baja",S22="Moderado"),AND(K22="Media",S22="Leve"),AND(K22="Media",S22="Menor"),AND(K22="Media",S22="Moderado"),AND(K22="Alta",S22="Leve"),AND(K22="Alta",S22="Menor")),"Moderado",IF(OR(AND(K22="Muy Baja",S22="Mayor"),AND(K22="Baja",S22="Mayor"),AND(K22="Media",S22="Mayor"),AND(K22="Alta",S22="Moderado"),AND(K22="Alta",S22="Mayor"),AND(K22="Muy Alta",S22="Leve"),AND(K22="Muy Alta",S22="Menor"),AND(K22="Muy Alta",S22="Moderado"),AND(K22="Muy Alta",S22="Mayor")),"Alto",IF(OR(AND(K22="Muy Baja",S22="Catastrofico"),AND(K22="Baja",S22="Catastrofico"),AND(K22="Media",S22="Catastrofico"),AND(K22="Alta",S22="Catastrofico"),AND(K22="Muy Alta",S22="Catastrofico")),"Extremo",))))</f>
        <v>0</v>
      </c>
      <c r="V22" s="18"/>
      <c r="W22" s="38"/>
      <c r="X22" s="38"/>
      <c r="Y22" s="38"/>
      <c r="Z22" s="39" t="str">
        <f t="shared" ref="Z22:Z25" si="10">+CONCATENATE(W22," ",X22," ",Y22)</f>
        <v xml:space="preserve">  </v>
      </c>
      <c r="AA22" s="40" t="s">
        <v>222</v>
      </c>
      <c r="AB22" s="41">
        <f t="shared" si="5"/>
        <v>0</v>
      </c>
      <c r="AC22" s="19" t="str">
        <f>+IF(OR(AA22='[1]11 FORMULAS'!$O$4,AA22='[1]11 FORMULAS'!$O$5),'[1]11 FORMULAS'!$P$5,IF(AA22='[1]11 FORMULAS'!$O$6,'[1]11 FORMULAS'!$P$6,""))</f>
        <v/>
      </c>
      <c r="AD22" s="40" t="s">
        <v>222</v>
      </c>
      <c r="AE22" s="41">
        <f t="shared" si="2"/>
        <v>0</v>
      </c>
      <c r="AF22" s="42"/>
      <c r="AG22" s="42"/>
      <c r="AH22" s="42"/>
      <c r="AI22" s="19">
        <f t="shared" si="6"/>
        <v>0</v>
      </c>
      <c r="AJ22" s="19" t="e">
        <f>+L22*AI22</f>
        <v>#VALUE!</v>
      </c>
      <c r="AK22" s="19" t="e">
        <f>+L22-AJ22</f>
        <v>#VALUE!</v>
      </c>
      <c r="AL22" s="19">
        <f>IF(AC22='[1]11 FORMULAS'!$P$6,T22-(T22*AI22),T22)</f>
        <v>0</v>
      </c>
      <c r="AM22" s="110" t="e">
        <f>+AK26</f>
        <v>#VALUE!</v>
      </c>
      <c r="AN22" s="93" t="e">
        <f>IF(AM22&lt;=0,"",IF(AM22&lt;=20%,"Muy Baja",IF(AM22&lt;=40%,"Baja",IF(AM22&lt;=60%,"Media",IF(AM22&lt;=80%,"Alta","Muy Alta")))))</f>
        <v>#VALUE!</v>
      </c>
      <c r="AO22" s="110">
        <f>+AL26</f>
        <v>0</v>
      </c>
      <c r="AP22" s="93" t="str">
        <f>IF(AO22&lt;=0,"",IF(AO22&lt;=20%,"Leve",IF(AO22&lt;=40%,"Menor",IF(AO22&lt;=60%,"Moderado",IF(AO22&lt;=80%,"Mayor","Catastrofico")))))</f>
        <v/>
      </c>
      <c r="AQ22" s="109" t="e">
        <f>IF(OR(AND(AN22="Muy Baja",AP22="Leve"),AND(AN22="Muy Baja",AP22="Menor"),AND(AN22="Baja",AP22="Leve")),"Bajo",IF(OR(AND(AN22="Muy baja",AP22="Moderado"),AND(AN22="Baja",AP22="Menor"),AND(AN22="Baja",AP22="Moderado"),AND(AN22="Media",AP22="Leve"),AND(AN22="Media",AP22="Menor"),AND(AN22="Media",AP22="Moderado"),AND(AN22="Alta",AP22="Leve"),AND(AN22="Alta",AP22="Menor")),"Moderado",IF(OR(AND(AN22="Muy Baja",AP22="Mayor"),AND(AN22="Baja",AP22="Mayor"),AND(AN22="Media",AP22="Mayor"),AND(AN22="Alta",AP22="Moderado"),AND(AN22="Alta",AP22="Mayor"),AND(AN22="Muy Alta",AP22="Leve"),AND(AN22="Muy Alta",AP22="Menor"),AND(AN22="Muy Alta",AP22="Moderado"),AND(AN22="Muy Alta",AP22="Mayor")),"Alto",IF(OR(AND(AN22="Muy Baja",AP22="Catastrofico"),AND(AN22="Baja",AP22="Catastrofico"),AND(AN22="Media",AP22="Catastrofico"),AND(AN22="Alta",AP22="Catastrofico"),AND(AN22="Muy Alta",AP22="Catastrofico")),"Extremo",""))))</f>
        <v>#VALUE!</v>
      </c>
      <c r="AR22" s="106"/>
      <c r="AS22" s="102"/>
      <c r="AT22" s="102"/>
      <c r="AU22" s="102"/>
      <c r="AV22" s="102"/>
      <c r="AW22" s="102"/>
      <c r="AX22" s="102"/>
      <c r="AY22" s="102"/>
      <c r="AZ22" s="102"/>
      <c r="BA22" s="102"/>
      <c r="BB22" s="102"/>
    </row>
    <row r="23" spans="1:57" s="22" customFormat="1" ht="33.75" customHeight="1" x14ac:dyDescent="0.25">
      <c r="A23" s="81"/>
      <c r="B23" s="81"/>
      <c r="C23" s="81"/>
      <c r="D23" s="81"/>
      <c r="E23" s="80"/>
      <c r="F23" s="81"/>
      <c r="G23" s="81"/>
      <c r="H23" s="81"/>
      <c r="I23" s="89"/>
      <c r="J23" s="91"/>
      <c r="K23" s="93"/>
      <c r="L23" s="95"/>
      <c r="M23" s="96"/>
      <c r="N23" s="95"/>
      <c r="O23" s="93"/>
      <c r="P23" s="98"/>
      <c r="Q23" s="93"/>
      <c r="R23" s="95"/>
      <c r="S23" s="93"/>
      <c r="T23" s="88"/>
      <c r="U23" s="109"/>
      <c r="V23" s="18"/>
      <c r="W23" s="38"/>
      <c r="X23" s="38"/>
      <c r="Y23" s="38"/>
      <c r="Z23" s="39" t="str">
        <f t="shared" si="10"/>
        <v xml:space="preserve">  </v>
      </c>
      <c r="AA23" s="40" t="s">
        <v>222</v>
      </c>
      <c r="AB23" s="41">
        <f t="shared" si="5"/>
        <v>0</v>
      </c>
      <c r="AC23" s="19" t="str">
        <f>+IF(OR(AA23='[1]11 FORMULAS'!$O$4,AA23='[1]11 FORMULAS'!$O$5),'[1]11 FORMULAS'!$P$5,IF(AA23='[1]11 FORMULAS'!$O$6,'[1]11 FORMULAS'!$P$6,""))</f>
        <v/>
      </c>
      <c r="AD23" s="40" t="s">
        <v>222</v>
      </c>
      <c r="AE23" s="41">
        <f t="shared" si="2"/>
        <v>0</v>
      </c>
      <c r="AF23" s="42"/>
      <c r="AG23" s="42"/>
      <c r="AH23" s="42"/>
      <c r="AI23" s="19">
        <f t="shared" si="6"/>
        <v>0</v>
      </c>
      <c r="AJ23" s="19" t="e">
        <f>+AK22*AI23</f>
        <v>#VALUE!</v>
      </c>
      <c r="AK23" s="19" t="e">
        <f>+AK22-AJ23</f>
        <v>#VALUE!</v>
      </c>
      <c r="AL23" s="19">
        <f>IF(AC23='[1]11 FORMULAS'!$P$6,AL22-(AL22*AI23),AL22)</f>
        <v>0</v>
      </c>
      <c r="AM23" s="110"/>
      <c r="AN23" s="93"/>
      <c r="AO23" s="110"/>
      <c r="AP23" s="93"/>
      <c r="AQ23" s="109"/>
      <c r="AR23" s="107"/>
      <c r="AS23" s="86"/>
      <c r="AT23" s="86"/>
      <c r="AU23" s="86"/>
      <c r="AV23" s="86"/>
      <c r="AW23" s="86"/>
      <c r="AX23" s="86"/>
      <c r="AY23" s="86"/>
      <c r="AZ23" s="86"/>
      <c r="BA23" s="86"/>
      <c r="BB23" s="86"/>
    </row>
    <row r="24" spans="1:57" s="22" customFormat="1" ht="33.75" customHeight="1" x14ac:dyDescent="0.25">
      <c r="A24" s="81"/>
      <c r="B24" s="81"/>
      <c r="C24" s="81"/>
      <c r="D24" s="81"/>
      <c r="E24" s="80"/>
      <c r="F24" s="81"/>
      <c r="G24" s="81"/>
      <c r="H24" s="81"/>
      <c r="I24" s="89"/>
      <c r="J24" s="91"/>
      <c r="K24" s="93"/>
      <c r="L24" s="95"/>
      <c r="M24" s="96"/>
      <c r="N24" s="95"/>
      <c r="O24" s="93"/>
      <c r="P24" s="98"/>
      <c r="Q24" s="93"/>
      <c r="R24" s="95"/>
      <c r="S24" s="93"/>
      <c r="T24" s="88"/>
      <c r="U24" s="109"/>
      <c r="V24" s="18"/>
      <c r="W24" s="38"/>
      <c r="X24" s="38"/>
      <c r="Y24" s="38"/>
      <c r="Z24" s="39" t="str">
        <f t="shared" si="10"/>
        <v xml:space="preserve">  </v>
      </c>
      <c r="AA24" s="40" t="s">
        <v>222</v>
      </c>
      <c r="AB24" s="41">
        <f t="shared" si="5"/>
        <v>0</v>
      </c>
      <c r="AC24" s="19" t="str">
        <f>+IF(OR(AA24='[1]11 FORMULAS'!$O$4,AA24='[1]11 FORMULAS'!$O$5),'[1]11 FORMULAS'!$P$5,IF(AA24='[1]11 FORMULAS'!$O$6,'[1]11 FORMULAS'!$P$6,""))</f>
        <v/>
      </c>
      <c r="AD24" s="40" t="s">
        <v>222</v>
      </c>
      <c r="AE24" s="41">
        <f t="shared" si="2"/>
        <v>0</v>
      </c>
      <c r="AF24" s="42"/>
      <c r="AG24" s="42"/>
      <c r="AH24" s="42"/>
      <c r="AI24" s="19">
        <f t="shared" si="6"/>
        <v>0</v>
      </c>
      <c r="AJ24" s="19" t="e">
        <f>+AK23*AI24</f>
        <v>#VALUE!</v>
      </c>
      <c r="AK24" s="19" t="e">
        <f>+AK23-AJ24</f>
        <v>#VALUE!</v>
      </c>
      <c r="AL24" s="19">
        <f>IF(AC24='[1]11 FORMULAS'!$P$6,AL23-(AL23*AI24),AL23)</f>
        <v>0</v>
      </c>
      <c r="AM24" s="110"/>
      <c r="AN24" s="93"/>
      <c r="AO24" s="110"/>
      <c r="AP24" s="93"/>
      <c r="AQ24" s="109"/>
      <c r="AR24" s="107"/>
      <c r="AS24" s="86"/>
      <c r="AT24" s="86"/>
      <c r="AU24" s="86"/>
      <c r="AV24" s="86"/>
      <c r="AW24" s="86"/>
      <c r="AX24" s="86"/>
      <c r="AY24" s="86"/>
      <c r="AZ24" s="86"/>
      <c r="BA24" s="86"/>
      <c r="BB24" s="86"/>
    </row>
    <row r="25" spans="1:57" s="22" customFormat="1" ht="33.75" customHeight="1" x14ac:dyDescent="0.25">
      <c r="A25" s="81"/>
      <c r="B25" s="81"/>
      <c r="C25" s="81"/>
      <c r="D25" s="81"/>
      <c r="E25" s="80"/>
      <c r="F25" s="81"/>
      <c r="G25" s="81"/>
      <c r="H25" s="81"/>
      <c r="I25" s="89"/>
      <c r="J25" s="91"/>
      <c r="K25" s="93"/>
      <c r="L25" s="95"/>
      <c r="M25" s="96"/>
      <c r="N25" s="95"/>
      <c r="O25" s="93"/>
      <c r="P25" s="98"/>
      <c r="Q25" s="93"/>
      <c r="R25" s="95"/>
      <c r="S25" s="93"/>
      <c r="T25" s="88"/>
      <c r="U25" s="109"/>
      <c r="V25" s="18"/>
      <c r="W25" s="38"/>
      <c r="X25" s="38"/>
      <c r="Y25" s="38"/>
      <c r="Z25" s="39" t="str">
        <f t="shared" si="10"/>
        <v xml:space="preserve">  </v>
      </c>
      <c r="AA25" s="40" t="s">
        <v>222</v>
      </c>
      <c r="AB25" s="41">
        <f t="shared" si="5"/>
        <v>0</v>
      </c>
      <c r="AC25" s="19" t="str">
        <f>+IF(OR(AA25='[1]11 FORMULAS'!$O$4,AA25='[1]11 FORMULAS'!$O$5),'[1]11 FORMULAS'!$P$5,IF(AA25='[1]11 FORMULAS'!$O$6,'[1]11 FORMULAS'!$P$6,""))</f>
        <v/>
      </c>
      <c r="AD25" s="40" t="s">
        <v>222</v>
      </c>
      <c r="AE25" s="41">
        <f t="shared" si="2"/>
        <v>0</v>
      </c>
      <c r="AF25" s="42"/>
      <c r="AG25" s="42"/>
      <c r="AH25" s="42"/>
      <c r="AI25" s="19">
        <f t="shared" si="6"/>
        <v>0</v>
      </c>
      <c r="AJ25" s="19" t="e">
        <f t="shared" ref="AJ25:AJ26" si="11">+AK24*AI25</f>
        <v>#VALUE!</v>
      </c>
      <c r="AK25" s="19" t="e">
        <f>IF(AC25='[1]11 FORMULAS'!$P$5,AK24-(AK24*AI25),AK24)</f>
        <v>#VALUE!</v>
      </c>
      <c r="AL25" s="19">
        <f>IF(AC25='[1]11 FORMULAS'!$P$6,AL24-(AL24*AI25),AL24)</f>
        <v>0</v>
      </c>
      <c r="AM25" s="110"/>
      <c r="AN25" s="93"/>
      <c r="AO25" s="110"/>
      <c r="AP25" s="93"/>
      <c r="AQ25" s="109"/>
      <c r="AR25" s="107"/>
      <c r="AS25" s="86"/>
      <c r="AT25" s="86"/>
      <c r="AU25" s="86"/>
      <c r="AV25" s="86"/>
      <c r="AW25" s="86"/>
      <c r="AX25" s="86"/>
      <c r="AY25" s="86"/>
      <c r="AZ25" s="86"/>
      <c r="BA25" s="86"/>
      <c r="BB25" s="86"/>
    </row>
    <row r="26" spans="1:57" s="22" customFormat="1" ht="33.75" customHeight="1" x14ac:dyDescent="0.25">
      <c r="A26" s="81"/>
      <c r="B26" s="81"/>
      <c r="C26" s="81"/>
      <c r="D26" s="81"/>
      <c r="E26" s="80"/>
      <c r="F26" s="81"/>
      <c r="G26" s="81"/>
      <c r="H26" s="81"/>
      <c r="I26" s="89"/>
      <c r="J26" s="92"/>
      <c r="K26" s="93"/>
      <c r="L26" s="95"/>
      <c r="M26" s="96"/>
      <c r="N26" s="95"/>
      <c r="O26" s="93"/>
      <c r="P26" s="99"/>
      <c r="Q26" s="93"/>
      <c r="R26" s="95"/>
      <c r="S26" s="93"/>
      <c r="T26" s="88"/>
      <c r="U26" s="109"/>
      <c r="V26" s="21"/>
      <c r="W26" s="21"/>
      <c r="X26" s="21"/>
      <c r="Y26" s="21"/>
      <c r="Z26" s="21"/>
      <c r="AA26" s="40" t="s">
        <v>222</v>
      </c>
      <c r="AB26" s="41">
        <f t="shared" si="5"/>
        <v>0</v>
      </c>
      <c r="AC26" s="19" t="str">
        <f>+IF(OR(AA26='[1]11 FORMULAS'!$O$4,AA26='[1]11 FORMULAS'!$O$5),'[1]11 FORMULAS'!$P$5,IF(AA26='[1]11 FORMULAS'!$O$6,'[1]11 FORMULAS'!$P$6,""))</f>
        <v/>
      </c>
      <c r="AD26" s="40" t="s">
        <v>222</v>
      </c>
      <c r="AE26" s="41">
        <f t="shared" si="2"/>
        <v>0</v>
      </c>
      <c r="AF26" s="43"/>
      <c r="AG26" s="43"/>
      <c r="AH26" s="43"/>
      <c r="AI26" s="19">
        <f t="shared" si="6"/>
        <v>0</v>
      </c>
      <c r="AJ26" s="19" t="e">
        <f t="shared" si="11"/>
        <v>#VALUE!</v>
      </c>
      <c r="AK26" s="19" t="e">
        <f>IF(AC26='[1]11 FORMULAS'!$P$5,AK25-(AK25*AI26),AK25)</f>
        <v>#VALUE!</v>
      </c>
      <c r="AL26" s="19">
        <f>IF(AC26='[1]11 FORMULAS'!$P$6,AL25-(AL25*AI26),AL25)</f>
        <v>0</v>
      </c>
      <c r="AM26" s="110"/>
      <c r="AN26" s="93"/>
      <c r="AO26" s="110"/>
      <c r="AP26" s="93"/>
      <c r="AQ26" s="109"/>
      <c r="AR26" s="108"/>
      <c r="AS26" s="87"/>
      <c r="AT26" s="87"/>
      <c r="AU26" s="87"/>
      <c r="AV26" s="87"/>
      <c r="AW26" s="87"/>
      <c r="AX26" s="87"/>
      <c r="AY26" s="87"/>
      <c r="AZ26" s="87"/>
      <c r="BA26" s="87"/>
      <c r="BB26" s="87"/>
    </row>
    <row r="27" spans="1:57" s="22" customFormat="1" ht="33.75" customHeight="1" x14ac:dyDescent="0.25">
      <c r="A27" s="81" t="s">
        <v>402</v>
      </c>
      <c r="B27" s="81"/>
      <c r="C27" s="81"/>
      <c r="D27" s="81"/>
      <c r="E27" s="80" t="str">
        <f>+CONCATENATE(B27," ",C27," ",D27)</f>
        <v xml:space="preserve">  </v>
      </c>
      <c r="F27" s="81"/>
      <c r="G27" s="81"/>
      <c r="H27" s="81"/>
      <c r="I27" s="89" t="str">
        <f t="shared" si="7"/>
        <v/>
      </c>
      <c r="J27" s="90">
        <v>0</v>
      </c>
      <c r="K27" s="93" t="str">
        <f>IF(J27&lt;=0,"",IF(J27&lt;=2,"Muy Baja",IF(J27&lt;=24,"Baja",IF(J27&lt;=500,"Media",IF(J27&lt;=5000,"Alta","Muy Alta")))))</f>
        <v/>
      </c>
      <c r="L27" s="94" t="str">
        <f>IF(K27="","",IF(K27="Muy Baja",0.2,IF(K27="Baja",0.4,IF(K27="Media",0.6,IF(K27="Alta",0.8,IF(K27="Muy Alta",1,))))))</f>
        <v/>
      </c>
      <c r="M27" s="96" t="s">
        <v>347</v>
      </c>
      <c r="N27" s="94">
        <f>IF(M27="","",IF(M27="menor a 10 SMLMV",0.2,IF(M27="ENTRE 10 Y 50 SMLMV",0.4,IF(M27="entre 50 y 100 SMLMV",0.6,IF(M27="entre 100 y 500 SMLMV",0.8,IF(M27="Mayor a 500 SMLMV",1,))))))</f>
        <v>0</v>
      </c>
      <c r="O27" s="93" t="str">
        <f>IF(N27&lt;=0,"",IF(N27&lt;=20%,"Leve",IF(N27&lt;=40%,"Menor",IF(N27&lt;=60%,"Moderado",IF(N27&lt;=80%,"Mayor","Catastrofico")))))</f>
        <v/>
      </c>
      <c r="P27" s="97" t="s">
        <v>222</v>
      </c>
      <c r="Q27" s="93" t="str">
        <f>IF(R27&lt;=0,"",IF(R27&lt;=20%,"Leve",IF(R27&lt;=40%,"Menor",IF(R27&lt;=60%,"Moderado",IF(R27&lt;=80%,"Mayor","Catastrofico")))))</f>
        <v/>
      </c>
      <c r="R27" s="94">
        <f>IF(P27="","",IF(P27="El riesgo afecta la imagen de algún área de la organización",0.2,IF(P27="El riesgo afecta la imagen de la entidad internamente, de conocimiento general nivel interno, de junta directiva y accionistas y/o de proveedores",0.4,IF(P27="El riesgo afecta la imagen de la entidad con algunos usuarios de relevancia frente al logro de los objetivos",0.6,IF(P27="El riesgo afecta la imagen de la entidad con efecto publicitario sostenido a nivel de sector administrativo, nivel departamental o municipal",0.8,IF(P27="El riesgo afecta la imagen de la entidad a nivel nacional, con efecto publicitario sostenido a nivel país",1,))))))</f>
        <v>0</v>
      </c>
      <c r="S27" s="93" t="str">
        <f>IF(T27&lt;=0,"",IF(T27&lt;=20%,"Leve",IF(T27&lt;=40%,"Menor",IF(T27&lt;=60%,"Moderado",IF(T27&lt;=80%,"Mayor","Catastrofico")))))</f>
        <v/>
      </c>
      <c r="T27" s="88">
        <f>+N27</f>
        <v>0</v>
      </c>
      <c r="U27" s="109">
        <f>IF(OR(AND(K27="Muy Baja",S27="Leve"),AND(K27="Muy Baja",S27="Menor"),AND(K27="Baja",S27="Leve")),"Bajo",IF(OR(AND(K27="Muy baja",S27="Moderado"),AND(K27="Baja",S27="Menor"),AND(K27="Baja",S27="Moderado"),AND(K27="Media",S27="Leve"),AND(K27="Media",S27="Menor"),AND(K27="Media",S27="Moderado"),AND(K27="Alta",S27="Leve"),AND(K27="Alta",S27="Menor")),"Moderado",IF(OR(AND(K27="Muy Baja",S27="Mayor"),AND(K27="Baja",S27="Mayor"),AND(K27="Media",S27="Mayor"),AND(K27="Alta",S27="Moderado"),AND(K27="Alta",S27="Mayor"),AND(K27="Muy Alta",S27="Leve"),AND(K27="Muy Alta",S27="Menor"),AND(K27="Muy Alta",S27="Moderado"),AND(K27="Muy Alta",S27="Mayor")),"Alto",IF(OR(AND(K27="Muy Baja",S27="Catastrofico"),AND(K27="Baja",S27="Catastrofico"),AND(K27="Media",S27="Catastrofico"),AND(K27="Alta",S27="Catastrofico"),AND(K27="Muy Alta",S27="Catastrofico")),"Extremo",))))</f>
        <v>0</v>
      </c>
      <c r="V27" s="18"/>
      <c r="W27" s="38"/>
      <c r="X27" s="38"/>
      <c r="Y27" s="38"/>
      <c r="Z27" s="39" t="str">
        <f t="shared" ref="Z27:Z30" si="12">+CONCATENATE(W27," ",X27," ",Y27)</f>
        <v xml:space="preserve">  </v>
      </c>
      <c r="AA27" s="40" t="s">
        <v>222</v>
      </c>
      <c r="AB27" s="41">
        <f t="shared" si="5"/>
        <v>0</v>
      </c>
      <c r="AC27" s="19" t="str">
        <f>+IF(OR(AA27='[1]11 FORMULAS'!$O$4,AA27='[1]11 FORMULAS'!$O$5),'[1]11 FORMULAS'!$P$5,IF(AA27='[1]11 FORMULAS'!$O$6,'[1]11 FORMULAS'!$P$6,""))</f>
        <v/>
      </c>
      <c r="AD27" s="40" t="s">
        <v>222</v>
      </c>
      <c r="AE27" s="41">
        <f t="shared" si="2"/>
        <v>0</v>
      </c>
      <c r="AF27" s="42"/>
      <c r="AG27" s="42"/>
      <c r="AH27" s="42"/>
      <c r="AI27" s="19">
        <f t="shared" si="6"/>
        <v>0</v>
      </c>
      <c r="AJ27" s="19" t="e">
        <f>+L27*AI27</f>
        <v>#VALUE!</v>
      </c>
      <c r="AK27" s="19" t="e">
        <f>+L27-AJ27</f>
        <v>#VALUE!</v>
      </c>
      <c r="AL27" s="19">
        <f>IF(AC27='[1]11 FORMULAS'!$P$6,T27-(T27*AI27),T27)</f>
        <v>0</v>
      </c>
      <c r="AM27" s="110" t="e">
        <f>+AK31</f>
        <v>#VALUE!</v>
      </c>
      <c r="AN27" s="93" t="e">
        <f>IF(AM27&lt;=0,"",IF(AM27&lt;=20%,"Muy Baja",IF(AM27&lt;=40%,"Baja",IF(AM27&lt;=60%,"Media",IF(AM27&lt;=80%,"Alta","Muy Alta")))))</f>
        <v>#VALUE!</v>
      </c>
      <c r="AO27" s="110">
        <f>+AL31</f>
        <v>0</v>
      </c>
      <c r="AP27" s="93" t="str">
        <f>IF(AO27&lt;=0,"",IF(AO27&lt;=20%,"Leve",IF(AO27&lt;=40%,"Menor",IF(AO27&lt;=60%,"Moderado",IF(AO27&lt;=80%,"Mayor","Catastrofico")))))</f>
        <v/>
      </c>
      <c r="AQ27" s="109" t="e">
        <f>IF(OR(AND(AN27="Muy Baja",AP27="Leve"),AND(AN27="Muy Baja",AP27="Menor"),AND(AN27="Baja",AP27="Leve")),"Bajo",IF(OR(AND(AN27="Muy baja",AP27="Moderado"),AND(AN27="Baja",AP27="Menor"),AND(AN27="Baja",AP27="Moderado"),AND(AN27="Media",AP27="Leve"),AND(AN27="Media",AP27="Menor"),AND(AN27="Media",AP27="Moderado"),AND(AN27="Alta",AP27="Leve"),AND(AN27="Alta",AP27="Menor")),"Moderado",IF(OR(AND(AN27="Muy Baja",AP27="Mayor"),AND(AN27="Baja",AP27="Mayor"),AND(AN27="Media",AP27="Mayor"),AND(AN27="Alta",AP27="Moderado"),AND(AN27="Alta",AP27="Mayor"),AND(AN27="Muy Alta",AP27="Leve"),AND(AN27="Muy Alta",AP27="Menor"),AND(AN27="Muy Alta",AP27="Moderado"),AND(AN27="Muy Alta",AP27="Mayor")),"Alto",IF(OR(AND(AN27="Muy Baja",AP27="Catastrofico"),AND(AN27="Baja",AP27="Catastrofico"),AND(AN27="Media",AP27="Catastrofico"),AND(AN27="Alta",AP27="Catastrofico"),AND(AN27="Muy Alta",AP27="Catastrofico")),"Extremo",""))))</f>
        <v>#VALUE!</v>
      </c>
      <c r="AR27" s="106"/>
      <c r="AS27" s="102"/>
      <c r="AT27" s="102"/>
      <c r="AU27" s="102"/>
      <c r="AV27" s="102"/>
      <c r="AW27" s="102"/>
      <c r="AX27" s="102"/>
      <c r="AY27" s="102"/>
      <c r="AZ27" s="102"/>
      <c r="BA27" s="102"/>
      <c r="BB27" s="102"/>
    </row>
    <row r="28" spans="1:57" s="22" customFormat="1" ht="33.75" customHeight="1" x14ac:dyDescent="0.25">
      <c r="A28" s="81"/>
      <c r="B28" s="81"/>
      <c r="C28" s="81"/>
      <c r="D28" s="81"/>
      <c r="E28" s="80"/>
      <c r="F28" s="81"/>
      <c r="G28" s="81"/>
      <c r="H28" s="81"/>
      <c r="I28" s="89"/>
      <c r="J28" s="91"/>
      <c r="K28" s="93"/>
      <c r="L28" s="95"/>
      <c r="M28" s="96"/>
      <c r="N28" s="95"/>
      <c r="O28" s="93"/>
      <c r="P28" s="98"/>
      <c r="Q28" s="93"/>
      <c r="R28" s="95"/>
      <c r="S28" s="93"/>
      <c r="T28" s="88"/>
      <c r="U28" s="109"/>
      <c r="V28" s="18"/>
      <c r="W28" s="38"/>
      <c r="X28" s="38"/>
      <c r="Y28" s="38"/>
      <c r="Z28" s="39" t="str">
        <f t="shared" si="12"/>
        <v xml:space="preserve">  </v>
      </c>
      <c r="AA28" s="40" t="s">
        <v>222</v>
      </c>
      <c r="AB28" s="41">
        <f t="shared" si="5"/>
        <v>0</v>
      </c>
      <c r="AC28" s="19" t="str">
        <f>+IF(OR(AA28='[1]11 FORMULAS'!$O$4,AA28='[1]11 FORMULAS'!$O$5),'[1]11 FORMULAS'!$P$5,IF(AA28='[1]11 FORMULAS'!$O$6,'[1]11 FORMULAS'!$P$6,""))</f>
        <v/>
      </c>
      <c r="AD28" s="40" t="s">
        <v>222</v>
      </c>
      <c r="AE28" s="41">
        <f t="shared" si="2"/>
        <v>0</v>
      </c>
      <c r="AF28" s="42"/>
      <c r="AG28" s="42"/>
      <c r="AH28" s="42"/>
      <c r="AI28" s="19">
        <f t="shared" si="6"/>
        <v>0</v>
      </c>
      <c r="AJ28" s="19" t="e">
        <f>+AK27*AI28</f>
        <v>#VALUE!</v>
      </c>
      <c r="AK28" s="19" t="e">
        <f>+AK27-AJ28</f>
        <v>#VALUE!</v>
      </c>
      <c r="AL28" s="19">
        <f>IF(AC28='[1]11 FORMULAS'!$P$6,AL27-(AL27*AI28),AL27)</f>
        <v>0</v>
      </c>
      <c r="AM28" s="110"/>
      <c r="AN28" s="93"/>
      <c r="AO28" s="110"/>
      <c r="AP28" s="93"/>
      <c r="AQ28" s="109"/>
      <c r="AR28" s="107"/>
      <c r="AS28" s="86"/>
      <c r="AT28" s="86"/>
      <c r="AU28" s="86"/>
      <c r="AV28" s="86"/>
      <c r="AW28" s="86"/>
      <c r="AX28" s="86"/>
      <c r="AY28" s="86"/>
      <c r="AZ28" s="86"/>
      <c r="BA28" s="86"/>
      <c r="BB28" s="86"/>
    </row>
    <row r="29" spans="1:57" s="22" customFormat="1" ht="33.75" customHeight="1" x14ac:dyDescent="0.25">
      <c r="A29" s="81"/>
      <c r="B29" s="81"/>
      <c r="C29" s="81"/>
      <c r="D29" s="81"/>
      <c r="E29" s="80"/>
      <c r="F29" s="81"/>
      <c r="G29" s="81"/>
      <c r="H29" s="81"/>
      <c r="I29" s="89"/>
      <c r="J29" s="91"/>
      <c r="K29" s="93"/>
      <c r="L29" s="95"/>
      <c r="M29" s="96"/>
      <c r="N29" s="95"/>
      <c r="O29" s="93"/>
      <c r="P29" s="98"/>
      <c r="Q29" s="93"/>
      <c r="R29" s="95"/>
      <c r="S29" s="93"/>
      <c r="T29" s="88"/>
      <c r="U29" s="109"/>
      <c r="V29" s="18"/>
      <c r="W29" s="38"/>
      <c r="X29" s="38"/>
      <c r="Y29" s="38"/>
      <c r="Z29" s="39" t="str">
        <f t="shared" si="12"/>
        <v xml:space="preserve">  </v>
      </c>
      <c r="AA29" s="40" t="s">
        <v>222</v>
      </c>
      <c r="AB29" s="41">
        <f t="shared" si="5"/>
        <v>0</v>
      </c>
      <c r="AC29" s="19" t="str">
        <f>+IF(OR(AA29='[1]11 FORMULAS'!$O$4,AA29='[1]11 FORMULAS'!$O$5),'[1]11 FORMULAS'!$P$5,IF(AA29='[1]11 FORMULAS'!$O$6,'[1]11 FORMULAS'!$P$6,""))</f>
        <v/>
      </c>
      <c r="AD29" s="40" t="s">
        <v>222</v>
      </c>
      <c r="AE29" s="41">
        <f t="shared" si="2"/>
        <v>0</v>
      </c>
      <c r="AF29" s="42"/>
      <c r="AG29" s="42"/>
      <c r="AH29" s="42"/>
      <c r="AI29" s="19">
        <f t="shared" si="6"/>
        <v>0</v>
      </c>
      <c r="AJ29" s="19" t="e">
        <f>+AK28*AI29</f>
        <v>#VALUE!</v>
      </c>
      <c r="AK29" s="19" t="e">
        <f>+AK28-AJ29</f>
        <v>#VALUE!</v>
      </c>
      <c r="AL29" s="19">
        <f>IF(AC29='[1]11 FORMULAS'!$P$6,AL28-(AL28*AI29),AL28)</f>
        <v>0</v>
      </c>
      <c r="AM29" s="110"/>
      <c r="AN29" s="93"/>
      <c r="AO29" s="110"/>
      <c r="AP29" s="93"/>
      <c r="AQ29" s="109"/>
      <c r="AR29" s="107"/>
      <c r="AS29" s="86"/>
      <c r="AT29" s="86"/>
      <c r="AU29" s="86"/>
      <c r="AV29" s="86"/>
      <c r="AW29" s="86"/>
      <c r="AX29" s="86"/>
      <c r="AY29" s="86"/>
      <c r="AZ29" s="86"/>
      <c r="BA29" s="86"/>
      <c r="BB29" s="86"/>
    </row>
    <row r="30" spans="1:57" s="22" customFormat="1" ht="33.75" customHeight="1" x14ac:dyDescent="0.25">
      <c r="A30" s="81"/>
      <c r="B30" s="81"/>
      <c r="C30" s="81"/>
      <c r="D30" s="81"/>
      <c r="E30" s="80"/>
      <c r="F30" s="81"/>
      <c r="G30" s="81"/>
      <c r="H30" s="81"/>
      <c r="I30" s="89"/>
      <c r="J30" s="91"/>
      <c r="K30" s="93"/>
      <c r="L30" s="95"/>
      <c r="M30" s="96"/>
      <c r="N30" s="95"/>
      <c r="O30" s="93"/>
      <c r="P30" s="98"/>
      <c r="Q30" s="93"/>
      <c r="R30" s="95"/>
      <c r="S30" s="93"/>
      <c r="T30" s="88"/>
      <c r="U30" s="109"/>
      <c r="V30" s="18"/>
      <c r="W30" s="38"/>
      <c r="X30" s="38"/>
      <c r="Y30" s="38"/>
      <c r="Z30" s="39" t="str">
        <f t="shared" si="12"/>
        <v xml:space="preserve">  </v>
      </c>
      <c r="AA30" s="40" t="s">
        <v>222</v>
      </c>
      <c r="AB30" s="41">
        <f t="shared" si="5"/>
        <v>0</v>
      </c>
      <c r="AC30" s="19" t="str">
        <f>+IF(OR(AA30='[1]11 FORMULAS'!$O$4,AA30='[1]11 FORMULAS'!$O$5),'[1]11 FORMULAS'!$P$5,IF(AA30='[1]11 FORMULAS'!$O$6,'[1]11 FORMULAS'!$P$6,""))</f>
        <v/>
      </c>
      <c r="AD30" s="40" t="s">
        <v>222</v>
      </c>
      <c r="AE30" s="41">
        <f t="shared" si="2"/>
        <v>0</v>
      </c>
      <c r="AF30" s="42"/>
      <c r="AG30" s="42"/>
      <c r="AH30" s="42"/>
      <c r="AI30" s="19">
        <f t="shared" si="6"/>
        <v>0</v>
      </c>
      <c r="AJ30" s="19" t="e">
        <f t="shared" ref="AJ30:AJ31" si="13">+AK29*AI30</f>
        <v>#VALUE!</v>
      </c>
      <c r="AK30" s="19" t="e">
        <f>IF(AC30='[1]11 FORMULAS'!$P$5,AK29-(AK29*AI30),AK29)</f>
        <v>#VALUE!</v>
      </c>
      <c r="AL30" s="19">
        <f>IF(AC30='[1]11 FORMULAS'!$P$6,AL29-(AL29*AI30),AL29)</f>
        <v>0</v>
      </c>
      <c r="AM30" s="110"/>
      <c r="AN30" s="93"/>
      <c r="AO30" s="110"/>
      <c r="AP30" s="93"/>
      <c r="AQ30" s="109"/>
      <c r="AR30" s="107"/>
      <c r="AS30" s="86"/>
      <c r="AT30" s="86"/>
      <c r="AU30" s="86"/>
      <c r="AV30" s="86"/>
      <c r="AW30" s="86"/>
      <c r="AX30" s="86"/>
      <c r="AY30" s="86"/>
      <c r="AZ30" s="86"/>
      <c r="BA30" s="86"/>
      <c r="BB30" s="86"/>
    </row>
    <row r="31" spans="1:57" s="22" customFormat="1" ht="33.75" customHeight="1" x14ac:dyDescent="0.25">
      <c r="A31" s="81"/>
      <c r="B31" s="81"/>
      <c r="C31" s="81"/>
      <c r="D31" s="81"/>
      <c r="E31" s="80"/>
      <c r="F31" s="81"/>
      <c r="G31" s="81"/>
      <c r="H31" s="81"/>
      <c r="I31" s="89"/>
      <c r="J31" s="92"/>
      <c r="K31" s="93"/>
      <c r="L31" s="95"/>
      <c r="M31" s="96"/>
      <c r="N31" s="95"/>
      <c r="O31" s="93"/>
      <c r="P31" s="99"/>
      <c r="Q31" s="93"/>
      <c r="R31" s="95"/>
      <c r="S31" s="93"/>
      <c r="T31" s="88"/>
      <c r="U31" s="109"/>
      <c r="V31" s="21"/>
      <c r="W31" s="21"/>
      <c r="X31" s="21"/>
      <c r="Y31" s="21"/>
      <c r="Z31" s="21"/>
      <c r="AA31" s="40" t="s">
        <v>222</v>
      </c>
      <c r="AB31" s="41">
        <f t="shared" si="5"/>
        <v>0</v>
      </c>
      <c r="AC31" s="19" t="str">
        <f>+IF(OR(AA31='[1]11 FORMULAS'!$O$4,AA31='[1]11 FORMULAS'!$O$5),'[1]11 FORMULAS'!$P$5,IF(AA31='[1]11 FORMULAS'!$O$6,'[1]11 FORMULAS'!$P$6,""))</f>
        <v/>
      </c>
      <c r="AD31" s="40" t="s">
        <v>222</v>
      </c>
      <c r="AE31" s="41">
        <f t="shared" si="2"/>
        <v>0</v>
      </c>
      <c r="AF31" s="43"/>
      <c r="AG31" s="43"/>
      <c r="AH31" s="43"/>
      <c r="AI31" s="19">
        <f t="shared" si="6"/>
        <v>0</v>
      </c>
      <c r="AJ31" s="19" t="e">
        <f t="shared" si="13"/>
        <v>#VALUE!</v>
      </c>
      <c r="AK31" s="19" t="e">
        <f>IF(AC31='[1]11 FORMULAS'!$P$5,AK30-(AK30*AI31),AK30)</f>
        <v>#VALUE!</v>
      </c>
      <c r="AL31" s="19">
        <f>IF(AC31='[1]11 FORMULAS'!$P$6,AL30-(AL30*AI31),AL30)</f>
        <v>0</v>
      </c>
      <c r="AM31" s="110"/>
      <c r="AN31" s="93"/>
      <c r="AO31" s="110"/>
      <c r="AP31" s="93"/>
      <c r="AQ31" s="109"/>
      <c r="AR31" s="108"/>
      <c r="AS31" s="87"/>
      <c r="AT31" s="87"/>
      <c r="AU31" s="87"/>
      <c r="AV31" s="87"/>
      <c r="AW31" s="87"/>
      <c r="AX31" s="87"/>
      <c r="AY31" s="87"/>
      <c r="AZ31" s="87"/>
      <c r="BA31" s="87"/>
      <c r="BB31" s="87"/>
    </row>
    <row r="32" spans="1:57" s="22" customFormat="1" ht="33.75" customHeight="1" x14ac:dyDescent="0.25">
      <c r="A32" s="81" t="s">
        <v>403</v>
      </c>
      <c r="B32" s="81"/>
      <c r="C32" s="81"/>
      <c r="D32" s="81"/>
      <c r="E32" s="163" t="str">
        <f>+CONCATENATE(B32," ",C32," ",D32)</f>
        <v xml:space="preserve">  </v>
      </c>
      <c r="F32" s="81"/>
      <c r="G32" s="81"/>
      <c r="H32" s="81"/>
      <c r="I32" s="89" t="str">
        <f t="shared" ref="I32" si="14">+G32&amp;H32</f>
        <v/>
      </c>
      <c r="J32" s="90">
        <v>0</v>
      </c>
      <c r="K32" s="93" t="str">
        <f>IF(J32&lt;=0,"",IF(J32&lt;=2,"Muy Baja",IF(J32&lt;=24,"Baja",IF(J32&lt;=500,"Media",IF(J32&lt;=5000,"Alta","Muy Alta")))))</f>
        <v/>
      </c>
      <c r="L32" s="94" t="str">
        <f>IF(K32="","",IF(K32="Muy Baja",0.2,IF(K32="Baja",0.4,IF(K32="Media",0.6,IF(K32="Alta",0.8,IF(K32="Muy Alta",1,))))))</f>
        <v/>
      </c>
      <c r="M32" s="96" t="s">
        <v>347</v>
      </c>
      <c r="N32" s="94">
        <f>IF(M32="","",IF(M32="menor a 10 SMLMV",0.2,IF(M32="ENTRE 10 Y 50 SMLMV",0.4,IF(M32="entre 50 y 100 SMLMV",0.6,IF(M32="entre 100 y 500 SMLMV",0.8,IF(M32="Mayor a 500 SMLMV",1,))))))</f>
        <v>0</v>
      </c>
      <c r="O32" s="93" t="str">
        <f>IF(N32&lt;=0,"",IF(N32&lt;=20%,"Leve",IF(N32&lt;=40%,"Menor",IF(N32&lt;=60%,"Moderado",IF(N32&lt;=80%,"Mayor","Catastrofico")))))</f>
        <v/>
      </c>
      <c r="P32" s="97" t="s">
        <v>222</v>
      </c>
      <c r="Q32" s="93" t="str">
        <f>IF(R32&lt;=0,"",IF(R32&lt;=20%,"Leve",IF(R32&lt;=40%,"Menor",IF(R32&lt;=60%,"Moderado",IF(R32&lt;=80%,"Mayor","Catastrofico")))))</f>
        <v/>
      </c>
      <c r="R32" s="94">
        <f>IF(P32="","",IF(P32="El riesgo afecta la imagen de algún área de la organización",0.2,IF(P32="El riesgo afecta la imagen de la entidad internamente, de conocimiento general nivel interno, de junta directiva y accionistas y/o de proveedores",0.4,IF(P32="El riesgo afecta la imagen de la entidad con algunos usuarios de relevancia frente al logro de los objetivos",0.6,IF(P32="El riesgo afecta la imagen de la entidad con efecto publicitario sostenido a nivel de sector administrativo, nivel departamental o municipal",0.8,IF(P32="El riesgo afecta la imagen de la entidad a nivel nacional, con efecto publicitario sostenido a nivel país",1,))))))</f>
        <v>0</v>
      </c>
      <c r="S32" s="93" t="str">
        <f>IF(T32&lt;=0,"",IF(T32&lt;=20%,"Leve",IF(T32&lt;=40%,"Menor",IF(T32&lt;=60%,"Moderado",IF(T32&lt;=80%,"Mayor","Catastrofico")))))</f>
        <v/>
      </c>
      <c r="T32" s="88">
        <f>+R32</f>
        <v>0</v>
      </c>
      <c r="U32" s="109">
        <f>IF(OR(AND(K32="Muy Baja",S32="Leve"),AND(K32="Muy Baja",S32="Menor"),AND(K32="Baja",S32="Leve")),"Bajo",IF(OR(AND(K32="Muy baja",S32="Moderado"),AND(K32="Baja",S32="Menor"),AND(K32="Baja",S32="Moderado"),AND(K32="Media",S32="Leve"),AND(K32="Media",S32="Menor"),AND(K32="Media",S32="Moderado"),AND(K32="Alta",S32="Leve"),AND(K32="Alta",S32="Menor")),"Moderado",IF(OR(AND(K32="Muy Baja",S32="Mayor"),AND(K32="Baja",S32="Mayor"),AND(K32="Media",S32="Mayor"),AND(K32="Alta",S32="Moderado"),AND(K32="Alta",S32="Mayor"),AND(K32="Muy Alta",S32="Leve"),AND(K32="Muy Alta",S32="Menor"),AND(K32="Muy Alta",S32="Moderado"),AND(K32="Muy Alta",S32="Mayor")),"Alto",IF(OR(AND(K32="Muy Baja",S32="Catastrofico"),AND(K32="Baja",S32="Catastrofico"),AND(K32="Media",S32="Catastrofico"),AND(K32="Alta",S32="Catastrofico"),AND(K32="Muy Alta",S32="Catastrofico")),"Extremo",))))</f>
        <v>0</v>
      </c>
      <c r="V32" s="18"/>
      <c r="W32" s="38"/>
      <c r="X32" s="38"/>
      <c r="Y32" s="38"/>
      <c r="Z32" s="39" t="str">
        <f t="shared" ref="Z32:Z46" si="15">+CONCATENATE(W32," ",X32," ",Y32)</f>
        <v xml:space="preserve">  </v>
      </c>
      <c r="AA32" s="40" t="s">
        <v>222</v>
      </c>
      <c r="AB32" s="41">
        <f t="shared" si="5"/>
        <v>0</v>
      </c>
      <c r="AC32" s="19" t="str">
        <f>+IF(OR(AA32='[1]11 FORMULAS'!$O$4,AA32='[1]11 FORMULAS'!$O$5),'[1]11 FORMULAS'!$P$5,IF(AA32='[1]11 FORMULAS'!$O$6,'[1]11 FORMULAS'!$P$6,""))</f>
        <v/>
      </c>
      <c r="AD32" s="40" t="s">
        <v>222</v>
      </c>
      <c r="AE32" s="41">
        <f t="shared" si="2"/>
        <v>0</v>
      </c>
      <c r="AF32" s="42"/>
      <c r="AG32" s="42"/>
      <c r="AH32" s="42"/>
      <c r="AI32" s="19">
        <f t="shared" si="6"/>
        <v>0</v>
      </c>
      <c r="AJ32" s="19" t="e">
        <f>+L32*AI32</f>
        <v>#VALUE!</v>
      </c>
      <c r="AK32" s="19" t="e">
        <f>+L32-AJ32</f>
        <v>#VALUE!</v>
      </c>
      <c r="AL32" s="19">
        <f>IF(AC32='[1]11 FORMULAS'!$P$6,T32-(T32*AI32),T32)</f>
        <v>0</v>
      </c>
      <c r="AM32" s="110" t="e">
        <f>+AK36</f>
        <v>#VALUE!</v>
      </c>
      <c r="AN32" s="93" t="e">
        <f>IF(AM32&lt;=0,"",IF(AM32&lt;=20%,"Muy Baja",IF(AM32&lt;=40%,"Baja",IF(AM32&lt;=60%,"Media",IF(AM32&lt;=80%,"Alta","Muy Alta")))))</f>
        <v>#VALUE!</v>
      </c>
      <c r="AO32" s="110">
        <f>+AL36</f>
        <v>0</v>
      </c>
      <c r="AP32" s="93" t="str">
        <f>IF(AO32&lt;=0,"",IF(AO32&lt;=20%,"Leve",IF(AO32&lt;=40%,"Menor",IF(AO32&lt;=60%,"Moderado",IF(AO32&lt;=80%,"Mayor","Catastrofico")))))</f>
        <v/>
      </c>
      <c r="AQ32" s="109" t="e">
        <f>IF(OR(AND(AN32="Muy Baja",AP32="Leve"),AND(AN32="Muy Baja",AP32="Menor"),AND(AN32="Baja",AP32="Leve")),"Bajo",IF(OR(AND(AN32="Muy baja",AP32="Moderado"),AND(AN32="Baja",AP32="Menor"),AND(AN32="Baja",AP32="Moderado"),AND(AN32="Media",AP32="Leve"),AND(AN32="Media",AP32="Menor"),AND(AN32="Media",AP32="Moderado"),AND(AN32="Alta",AP32="Leve"),AND(AN32="Alta",AP32="Menor")),"Moderado",IF(OR(AND(AN32="Muy Baja",AP32="Mayor"),AND(AN32="Baja",AP32="Mayor"),AND(AN32="Media",AP32="Mayor"),AND(AN32="Alta",AP32="Moderado"),AND(AN32="Alta",AP32="Mayor"),AND(AN32="Muy Alta",AP32="Leve"),AND(AN32="Muy Alta",AP32="Menor"),AND(AN32="Muy Alta",AP32="Moderado"),AND(AN32="Muy Alta",AP32="Mayor")),"Alto",IF(OR(AND(AN32="Muy Baja",AP32="Catastrofico"),AND(AN32="Baja",AP32="Catastrofico"),AND(AN32="Media",AP32="Catastrofico"),AND(AN32="Alta",AP32="Catastrofico"),AND(AN32="Muy Alta",AP32="Catastrofico")),"Extremo",""))))</f>
        <v>#VALUE!</v>
      </c>
      <c r="AR32" s="106"/>
      <c r="AS32" s="102"/>
      <c r="AT32" s="102"/>
      <c r="AU32" s="102"/>
      <c r="AV32" s="102"/>
      <c r="AW32" s="102"/>
      <c r="AX32" s="102"/>
      <c r="AY32" s="102"/>
      <c r="AZ32" s="102"/>
      <c r="BA32" s="102"/>
      <c r="BB32" s="102"/>
    </row>
    <row r="33" spans="1:54" s="22" customFormat="1" ht="33.75" customHeight="1" x14ac:dyDescent="0.25">
      <c r="A33" s="81"/>
      <c r="B33" s="81"/>
      <c r="C33" s="81"/>
      <c r="D33" s="81"/>
      <c r="E33" s="164"/>
      <c r="F33" s="81"/>
      <c r="G33" s="81"/>
      <c r="H33" s="81"/>
      <c r="I33" s="89"/>
      <c r="J33" s="91"/>
      <c r="K33" s="93"/>
      <c r="L33" s="95"/>
      <c r="M33" s="96"/>
      <c r="N33" s="95"/>
      <c r="O33" s="93"/>
      <c r="P33" s="98"/>
      <c r="Q33" s="93"/>
      <c r="R33" s="95"/>
      <c r="S33" s="93"/>
      <c r="T33" s="88"/>
      <c r="U33" s="109"/>
      <c r="V33" s="18"/>
      <c r="W33" s="38"/>
      <c r="X33" s="38"/>
      <c r="Y33" s="38"/>
      <c r="Z33" s="39" t="str">
        <f t="shared" si="15"/>
        <v xml:space="preserve">  </v>
      </c>
      <c r="AA33" s="40" t="s">
        <v>222</v>
      </c>
      <c r="AB33" s="41">
        <f t="shared" si="5"/>
        <v>0</v>
      </c>
      <c r="AC33" s="19" t="str">
        <f>+IF(OR(AA33='[1]11 FORMULAS'!$O$4,AA33='[1]11 FORMULAS'!$O$5),'[1]11 FORMULAS'!$P$5,IF(AA33='[1]11 FORMULAS'!$O$6,'[1]11 FORMULAS'!$P$6,""))</f>
        <v/>
      </c>
      <c r="AD33" s="40" t="s">
        <v>222</v>
      </c>
      <c r="AE33" s="41">
        <f t="shared" si="2"/>
        <v>0</v>
      </c>
      <c r="AF33" s="42"/>
      <c r="AG33" s="42"/>
      <c r="AH33" s="42"/>
      <c r="AI33" s="19">
        <f t="shared" si="6"/>
        <v>0</v>
      </c>
      <c r="AJ33" s="19" t="e">
        <f>+AK32*AI33</f>
        <v>#VALUE!</v>
      </c>
      <c r="AK33" s="19" t="e">
        <f>+AK32-AJ33</f>
        <v>#VALUE!</v>
      </c>
      <c r="AL33" s="19">
        <f>IF(AC33='[1]11 FORMULAS'!$P$6,AL32-(AL32*AI33),AL32)</f>
        <v>0</v>
      </c>
      <c r="AM33" s="110"/>
      <c r="AN33" s="93"/>
      <c r="AO33" s="110"/>
      <c r="AP33" s="93"/>
      <c r="AQ33" s="109"/>
      <c r="AR33" s="107"/>
      <c r="AS33" s="86"/>
      <c r="AT33" s="86"/>
      <c r="AU33" s="86"/>
      <c r="AV33" s="86"/>
      <c r="AW33" s="86"/>
      <c r="AX33" s="86"/>
      <c r="AY33" s="86"/>
      <c r="AZ33" s="86"/>
      <c r="BA33" s="86"/>
      <c r="BB33" s="86"/>
    </row>
    <row r="34" spans="1:54" s="22" customFormat="1" ht="33.75" customHeight="1" x14ac:dyDescent="0.25">
      <c r="A34" s="81"/>
      <c r="B34" s="81"/>
      <c r="C34" s="81"/>
      <c r="D34" s="81"/>
      <c r="E34" s="164"/>
      <c r="F34" s="81"/>
      <c r="G34" s="81"/>
      <c r="H34" s="81"/>
      <c r="I34" s="89"/>
      <c r="J34" s="91"/>
      <c r="K34" s="93"/>
      <c r="L34" s="95"/>
      <c r="M34" s="96"/>
      <c r="N34" s="95"/>
      <c r="O34" s="93"/>
      <c r="P34" s="98"/>
      <c r="Q34" s="93"/>
      <c r="R34" s="95"/>
      <c r="S34" s="93"/>
      <c r="T34" s="88"/>
      <c r="U34" s="109"/>
      <c r="V34" s="18"/>
      <c r="W34" s="38"/>
      <c r="X34" s="38"/>
      <c r="Y34" s="38"/>
      <c r="Z34" s="39" t="str">
        <f t="shared" si="15"/>
        <v xml:space="preserve">  </v>
      </c>
      <c r="AA34" s="40" t="s">
        <v>222</v>
      </c>
      <c r="AB34" s="41">
        <f t="shared" si="5"/>
        <v>0</v>
      </c>
      <c r="AC34" s="19" t="str">
        <f>+IF(OR(AA34='[1]11 FORMULAS'!$O$4,AA34='[1]11 FORMULAS'!$O$5),'[1]11 FORMULAS'!$P$5,IF(AA34='[1]11 FORMULAS'!$O$6,'[1]11 FORMULAS'!$P$6,""))</f>
        <v/>
      </c>
      <c r="AD34" s="40" t="s">
        <v>222</v>
      </c>
      <c r="AE34" s="41">
        <f t="shared" si="2"/>
        <v>0</v>
      </c>
      <c r="AF34" s="42"/>
      <c r="AG34" s="42"/>
      <c r="AH34" s="42"/>
      <c r="AI34" s="19">
        <f>+AB34+AE34</f>
        <v>0</v>
      </c>
      <c r="AJ34" s="19" t="e">
        <f t="shared" ref="AJ34:AJ36" si="16">+AK33*AI34</f>
        <v>#VALUE!</v>
      </c>
      <c r="AK34" s="19" t="e">
        <f t="shared" ref="AK34:AK36" si="17">+AK33-AJ34</f>
        <v>#VALUE!</v>
      </c>
      <c r="AL34" s="19">
        <f>IF(AC34='[1]11 FORMULAS'!$P$6,AL33-(AL33*AI34),AL33)</f>
        <v>0</v>
      </c>
      <c r="AM34" s="110"/>
      <c r="AN34" s="93"/>
      <c r="AO34" s="110"/>
      <c r="AP34" s="93"/>
      <c r="AQ34" s="109"/>
      <c r="AR34" s="107"/>
      <c r="AS34" s="86"/>
      <c r="AT34" s="86"/>
      <c r="AU34" s="86"/>
      <c r="AV34" s="86"/>
      <c r="AW34" s="86"/>
      <c r="AX34" s="86"/>
      <c r="AY34" s="86"/>
      <c r="AZ34" s="86"/>
      <c r="BA34" s="86"/>
      <c r="BB34" s="86"/>
    </row>
    <row r="35" spans="1:54" s="22" customFormat="1" ht="33.75" customHeight="1" x14ac:dyDescent="0.25">
      <c r="A35" s="81"/>
      <c r="B35" s="81"/>
      <c r="C35" s="81"/>
      <c r="D35" s="81"/>
      <c r="E35" s="164"/>
      <c r="F35" s="81"/>
      <c r="G35" s="81"/>
      <c r="H35" s="81"/>
      <c r="I35" s="89"/>
      <c r="J35" s="91"/>
      <c r="K35" s="93"/>
      <c r="L35" s="95"/>
      <c r="M35" s="96"/>
      <c r="N35" s="95"/>
      <c r="O35" s="93"/>
      <c r="P35" s="98"/>
      <c r="Q35" s="93"/>
      <c r="R35" s="95"/>
      <c r="S35" s="93"/>
      <c r="T35" s="88"/>
      <c r="U35" s="109"/>
      <c r="V35" s="18"/>
      <c r="W35" s="38"/>
      <c r="X35" s="38"/>
      <c r="Y35" s="38"/>
      <c r="Z35" s="39" t="str">
        <f t="shared" si="15"/>
        <v xml:space="preserve">  </v>
      </c>
      <c r="AA35" s="40" t="s">
        <v>222</v>
      </c>
      <c r="AB35" s="41">
        <f t="shared" si="5"/>
        <v>0</v>
      </c>
      <c r="AC35" s="19" t="str">
        <f>+IF(OR(AA35='[1]11 FORMULAS'!$O$4,AA35='[1]11 FORMULAS'!$O$5),'[1]11 FORMULAS'!$P$5,IF(AA35='[1]11 FORMULAS'!$O$6,'[1]11 FORMULAS'!$P$6,""))</f>
        <v/>
      </c>
      <c r="AD35" s="40" t="s">
        <v>222</v>
      </c>
      <c r="AE35" s="41">
        <f t="shared" si="2"/>
        <v>0</v>
      </c>
      <c r="AF35" s="42"/>
      <c r="AG35" s="42"/>
      <c r="AH35" s="42"/>
      <c r="AI35" s="19">
        <f t="shared" ref="AI35:AI43" si="18">+AB35+AE35</f>
        <v>0</v>
      </c>
      <c r="AJ35" s="19" t="e">
        <f t="shared" si="16"/>
        <v>#VALUE!</v>
      </c>
      <c r="AK35" s="19" t="e">
        <f t="shared" si="17"/>
        <v>#VALUE!</v>
      </c>
      <c r="AL35" s="19">
        <f>IF(AC35='[1]11 FORMULAS'!$P$6,AL34-(AL34*AI35),AL34)</f>
        <v>0</v>
      </c>
      <c r="AM35" s="110"/>
      <c r="AN35" s="93"/>
      <c r="AO35" s="110"/>
      <c r="AP35" s="93"/>
      <c r="AQ35" s="109"/>
      <c r="AR35" s="107"/>
      <c r="AS35" s="86"/>
      <c r="AT35" s="86"/>
      <c r="AU35" s="86"/>
      <c r="AV35" s="86"/>
      <c r="AW35" s="86"/>
      <c r="AX35" s="86"/>
      <c r="AY35" s="86"/>
      <c r="AZ35" s="86"/>
      <c r="BA35" s="86"/>
      <c r="BB35" s="86"/>
    </row>
    <row r="36" spans="1:54" s="22" customFormat="1" ht="33.75" customHeight="1" x14ac:dyDescent="0.25">
      <c r="A36" s="81"/>
      <c r="B36" s="81"/>
      <c r="C36" s="81"/>
      <c r="D36" s="81"/>
      <c r="E36" s="165"/>
      <c r="F36" s="81"/>
      <c r="G36" s="81"/>
      <c r="H36" s="81"/>
      <c r="I36" s="89"/>
      <c r="J36" s="92"/>
      <c r="K36" s="93"/>
      <c r="L36" s="95"/>
      <c r="M36" s="96"/>
      <c r="N36" s="95"/>
      <c r="O36" s="93"/>
      <c r="P36" s="99"/>
      <c r="Q36" s="93"/>
      <c r="R36" s="95"/>
      <c r="S36" s="93"/>
      <c r="T36" s="88"/>
      <c r="U36" s="109"/>
      <c r="V36" s="21"/>
      <c r="W36" s="21"/>
      <c r="X36" s="21"/>
      <c r="Y36" s="21"/>
      <c r="Z36" s="39" t="str">
        <f t="shared" si="15"/>
        <v xml:space="preserve">  </v>
      </c>
      <c r="AA36" s="40" t="s">
        <v>222</v>
      </c>
      <c r="AB36" s="41">
        <f t="shared" si="5"/>
        <v>0</v>
      </c>
      <c r="AC36" s="19" t="str">
        <f>+IF(OR(AA36='[1]11 FORMULAS'!$O$4,AA36='[1]11 FORMULAS'!$O$5),'[1]11 FORMULAS'!$P$5,IF(AA36='[1]11 FORMULAS'!$O$6,'[1]11 FORMULAS'!$P$6,""))</f>
        <v/>
      </c>
      <c r="AD36" s="40" t="s">
        <v>222</v>
      </c>
      <c r="AE36" s="41">
        <f t="shared" si="2"/>
        <v>0</v>
      </c>
      <c r="AF36" s="43"/>
      <c r="AG36" s="43"/>
      <c r="AH36" s="43"/>
      <c r="AI36" s="19">
        <f t="shared" si="18"/>
        <v>0</v>
      </c>
      <c r="AJ36" s="19" t="e">
        <f t="shared" si="16"/>
        <v>#VALUE!</v>
      </c>
      <c r="AK36" s="19" t="e">
        <f t="shared" si="17"/>
        <v>#VALUE!</v>
      </c>
      <c r="AL36" s="19">
        <f>IF(AC36='[1]11 FORMULAS'!$P$6,AL35-(AL35*AI36),AL35)</f>
        <v>0</v>
      </c>
      <c r="AM36" s="110"/>
      <c r="AN36" s="93"/>
      <c r="AO36" s="110"/>
      <c r="AP36" s="93"/>
      <c r="AQ36" s="109"/>
      <c r="AR36" s="108"/>
      <c r="AS36" s="87"/>
      <c r="AT36" s="87"/>
      <c r="AU36" s="87"/>
      <c r="AV36" s="87"/>
      <c r="AW36" s="87"/>
      <c r="AX36" s="87"/>
      <c r="AY36" s="87"/>
      <c r="AZ36" s="87"/>
      <c r="BA36" s="87"/>
      <c r="BB36" s="87"/>
    </row>
    <row r="37" spans="1:54" s="22" customFormat="1" ht="33.75" customHeight="1" x14ac:dyDescent="0.25">
      <c r="A37" s="81" t="s">
        <v>404</v>
      </c>
      <c r="B37" s="81"/>
      <c r="C37" s="81"/>
      <c r="D37" s="81"/>
      <c r="E37" s="80" t="str">
        <f>+CONCATENATE(B37," ",C37," ",D37)</f>
        <v xml:space="preserve">  </v>
      </c>
      <c r="F37" s="81"/>
      <c r="G37" s="81"/>
      <c r="H37" s="81"/>
      <c r="I37" s="89" t="str">
        <f t="shared" ref="I37" si="19">+G37&amp;H37</f>
        <v/>
      </c>
      <c r="J37" s="90">
        <v>0</v>
      </c>
      <c r="K37" s="93" t="str">
        <f>IF(J37&lt;=0,"",IF(J37&lt;=2,"Muy Baja",IF(J37&lt;=24,"Baja",IF(J37&lt;=500,"Media",IF(J37&lt;=5000,"Alta","Muy Alta")))))</f>
        <v/>
      </c>
      <c r="L37" s="94" t="str">
        <f>IF(K37="","",IF(K37="Muy Baja",0.2,IF(K37="Baja",0.4,IF(K37="Media",0.6,IF(K37="Alta",0.8,IF(K37="Muy Alta",1,))))))</f>
        <v/>
      </c>
      <c r="M37" s="96" t="s">
        <v>347</v>
      </c>
      <c r="N37" s="94">
        <f>IF(M37="","",IF(M37="menor a 10 SMLMV",0.2,IF(M37="ENTRE 10 Y 50 SMLMV",0.4,IF(M37="entre 50 y 100 SMLMV",0.6,IF(M37="entre 100 y 500 SMLMV",0.8,IF(M37="Mayor a 500 SMLMV",1,))))))</f>
        <v>0</v>
      </c>
      <c r="O37" s="93" t="str">
        <f>IF(N37&lt;=0,"",IF(N37&lt;=20%,"Leve",IF(N37&lt;=40%,"Menor",IF(N37&lt;=60%,"Moderado",IF(N37&lt;=80%,"Mayor","Catastrofico")))))</f>
        <v/>
      </c>
      <c r="P37" s="97" t="s">
        <v>222</v>
      </c>
      <c r="Q37" s="93" t="str">
        <f>IF(R37&lt;=0,"",IF(R37&lt;=20%,"Leve",IF(R37&lt;=40%,"Menor",IF(R37&lt;=60%,"Moderado",IF(R37&lt;=80%,"Mayor","Catastrofico")))))</f>
        <v/>
      </c>
      <c r="R37" s="94">
        <f>IF(P37="","",IF(P37="El riesgo afecta la imagen de algún área de la organización",0.2,IF(P37="El riesgo afecta la imagen de la entidad internamente, de conocimiento general nivel interno, de junta directiva y accionistas y/o de proveedores",0.4,IF(P37="El riesgo afecta la imagen de la entidad con algunos usuarios de relevancia frente al logro de los objetivos",0.6,IF(P37="El riesgo afecta la imagen de la entidad con efecto publicitario sostenido a nivel de sector administrativo, nivel departamental o municipal",0.8,IF(P37="El riesgo afecta la imagen de la entidad a nivel nacional, con efecto publicitario sostenido a nivel país",1,))))))</f>
        <v>0</v>
      </c>
      <c r="S37" s="93" t="str">
        <f>IF(T37&lt;=0,"",IF(T37&lt;=20%,"Leve",IF(T37&lt;=40%,"Menor",IF(T37&lt;=60%,"Moderado",IF(T37&lt;=80%,"Mayor","Catastrofico")))))</f>
        <v/>
      </c>
      <c r="T37" s="88">
        <f>+R37</f>
        <v>0</v>
      </c>
      <c r="U37" s="109">
        <f>IF(OR(AND(K37="Muy Baja",S37="Leve"),AND(K37="Muy Baja",S37="Menor"),AND(K37="Baja",S37="Leve")),"Bajo",IF(OR(AND(K37="Muy baja",S37="Moderado"),AND(K37="Baja",S37="Menor"),AND(K37="Baja",S37="Moderado"),AND(K37="Media",S37="Leve"),AND(K37="Media",S37="Menor"),AND(K37="Media",S37="Moderado"),AND(K37="Alta",S37="Leve"),AND(K37="Alta",S37="Menor")),"Moderado",IF(OR(AND(K37="Muy Baja",S37="Mayor"),AND(K37="Baja",S37="Mayor"),AND(K37="Media",S37="Mayor"),AND(K37="Alta",S37="Moderado"),AND(K37="Alta",S37="Mayor"),AND(K37="Muy Alta",S37="Leve"),AND(K37="Muy Alta",S37="Menor"),AND(K37="Muy Alta",S37="Moderado"),AND(K37="Muy Alta",S37="Mayor")),"Alto",IF(OR(AND(K37="Muy Baja",S37="Catastrofico"),AND(K37="Baja",S37="Catastrofico"),AND(K37="Media",S37="Catastrofico"),AND(K37="Alta",S37="Catastrofico"),AND(K37="Muy Alta",S37="Catastrofico")),"Extremo",))))</f>
        <v>0</v>
      </c>
      <c r="V37" s="18"/>
      <c r="W37" s="38"/>
      <c r="X37" s="38"/>
      <c r="Y37" s="38"/>
      <c r="Z37" s="39" t="str">
        <f t="shared" si="15"/>
        <v xml:space="preserve">  </v>
      </c>
      <c r="AA37" s="40" t="s">
        <v>222</v>
      </c>
      <c r="AB37" s="41">
        <f t="shared" si="5"/>
        <v>0</v>
      </c>
      <c r="AC37" s="19" t="str">
        <f>+IF(OR(AA37='[1]11 FORMULAS'!$O$4,AA37='[1]11 FORMULAS'!$O$5),'[1]11 FORMULAS'!$P$5,IF(AA37='[1]11 FORMULAS'!$O$6,'[1]11 FORMULAS'!$P$6,""))</f>
        <v/>
      </c>
      <c r="AD37" s="40" t="s">
        <v>222</v>
      </c>
      <c r="AE37" s="41">
        <f t="shared" si="2"/>
        <v>0</v>
      </c>
      <c r="AF37" s="42"/>
      <c r="AG37" s="42"/>
      <c r="AH37" s="42"/>
      <c r="AI37" s="19">
        <f t="shared" si="18"/>
        <v>0</v>
      </c>
      <c r="AJ37" s="19" t="e">
        <f>+L37*AI37</f>
        <v>#VALUE!</v>
      </c>
      <c r="AK37" s="19" t="e">
        <f>+L37-AJ37</f>
        <v>#VALUE!</v>
      </c>
      <c r="AL37" s="19">
        <f>IF(AC37='[1]11 FORMULAS'!$P$6,T37-(T37*AI37),T37)</f>
        <v>0</v>
      </c>
      <c r="AM37" s="110" t="e">
        <f>+AK41</f>
        <v>#VALUE!</v>
      </c>
      <c r="AN37" s="93" t="e">
        <f>IF(AM37&lt;=0,"",IF(AM37&lt;=20%,"Muy Baja",IF(AM37&lt;=40%,"Baja",IF(AM37&lt;=60%,"Media",IF(AM37&lt;=80%,"Alta","Muy Alta")))))</f>
        <v>#VALUE!</v>
      </c>
      <c r="AO37" s="110">
        <f>+AL41</f>
        <v>0</v>
      </c>
      <c r="AP37" s="93" t="str">
        <f>IF(AO37&lt;=0,"",IF(AO37&lt;=20%,"Leve",IF(AO37&lt;=40%,"Menor",IF(AO37&lt;=60%,"Moderado",IF(AO37&lt;=80%,"Mayor","Catastrofico")))))</f>
        <v/>
      </c>
      <c r="AQ37" s="109" t="e">
        <f>IF(OR(AND(AN37="Muy Baja",AP37="Leve"),AND(AN37="Muy Baja",AP37="Menor"),AND(AN37="Baja",AP37="Leve")),"Bajo",IF(OR(AND(AN37="Muy baja",AP37="Moderado"),AND(AN37="Baja",AP37="Menor"),AND(AN37="Baja",AP37="Moderado"),AND(AN37="Media",AP37="Leve"),AND(AN37="Media",AP37="Menor"),AND(AN37="Media",AP37="Moderado"),AND(AN37="Alta",AP37="Leve"),AND(AN37="Alta",AP37="Menor")),"Moderado",IF(OR(AND(AN37="Muy Baja",AP37="Mayor"),AND(AN37="Baja",AP37="Mayor"),AND(AN37="Media",AP37="Mayor"),AND(AN37="Alta",AP37="Moderado"),AND(AN37="Alta",AP37="Mayor"),AND(AN37="Muy Alta",AP37="Leve"),AND(AN37="Muy Alta",AP37="Menor"),AND(AN37="Muy Alta",AP37="Moderado"),AND(AN37="Muy Alta",AP37="Mayor")),"Alto",IF(OR(AND(AN37="Muy Baja",AP37="Catastrofico"),AND(AN37="Baja",AP37="Catastrofico"),AND(AN37="Media",AP37="Catastrofico"),AND(AN37="Alta",AP37="Catastrofico"),AND(AN37="Muy Alta",AP37="Catastrofico")),"Extremo",""))))</f>
        <v>#VALUE!</v>
      </c>
      <c r="AR37" s="106"/>
      <c r="AS37" s="102"/>
      <c r="AT37" s="102"/>
      <c r="AU37" s="102"/>
      <c r="AV37" s="102"/>
      <c r="AW37" s="102"/>
      <c r="AX37" s="102"/>
      <c r="AY37" s="102"/>
      <c r="AZ37" s="102"/>
      <c r="BA37" s="102"/>
      <c r="BB37" s="102"/>
    </row>
    <row r="38" spans="1:54" s="22" customFormat="1" ht="33.75" customHeight="1" x14ac:dyDescent="0.25">
      <c r="A38" s="81"/>
      <c r="B38" s="81"/>
      <c r="C38" s="81"/>
      <c r="D38" s="81"/>
      <c r="E38" s="80"/>
      <c r="F38" s="81"/>
      <c r="G38" s="81"/>
      <c r="H38" s="81"/>
      <c r="I38" s="89"/>
      <c r="J38" s="91"/>
      <c r="K38" s="93"/>
      <c r="L38" s="95"/>
      <c r="M38" s="96"/>
      <c r="N38" s="95"/>
      <c r="O38" s="93"/>
      <c r="P38" s="98"/>
      <c r="Q38" s="93"/>
      <c r="R38" s="95"/>
      <c r="S38" s="93"/>
      <c r="T38" s="88"/>
      <c r="U38" s="109"/>
      <c r="V38" s="18"/>
      <c r="W38" s="38"/>
      <c r="X38" s="38"/>
      <c r="Y38" s="38"/>
      <c r="Z38" s="39" t="str">
        <f t="shared" si="15"/>
        <v xml:space="preserve">  </v>
      </c>
      <c r="AA38" s="40" t="s">
        <v>222</v>
      </c>
      <c r="AB38" s="41">
        <f t="shared" si="5"/>
        <v>0</v>
      </c>
      <c r="AC38" s="19" t="str">
        <f>+IF(OR(AA38='[1]11 FORMULAS'!$O$4,AA38='[1]11 FORMULAS'!$O$5),'[1]11 FORMULAS'!$P$5,IF(AA38='[1]11 FORMULAS'!$O$6,'[1]11 FORMULAS'!$P$6,""))</f>
        <v/>
      </c>
      <c r="AD38" s="40" t="s">
        <v>222</v>
      </c>
      <c r="AE38" s="41">
        <f t="shared" si="2"/>
        <v>0</v>
      </c>
      <c r="AF38" s="42"/>
      <c r="AG38" s="42"/>
      <c r="AH38" s="42"/>
      <c r="AI38" s="19">
        <f t="shared" si="18"/>
        <v>0</v>
      </c>
      <c r="AJ38" s="19" t="e">
        <f>+AK37*AI38</f>
        <v>#VALUE!</v>
      </c>
      <c r="AK38" s="19" t="e">
        <f>+AK37-AJ38</f>
        <v>#VALUE!</v>
      </c>
      <c r="AL38" s="19">
        <f>IF(AC38='[1]11 FORMULAS'!$P$6,AL37-(AL37*AI38),AL37)</f>
        <v>0</v>
      </c>
      <c r="AM38" s="110"/>
      <c r="AN38" s="93"/>
      <c r="AO38" s="110"/>
      <c r="AP38" s="93"/>
      <c r="AQ38" s="109"/>
      <c r="AR38" s="107"/>
      <c r="AS38" s="86"/>
      <c r="AT38" s="86"/>
      <c r="AU38" s="86"/>
      <c r="AV38" s="86"/>
      <c r="AW38" s="86"/>
      <c r="AX38" s="86"/>
      <c r="AY38" s="86"/>
      <c r="AZ38" s="86"/>
      <c r="BA38" s="86"/>
      <c r="BB38" s="86"/>
    </row>
    <row r="39" spans="1:54" s="22" customFormat="1" ht="33.75" customHeight="1" x14ac:dyDescent="0.25">
      <c r="A39" s="81"/>
      <c r="B39" s="81"/>
      <c r="C39" s="81"/>
      <c r="D39" s="81"/>
      <c r="E39" s="80"/>
      <c r="F39" s="81"/>
      <c r="G39" s="81"/>
      <c r="H39" s="81"/>
      <c r="I39" s="89"/>
      <c r="J39" s="91"/>
      <c r="K39" s="93"/>
      <c r="L39" s="95"/>
      <c r="M39" s="96"/>
      <c r="N39" s="95"/>
      <c r="O39" s="93"/>
      <c r="P39" s="98"/>
      <c r="Q39" s="93"/>
      <c r="R39" s="95"/>
      <c r="S39" s="93"/>
      <c r="T39" s="88"/>
      <c r="U39" s="109"/>
      <c r="V39" s="18"/>
      <c r="W39" s="38"/>
      <c r="X39" s="38"/>
      <c r="Y39" s="38"/>
      <c r="Z39" s="39" t="str">
        <f t="shared" si="15"/>
        <v xml:space="preserve">  </v>
      </c>
      <c r="AA39" s="40" t="s">
        <v>222</v>
      </c>
      <c r="AB39" s="41">
        <f t="shared" si="5"/>
        <v>0</v>
      </c>
      <c r="AC39" s="19" t="str">
        <f>+IF(OR(AA39='[1]11 FORMULAS'!$O$4,AA39='[1]11 FORMULAS'!$O$5),'[1]11 FORMULAS'!$P$5,IF(AA39='[1]11 FORMULAS'!$O$6,'[1]11 FORMULAS'!$P$6,""))</f>
        <v/>
      </c>
      <c r="AD39" s="40" t="s">
        <v>222</v>
      </c>
      <c r="AE39" s="41">
        <f t="shared" si="2"/>
        <v>0</v>
      </c>
      <c r="AF39" s="42"/>
      <c r="AG39" s="42"/>
      <c r="AH39" s="42"/>
      <c r="AI39" s="19">
        <f>+AB39+AE39</f>
        <v>0</v>
      </c>
      <c r="AJ39" s="19" t="e">
        <f t="shared" ref="AJ39:AJ41" si="20">+AK38*AI39</f>
        <v>#VALUE!</v>
      </c>
      <c r="AK39" s="19" t="e">
        <f t="shared" ref="AK39:AK41" si="21">+AK38-AJ39</f>
        <v>#VALUE!</v>
      </c>
      <c r="AL39" s="19">
        <f>IF(AC39='[1]11 FORMULAS'!$P$6,AL38-(AL38*AI39),AL38)</f>
        <v>0</v>
      </c>
      <c r="AM39" s="110"/>
      <c r="AN39" s="93"/>
      <c r="AO39" s="110"/>
      <c r="AP39" s="93"/>
      <c r="AQ39" s="109"/>
      <c r="AR39" s="107"/>
      <c r="AS39" s="86"/>
      <c r="AT39" s="86"/>
      <c r="AU39" s="86"/>
      <c r="AV39" s="86"/>
      <c r="AW39" s="86"/>
      <c r="AX39" s="86"/>
      <c r="AY39" s="86"/>
      <c r="AZ39" s="86"/>
      <c r="BA39" s="86"/>
      <c r="BB39" s="86"/>
    </row>
    <row r="40" spans="1:54" s="22" customFormat="1" ht="33.75" customHeight="1" x14ac:dyDescent="0.25">
      <c r="A40" s="81"/>
      <c r="B40" s="81"/>
      <c r="C40" s="81"/>
      <c r="D40" s="81"/>
      <c r="E40" s="80"/>
      <c r="F40" s="81"/>
      <c r="G40" s="81"/>
      <c r="H40" s="81"/>
      <c r="I40" s="89"/>
      <c r="J40" s="91"/>
      <c r="K40" s="93"/>
      <c r="L40" s="95"/>
      <c r="M40" s="96"/>
      <c r="N40" s="95"/>
      <c r="O40" s="93"/>
      <c r="P40" s="98"/>
      <c r="Q40" s="93"/>
      <c r="R40" s="95"/>
      <c r="S40" s="93"/>
      <c r="T40" s="88"/>
      <c r="U40" s="109"/>
      <c r="V40" s="18"/>
      <c r="W40" s="38"/>
      <c r="X40" s="38"/>
      <c r="Y40" s="38"/>
      <c r="Z40" s="39" t="str">
        <f t="shared" si="15"/>
        <v xml:space="preserve">  </v>
      </c>
      <c r="AA40" s="40" t="s">
        <v>222</v>
      </c>
      <c r="AB40" s="41">
        <f t="shared" si="5"/>
        <v>0</v>
      </c>
      <c r="AC40" s="19" t="str">
        <f>+IF(OR(AA40='[1]11 FORMULAS'!$O$4,AA40='[1]11 FORMULAS'!$O$5),'[1]11 FORMULAS'!$P$5,IF(AA40='[1]11 FORMULAS'!$O$6,'[1]11 FORMULAS'!$P$6,""))</f>
        <v/>
      </c>
      <c r="AD40" s="40" t="s">
        <v>222</v>
      </c>
      <c r="AE40" s="41">
        <f t="shared" si="2"/>
        <v>0</v>
      </c>
      <c r="AF40" s="42"/>
      <c r="AG40" s="42"/>
      <c r="AH40" s="42"/>
      <c r="AI40" s="19">
        <f t="shared" ref="AI40:AI41" si="22">+AB40+AE40</f>
        <v>0</v>
      </c>
      <c r="AJ40" s="19" t="e">
        <f t="shared" si="20"/>
        <v>#VALUE!</v>
      </c>
      <c r="AK40" s="19" t="e">
        <f t="shared" si="21"/>
        <v>#VALUE!</v>
      </c>
      <c r="AL40" s="19">
        <f>IF(AC40='[1]11 FORMULAS'!$P$6,AL39-(AL39*AI40),AL39)</f>
        <v>0</v>
      </c>
      <c r="AM40" s="110"/>
      <c r="AN40" s="93"/>
      <c r="AO40" s="110"/>
      <c r="AP40" s="93"/>
      <c r="AQ40" s="109"/>
      <c r="AR40" s="107"/>
      <c r="AS40" s="86"/>
      <c r="AT40" s="86"/>
      <c r="AU40" s="86"/>
      <c r="AV40" s="86"/>
      <c r="AW40" s="86"/>
      <c r="AX40" s="86"/>
      <c r="AY40" s="86"/>
      <c r="AZ40" s="86"/>
      <c r="BA40" s="86"/>
      <c r="BB40" s="86"/>
    </row>
    <row r="41" spans="1:54" s="22" customFormat="1" ht="33.75" customHeight="1" x14ac:dyDescent="0.25">
      <c r="A41" s="81"/>
      <c r="B41" s="81"/>
      <c r="C41" s="81"/>
      <c r="D41" s="81"/>
      <c r="E41" s="80"/>
      <c r="F41" s="81"/>
      <c r="G41" s="81"/>
      <c r="H41" s="81"/>
      <c r="I41" s="89"/>
      <c r="J41" s="92"/>
      <c r="K41" s="93"/>
      <c r="L41" s="95"/>
      <c r="M41" s="96"/>
      <c r="N41" s="95"/>
      <c r="O41" s="93"/>
      <c r="P41" s="99"/>
      <c r="Q41" s="93"/>
      <c r="R41" s="95"/>
      <c r="S41" s="93"/>
      <c r="T41" s="88"/>
      <c r="U41" s="109"/>
      <c r="V41" s="21"/>
      <c r="W41" s="21"/>
      <c r="X41" s="21"/>
      <c r="Y41" s="21"/>
      <c r="Z41" s="39" t="str">
        <f t="shared" si="15"/>
        <v xml:space="preserve">  </v>
      </c>
      <c r="AA41" s="40" t="s">
        <v>222</v>
      </c>
      <c r="AB41" s="41">
        <f t="shared" si="5"/>
        <v>0</v>
      </c>
      <c r="AC41" s="19" t="str">
        <f>+IF(OR(AA41='[1]11 FORMULAS'!$O$4,AA41='[1]11 FORMULAS'!$O$5),'[1]11 FORMULAS'!$P$5,IF(AA41='[1]11 FORMULAS'!$O$6,'[1]11 FORMULAS'!$P$6,""))</f>
        <v/>
      </c>
      <c r="AD41" s="40" t="s">
        <v>222</v>
      </c>
      <c r="AE41" s="41">
        <f t="shared" si="2"/>
        <v>0</v>
      </c>
      <c r="AF41" s="43"/>
      <c r="AG41" s="43"/>
      <c r="AH41" s="43"/>
      <c r="AI41" s="19">
        <f t="shared" si="22"/>
        <v>0</v>
      </c>
      <c r="AJ41" s="19" t="e">
        <f t="shared" si="20"/>
        <v>#VALUE!</v>
      </c>
      <c r="AK41" s="19" t="e">
        <f t="shared" si="21"/>
        <v>#VALUE!</v>
      </c>
      <c r="AL41" s="19">
        <f>IF(AC41='[1]11 FORMULAS'!$P$6,AL40-(AL40*AI41),AL40)</f>
        <v>0</v>
      </c>
      <c r="AM41" s="110"/>
      <c r="AN41" s="93"/>
      <c r="AO41" s="110"/>
      <c r="AP41" s="93"/>
      <c r="AQ41" s="109"/>
      <c r="AR41" s="108"/>
      <c r="AS41" s="87"/>
      <c r="AT41" s="87"/>
      <c r="AU41" s="87"/>
      <c r="AV41" s="87"/>
      <c r="AW41" s="87"/>
      <c r="AX41" s="87"/>
      <c r="AY41" s="87"/>
      <c r="AZ41" s="87"/>
      <c r="BA41" s="87"/>
      <c r="BB41" s="87"/>
    </row>
    <row r="42" spans="1:54" s="22" customFormat="1" ht="33.75" customHeight="1" x14ac:dyDescent="0.25">
      <c r="A42" s="81" t="s">
        <v>405</v>
      </c>
      <c r="B42" s="81"/>
      <c r="C42" s="81"/>
      <c r="D42" s="81"/>
      <c r="E42" s="80" t="str">
        <f>+CONCATENATE(B42," ",C42," ",D42)</f>
        <v xml:space="preserve">  </v>
      </c>
      <c r="F42" s="81"/>
      <c r="G42" s="81"/>
      <c r="H42" s="81"/>
      <c r="I42" s="89" t="str">
        <f t="shared" ref="I42" si="23">+G42&amp;H42</f>
        <v/>
      </c>
      <c r="J42" s="90">
        <v>0</v>
      </c>
      <c r="K42" s="93" t="str">
        <f>IF(J42&lt;=0,"",IF(J42&lt;=2,"Muy Baja",IF(J42&lt;=24,"Baja",IF(J42&lt;=500,"Media",IF(J42&lt;=5000,"Alta","Muy Alta")))))</f>
        <v/>
      </c>
      <c r="L42" s="94" t="str">
        <f>IF(K42="","",IF(K42="Muy Baja",0.2,IF(K42="Baja",0.4,IF(K42="Media",0.6,IF(K42="Alta",0.8,IF(K42="Muy Alta",1,))))))</f>
        <v/>
      </c>
      <c r="M42" s="96" t="s">
        <v>347</v>
      </c>
      <c r="N42" s="94">
        <f>IF(M42="","",IF(M42="menor a 10 SMLMV",0.2,IF(M42="ENTRE 10 Y 50 SMLMV",0.4,IF(M42="entre 50 y 100 SMLMV",0.6,IF(M42="entre 100 y 500 SMLMV",0.8,IF(M42="Mayor a 500 SMLMV",1,))))))</f>
        <v>0</v>
      </c>
      <c r="O42" s="93" t="str">
        <f>IF(N42&lt;=0,"",IF(N42&lt;=20%,"Leve",IF(N42&lt;=40%,"Menor",IF(N42&lt;=60%,"Moderado",IF(N42&lt;=80%,"Mayor","Catastrofico")))))</f>
        <v/>
      </c>
      <c r="P42" s="97" t="s">
        <v>222</v>
      </c>
      <c r="Q42" s="93" t="str">
        <f>IF(R42&lt;=0,"",IF(R42&lt;=20%,"Leve",IF(R42&lt;=40%,"Menor",IF(R42&lt;=60%,"Moderado",IF(R42&lt;=80%,"Mayor","Catastrofico")))))</f>
        <v/>
      </c>
      <c r="R42" s="94">
        <f>IF(P42="","",IF(P42="El riesgo afecta la imagen de algún área de la organización",0.2,IF(P42="El riesgo afecta la imagen de la entidad internamente, de conocimiento general nivel interno, de junta directiva y accionistas y/o de proveedores",0.4,IF(P42="El riesgo afecta la imagen de la entidad con algunos usuarios de relevancia frente al logro de los objetivos",0.6,IF(P42="El riesgo afecta la imagen de la entidad con efecto publicitario sostenido a nivel de sector administrativo, nivel departamental o municipal",0.8,IF(P42="El riesgo afecta la imagen de la entidad a nivel nacional, con efecto publicitario sostenido a nivel país",1,))))))</f>
        <v>0</v>
      </c>
      <c r="S42" s="93" t="str">
        <f>IF(T42&lt;=0,"",IF(T42&lt;=20%,"Leve",IF(T42&lt;=40%,"Menor",IF(T42&lt;=60%,"Moderado",IF(T42&lt;=80%,"Mayor","Catastrofico")))))</f>
        <v/>
      </c>
      <c r="T42" s="88">
        <f>+R42</f>
        <v>0</v>
      </c>
      <c r="U42" s="109">
        <f>IF(OR(AND(K42="Muy Baja",S42="Leve"),AND(K42="Muy Baja",S42="Menor"),AND(K42="Baja",S42="Leve")),"Bajo",IF(OR(AND(K42="Muy baja",S42="Moderado"),AND(K42="Baja",S42="Menor"),AND(K42="Baja",S42="Moderado"),AND(K42="Media",S42="Leve"),AND(K42="Media",S42="Menor"),AND(K42="Media",S42="Moderado"),AND(K42="Alta",S42="Leve"),AND(K42="Alta",S42="Menor")),"Moderado",IF(OR(AND(K42="Muy Baja",S42="Mayor"),AND(K42="Baja",S42="Mayor"),AND(K42="Media",S42="Mayor"),AND(K42="Alta",S42="Moderado"),AND(K42="Alta",S42="Mayor"),AND(K42="Muy Alta",S42="Leve"),AND(K42="Muy Alta",S42="Menor"),AND(K42="Muy Alta",S42="Moderado"),AND(K42="Muy Alta",S42="Mayor")),"Alto",IF(OR(AND(K42="Muy Baja",S42="Catastrofico"),AND(K42="Baja",S42="Catastrofico"),AND(K42="Media",S42="Catastrofico"),AND(K42="Alta",S42="Catastrofico"),AND(K42="Muy Alta",S42="Catastrofico")),"Extremo",))))</f>
        <v>0</v>
      </c>
      <c r="V42" s="18"/>
      <c r="W42" s="38"/>
      <c r="X42" s="38"/>
      <c r="Y42" s="38"/>
      <c r="Z42" s="39" t="str">
        <f t="shared" si="15"/>
        <v xml:space="preserve">  </v>
      </c>
      <c r="AA42" s="40" t="s">
        <v>222</v>
      </c>
      <c r="AB42" s="41">
        <f t="shared" si="5"/>
        <v>0</v>
      </c>
      <c r="AC42" s="19" t="str">
        <f>+IF(OR(AA42='[1]11 FORMULAS'!$O$4,AA42='[1]11 FORMULAS'!$O$5),'[1]11 FORMULAS'!$P$5,IF(AA42='[1]11 FORMULAS'!$O$6,'[1]11 FORMULAS'!$P$6,""))</f>
        <v/>
      </c>
      <c r="AD42" s="40" t="s">
        <v>222</v>
      </c>
      <c r="AE42" s="41">
        <f t="shared" si="2"/>
        <v>0</v>
      </c>
      <c r="AF42" s="42"/>
      <c r="AG42" s="42"/>
      <c r="AH42" s="42"/>
      <c r="AI42" s="19">
        <f t="shared" si="18"/>
        <v>0</v>
      </c>
      <c r="AJ42" s="19" t="e">
        <f>+L42*AI42</f>
        <v>#VALUE!</v>
      </c>
      <c r="AK42" s="19" t="e">
        <f>+L42-AJ42</f>
        <v>#VALUE!</v>
      </c>
      <c r="AL42" s="19">
        <f>IF(AC42='[1]11 FORMULAS'!$P$6,T42-(T42*AI42),T42)</f>
        <v>0</v>
      </c>
      <c r="AM42" s="110" t="e">
        <f>+AK46</f>
        <v>#VALUE!</v>
      </c>
      <c r="AN42" s="93" t="e">
        <f>IF(AM42&lt;=0,"",IF(AM42&lt;=20%,"Muy Baja",IF(AM42&lt;=40%,"Baja",IF(AM42&lt;=60%,"Media",IF(AM42&lt;=80%,"Alta","Muy Alta")))))</f>
        <v>#VALUE!</v>
      </c>
      <c r="AO42" s="110">
        <f>+AL46</f>
        <v>0</v>
      </c>
      <c r="AP42" s="93" t="str">
        <f>IF(AO42&lt;=0,"",IF(AO42&lt;=20%,"Leve",IF(AO42&lt;=40%,"Menor",IF(AO42&lt;=60%,"Moderado",IF(AO42&lt;=80%,"Mayor","Catastrofico")))))</f>
        <v/>
      </c>
      <c r="AQ42" s="109" t="e">
        <f>IF(OR(AND(AN42="Muy Baja",AP42="Leve"),AND(AN42="Muy Baja",AP42="Menor"),AND(AN42="Baja",AP42="Leve")),"Bajo",IF(OR(AND(AN42="Muy baja",AP42="Moderado"),AND(AN42="Baja",AP42="Menor"),AND(AN42="Baja",AP42="Moderado"),AND(AN42="Media",AP42="Leve"),AND(AN42="Media",AP42="Menor"),AND(AN42="Media",AP42="Moderado"),AND(AN42="Alta",AP42="Leve"),AND(AN42="Alta",AP42="Menor")),"Moderado",IF(OR(AND(AN42="Muy Baja",AP42="Mayor"),AND(AN42="Baja",AP42="Mayor"),AND(AN42="Media",AP42="Mayor"),AND(AN42="Alta",AP42="Moderado"),AND(AN42="Alta",AP42="Mayor"),AND(AN42="Muy Alta",AP42="Leve"),AND(AN42="Muy Alta",AP42="Menor"),AND(AN42="Muy Alta",AP42="Moderado"),AND(AN42="Muy Alta",AP42="Mayor")),"Alto",IF(OR(AND(AN42="Muy Baja",AP42="Catastrofico"),AND(AN42="Baja",AP42="Catastrofico"),AND(AN42="Media",AP42="Catastrofico"),AND(AN42="Alta",AP42="Catastrofico"),AND(AN42="Muy Alta",AP42="Catastrofico")),"Extremo",""))))</f>
        <v>#VALUE!</v>
      </c>
      <c r="AR42" s="106"/>
      <c r="AS42" s="102"/>
      <c r="AT42" s="102"/>
      <c r="AU42" s="102"/>
      <c r="AV42" s="102"/>
      <c r="AW42" s="102"/>
      <c r="AX42" s="102"/>
      <c r="AY42" s="102"/>
      <c r="AZ42" s="102"/>
      <c r="BA42" s="102"/>
      <c r="BB42" s="102"/>
    </row>
    <row r="43" spans="1:54" s="22" customFormat="1" ht="33.75" customHeight="1" x14ac:dyDescent="0.25">
      <c r="A43" s="81"/>
      <c r="B43" s="81"/>
      <c r="C43" s="81"/>
      <c r="D43" s="81"/>
      <c r="E43" s="80"/>
      <c r="F43" s="81"/>
      <c r="G43" s="81"/>
      <c r="H43" s="81"/>
      <c r="I43" s="89"/>
      <c r="J43" s="91"/>
      <c r="K43" s="93"/>
      <c r="L43" s="95"/>
      <c r="M43" s="96"/>
      <c r="N43" s="95"/>
      <c r="O43" s="93"/>
      <c r="P43" s="98"/>
      <c r="Q43" s="93"/>
      <c r="R43" s="95"/>
      <c r="S43" s="93"/>
      <c r="T43" s="88"/>
      <c r="U43" s="109"/>
      <c r="V43" s="18"/>
      <c r="W43" s="38"/>
      <c r="X43" s="38"/>
      <c r="Y43" s="38"/>
      <c r="Z43" s="39" t="str">
        <f t="shared" si="15"/>
        <v xml:space="preserve">  </v>
      </c>
      <c r="AA43" s="40" t="s">
        <v>222</v>
      </c>
      <c r="AB43" s="41">
        <f t="shared" si="5"/>
        <v>0</v>
      </c>
      <c r="AC43" s="19" t="str">
        <f>+IF(OR(AA43='[1]11 FORMULAS'!$O$4,AA43='[1]11 FORMULAS'!$O$5),'[1]11 FORMULAS'!$P$5,IF(AA43='[1]11 FORMULAS'!$O$6,'[1]11 FORMULAS'!$P$6,""))</f>
        <v/>
      </c>
      <c r="AD43" s="40" t="s">
        <v>222</v>
      </c>
      <c r="AE43" s="41">
        <f t="shared" si="2"/>
        <v>0</v>
      </c>
      <c r="AF43" s="42"/>
      <c r="AG43" s="42"/>
      <c r="AH43" s="42"/>
      <c r="AI43" s="19">
        <f t="shared" si="18"/>
        <v>0</v>
      </c>
      <c r="AJ43" s="19" t="e">
        <f>+AK42*AI43</f>
        <v>#VALUE!</v>
      </c>
      <c r="AK43" s="19" t="e">
        <f>+AK42-AJ43</f>
        <v>#VALUE!</v>
      </c>
      <c r="AL43" s="19">
        <f>IF(AC43='[1]11 FORMULAS'!$P$6,AL42-(AL42*AI43),AL42)</f>
        <v>0</v>
      </c>
      <c r="AM43" s="110"/>
      <c r="AN43" s="93"/>
      <c r="AO43" s="110"/>
      <c r="AP43" s="93"/>
      <c r="AQ43" s="109"/>
      <c r="AR43" s="107"/>
      <c r="AS43" s="86"/>
      <c r="AT43" s="86"/>
      <c r="AU43" s="86"/>
      <c r="AV43" s="86"/>
      <c r="AW43" s="86"/>
      <c r="AX43" s="86"/>
      <c r="AY43" s="86"/>
      <c r="AZ43" s="86"/>
      <c r="BA43" s="86"/>
      <c r="BB43" s="86"/>
    </row>
    <row r="44" spans="1:54" s="22" customFormat="1" ht="33.75" customHeight="1" x14ac:dyDescent="0.25">
      <c r="A44" s="81"/>
      <c r="B44" s="81"/>
      <c r="C44" s="81"/>
      <c r="D44" s="81"/>
      <c r="E44" s="80"/>
      <c r="F44" s="81"/>
      <c r="G44" s="81"/>
      <c r="H44" s="81"/>
      <c r="I44" s="89"/>
      <c r="J44" s="91"/>
      <c r="K44" s="93"/>
      <c r="L44" s="95"/>
      <c r="M44" s="96"/>
      <c r="N44" s="95"/>
      <c r="O44" s="93"/>
      <c r="P44" s="98"/>
      <c r="Q44" s="93"/>
      <c r="R44" s="95"/>
      <c r="S44" s="93"/>
      <c r="T44" s="88"/>
      <c r="U44" s="109"/>
      <c r="V44" s="18"/>
      <c r="W44" s="38"/>
      <c r="X44" s="38"/>
      <c r="Y44" s="38"/>
      <c r="Z44" s="39" t="str">
        <f t="shared" si="15"/>
        <v xml:space="preserve">  </v>
      </c>
      <c r="AA44" s="40" t="s">
        <v>222</v>
      </c>
      <c r="AB44" s="41">
        <f t="shared" si="5"/>
        <v>0</v>
      </c>
      <c r="AC44" s="19" t="str">
        <f>+IF(OR(AA44='[1]11 FORMULAS'!$O$4,AA44='[1]11 FORMULAS'!$O$5),'[1]11 FORMULAS'!$P$5,IF(AA44='[1]11 FORMULAS'!$O$6,'[1]11 FORMULAS'!$P$6,""))</f>
        <v/>
      </c>
      <c r="AD44" s="40" t="s">
        <v>222</v>
      </c>
      <c r="AE44" s="41">
        <f t="shared" si="2"/>
        <v>0</v>
      </c>
      <c r="AF44" s="42"/>
      <c r="AG44" s="42"/>
      <c r="AH44" s="42"/>
      <c r="AI44" s="19">
        <f>+AB44+AE44</f>
        <v>0</v>
      </c>
      <c r="AJ44" s="19" t="e">
        <f t="shared" ref="AJ44:AJ46" si="24">+AK43*AI44</f>
        <v>#VALUE!</v>
      </c>
      <c r="AK44" s="19" t="e">
        <f t="shared" ref="AK44:AK46" si="25">+AK43-AJ44</f>
        <v>#VALUE!</v>
      </c>
      <c r="AL44" s="19">
        <f>IF(AC44='[1]11 FORMULAS'!$P$6,AL43-(AL43*AI44),AL43)</f>
        <v>0</v>
      </c>
      <c r="AM44" s="110"/>
      <c r="AN44" s="93"/>
      <c r="AO44" s="110"/>
      <c r="AP44" s="93"/>
      <c r="AQ44" s="109"/>
      <c r="AR44" s="107"/>
      <c r="AS44" s="86"/>
      <c r="AT44" s="86"/>
      <c r="AU44" s="86"/>
      <c r="AV44" s="86"/>
      <c r="AW44" s="86"/>
      <c r="AX44" s="86"/>
      <c r="AY44" s="86"/>
      <c r="AZ44" s="86"/>
      <c r="BA44" s="86"/>
      <c r="BB44" s="86"/>
    </row>
    <row r="45" spans="1:54" s="22" customFormat="1" ht="33.75" customHeight="1" x14ac:dyDescent="0.25">
      <c r="A45" s="81"/>
      <c r="B45" s="81"/>
      <c r="C45" s="81"/>
      <c r="D45" s="81"/>
      <c r="E45" s="80"/>
      <c r="F45" s="81"/>
      <c r="G45" s="81"/>
      <c r="H45" s="81"/>
      <c r="I45" s="89"/>
      <c r="J45" s="91"/>
      <c r="K45" s="93"/>
      <c r="L45" s="95"/>
      <c r="M45" s="96"/>
      <c r="N45" s="95"/>
      <c r="O45" s="93"/>
      <c r="P45" s="98"/>
      <c r="Q45" s="93"/>
      <c r="R45" s="95"/>
      <c r="S45" s="93"/>
      <c r="T45" s="88"/>
      <c r="U45" s="109"/>
      <c r="V45" s="18"/>
      <c r="W45" s="38"/>
      <c r="X45" s="38"/>
      <c r="Y45" s="38"/>
      <c r="Z45" s="39" t="str">
        <f t="shared" si="15"/>
        <v xml:space="preserve">  </v>
      </c>
      <c r="AA45" s="40" t="s">
        <v>222</v>
      </c>
      <c r="AB45" s="41">
        <f t="shared" si="5"/>
        <v>0</v>
      </c>
      <c r="AC45" s="19" t="str">
        <f>+IF(OR(AA45='[1]11 FORMULAS'!$O$4,AA45='[1]11 FORMULAS'!$O$5),'[1]11 FORMULAS'!$P$5,IF(AA45='[1]11 FORMULAS'!$O$6,'[1]11 FORMULAS'!$P$6,""))</f>
        <v/>
      </c>
      <c r="AD45" s="40" t="s">
        <v>222</v>
      </c>
      <c r="AE45" s="41">
        <f t="shared" si="2"/>
        <v>0</v>
      </c>
      <c r="AF45" s="42"/>
      <c r="AG45" s="42"/>
      <c r="AH45" s="42"/>
      <c r="AI45" s="19">
        <f t="shared" ref="AI45:AI46" si="26">+AB45+AE45</f>
        <v>0</v>
      </c>
      <c r="AJ45" s="19" t="e">
        <f t="shared" si="24"/>
        <v>#VALUE!</v>
      </c>
      <c r="AK45" s="19" t="e">
        <f t="shared" si="25"/>
        <v>#VALUE!</v>
      </c>
      <c r="AL45" s="19">
        <f>IF(AC45='[1]11 FORMULAS'!$P$6,AL44-(AL44*AI45),AL44)</f>
        <v>0</v>
      </c>
      <c r="AM45" s="110"/>
      <c r="AN45" s="93"/>
      <c r="AO45" s="110"/>
      <c r="AP45" s="93"/>
      <c r="AQ45" s="109"/>
      <c r="AR45" s="107"/>
      <c r="AS45" s="86"/>
      <c r="AT45" s="86"/>
      <c r="AU45" s="86"/>
      <c r="AV45" s="86"/>
      <c r="AW45" s="86"/>
      <c r="AX45" s="86"/>
      <c r="AY45" s="86"/>
      <c r="AZ45" s="86"/>
      <c r="BA45" s="86"/>
      <c r="BB45" s="86"/>
    </row>
    <row r="46" spans="1:54" s="22" customFormat="1" ht="33.75" customHeight="1" x14ac:dyDescent="0.25">
      <c r="A46" s="81"/>
      <c r="B46" s="81"/>
      <c r="C46" s="81"/>
      <c r="D46" s="81"/>
      <c r="E46" s="80"/>
      <c r="F46" s="81"/>
      <c r="G46" s="81"/>
      <c r="H46" s="81"/>
      <c r="I46" s="89"/>
      <c r="J46" s="92"/>
      <c r="K46" s="93"/>
      <c r="L46" s="95"/>
      <c r="M46" s="96"/>
      <c r="N46" s="95"/>
      <c r="O46" s="93"/>
      <c r="P46" s="99"/>
      <c r="Q46" s="93"/>
      <c r="R46" s="95"/>
      <c r="S46" s="93"/>
      <c r="T46" s="88"/>
      <c r="U46" s="109"/>
      <c r="V46" s="21"/>
      <c r="W46" s="21"/>
      <c r="X46" s="21"/>
      <c r="Y46" s="21"/>
      <c r="Z46" s="39" t="str">
        <f t="shared" si="15"/>
        <v xml:space="preserve">  </v>
      </c>
      <c r="AA46" s="40" t="s">
        <v>222</v>
      </c>
      <c r="AB46" s="41">
        <f t="shared" si="5"/>
        <v>0</v>
      </c>
      <c r="AC46" s="19" t="str">
        <f>+IF(OR(AA46='[1]11 FORMULAS'!$O$4,AA46='[1]11 FORMULAS'!$O$5),'[1]11 FORMULAS'!$P$5,IF(AA46='[1]11 FORMULAS'!$O$6,'[1]11 FORMULAS'!$P$6,""))</f>
        <v/>
      </c>
      <c r="AD46" s="40" t="s">
        <v>222</v>
      </c>
      <c r="AE46" s="41">
        <f t="shared" si="2"/>
        <v>0</v>
      </c>
      <c r="AF46" s="43"/>
      <c r="AG46" s="43"/>
      <c r="AH46" s="43"/>
      <c r="AI46" s="19">
        <f t="shared" si="26"/>
        <v>0</v>
      </c>
      <c r="AJ46" s="19" t="e">
        <f t="shared" si="24"/>
        <v>#VALUE!</v>
      </c>
      <c r="AK46" s="19" t="e">
        <f t="shared" si="25"/>
        <v>#VALUE!</v>
      </c>
      <c r="AL46" s="19">
        <f>IF(AC46='[1]11 FORMULAS'!$P$6,AL45-(AL45*AI46),AL45)</f>
        <v>0</v>
      </c>
      <c r="AM46" s="110"/>
      <c r="AN46" s="93"/>
      <c r="AO46" s="110"/>
      <c r="AP46" s="93"/>
      <c r="AQ46" s="109"/>
      <c r="AR46" s="108"/>
      <c r="AS46" s="87"/>
      <c r="AT46" s="87"/>
      <c r="AU46" s="87"/>
      <c r="AV46" s="87"/>
      <c r="AW46" s="87"/>
      <c r="AX46" s="87"/>
      <c r="AY46" s="87"/>
      <c r="AZ46" s="87"/>
      <c r="BA46" s="87"/>
      <c r="BB46" s="87"/>
    </row>
  </sheetData>
  <mergeCells count="325">
    <mergeCell ref="A1:B4"/>
    <mergeCell ref="C1:AZ1"/>
    <mergeCell ref="BA1:BB1"/>
    <mergeCell ref="C2:AZ2"/>
    <mergeCell ref="BA2:BB2"/>
    <mergeCell ref="C3:AZ3"/>
    <mergeCell ref="BA3:BB3"/>
    <mergeCell ref="C4:AZ4"/>
    <mergeCell ref="BA4:BB4"/>
    <mergeCell ref="A5:B5"/>
    <mergeCell ref="C5:D5"/>
    <mergeCell ref="I5:O5"/>
    <mergeCell ref="P5:S5"/>
    <mergeCell ref="AR5:AR6"/>
    <mergeCell ref="BA5:BB5"/>
    <mergeCell ref="A6:B6"/>
    <mergeCell ref="C6:H6"/>
    <mergeCell ref="I6:O6"/>
    <mergeCell ref="P6:S6"/>
    <mergeCell ref="W6:AH6"/>
    <mergeCell ref="BA6:BB6"/>
    <mergeCell ref="A7:U7"/>
    <mergeCell ref="V7:AR7"/>
    <mergeCell ref="AS7:BB9"/>
    <mergeCell ref="A8:I9"/>
    <mergeCell ref="J8:U8"/>
    <mergeCell ref="V8:Z10"/>
    <mergeCell ref="AA8:AR8"/>
    <mergeCell ref="J9:J11"/>
    <mergeCell ref="F10:I10"/>
    <mergeCell ref="AA10:AE10"/>
    <mergeCell ref="AI9:AI10"/>
    <mergeCell ref="AK9:AK10"/>
    <mergeCell ref="AL9:AL10"/>
    <mergeCell ref="AM9:AM11"/>
    <mergeCell ref="AN9:AN11"/>
    <mergeCell ref="AO9:AO11"/>
    <mergeCell ref="Q9:Q11"/>
    <mergeCell ref="R9:R11"/>
    <mergeCell ref="S9:S11"/>
    <mergeCell ref="T9:T11"/>
    <mergeCell ref="U9:U11"/>
    <mergeCell ref="AA9:AH9"/>
    <mergeCell ref="AF10:AH10"/>
    <mergeCell ref="K9:K11"/>
    <mergeCell ref="L9:L11"/>
    <mergeCell ref="M9:M11"/>
    <mergeCell ref="N9:N11"/>
    <mergeCell ref="O9:O11"/>
    <mergeCell ref="P9:P11"/>
    <mergeCell ref="BA10:BA11"/>
    <mergeCell ref="BB10:BB11"/>
    <mergeCell ref="A12:A16"/>
    <mergeCell ref="B12:B16"/>
    <mergeCell ref="C12:C16"/>
    <mergeCell ref="D12:D16"/>
    <mergeCell ref="E12:E16"/>
    <mergeCell ref="F12:F16"/>
    <mergeCell ref="G12:G16"/>
    <mergeCell ref="H12:H16"/>
    <mergeCell ref="AS10:AS11"/>
    <mergeCell ref="AT10:AT11"/>
    <mergeCell ref="AU10:AU11"/>
    <mergeCell ref="AV10:AV11"/>
    <mergeCell ref="AW10:AY10"/>
    <mergeCell ref="AZ10:AZ11"/>
    <mergeCell ref="AP9:AP11"/>
    <mergeCell ref="AQ9:AQ11"/>
    <mergeCell ref="AR9:AR11"/>
    <mergeCell ref="AP12:AP16"/>
    <mergeCell ref="AQ12:AQ16"/>
    <mergeCell ref="F17:F21"/>
    <mergeCell ref="G17:G21"/>
    <mergeCell ref="H17:H21"/>
    <mergeCell ref="I17:I21"/>
    <mergeCell ref="J17:J21"/>
    <mergeCell ref="P12:P16"/>
    <mergeCell ref="Q12:Q16"/>
    <mergeCell ref="R12:R16"/>
    <mergeCell ref="S12:S16"/>
    <mergeCell ref="K17:K21"/>
    <mergeCell ref="T17:T21"/>
    <mergeCell ref="U17:U21"/>
    <mergeCell ref="AM17:AM21"/>
    <mergeCell ref="BA12:BA16"/>
    <mergeCell ref="BB12:BB16"/>
    <mergeCell ref="AV12:AV16"/>
    <mergeCell ref="AW12:AW16"/>
    <mergeCell ref="BA17:BA21"/>
    <mergeCell ref="BB17:BB21"/>
    <mergeCell ref="AV17:AV21"/>
    <mergeCell ref="AW17:AW21"/>
    <mergeCell ref="AX17:AX21"/>
    <mergeCell ref="AY17:AY21"/>
    <mergeCell ref="AZ17:AZ21"/>
    <mergeCell ref="A10:A11"/>
    <mergeCell ref="B10:B11"/>
    <mergeCell ref="C10:C11"/>
    <mergeCell ref="D10:D11"/>
    <mergeCell ref="E10:E11"/>
    <mergeCell ref="AX12:AX16"/>
    <mergeCell ref="AY12:AY16"/>
    <mergeCell ref="AZ12:AZ16"/>
    <mergeCell ref="T12:T16"/>
    <mergeCell ref="I12:I16"/>
    <mergeCell ref="J12:J16"/>
    <mergeCell ref="K12:K16"/>
    <mergeCell ref="L12:L16"/>
    <mergeCell ref="M12:M16"/>
    <mergeCell ref="N12:N16"/>
    <mergeCell ref="O12:O16"/>
    <mergeCell ref="AR12:AR16"/>
    <mergeCell ref="AS12:AS16"/>
    <mergeCell ref="AT12:AT16"/>
    <mergeCell ref="AU12:AU16"/>
    <mergeCell ref="U12:U16"/>
    <mergeCell ref="AM12:AM16"/>
    <mergeCell ref="AN12:AN16"/>
    <mergeCell ref="AO12:AO16"/>
    <mergeCell ref="A17:A21"/>
    <mergeCell ref="B17:B21"/>
    <mergeCell ref="C17:C21"/>
    <mergeCell ref="D17:D21"/>
    <mergeCell ref="A22:A26"/>
    <mergeCell ref="B22:B26"/>
    <mergeCell ref="C22:C26"/>
    <mergeCell ref="D22:D26"/>
    <mergeCell ref="E22:E26"/>
    <mergeCell ref="E17:E21"/>
    <mergeCell ref="F22:F26"/>
    <mergeCell ref="G22:G26"/>
    <mergeCell ref="H22:H26"/>
    <mergeCell ref="AU17:AU21"/>
    <mergeCell ref="AO17:AO21"/>
    <mergeCell ref="AP17:AP21"/>
    <mergeCell ref="AQ17:AQ21"/>
    <mergeCell ref="AR17:AR21"/>
    <mergeCell ref="AS17:AS21"/>
    <mergeCell ref="AT17:AT21"/>
    <mergeCell ref="R17:R21"/>
    <mergeCell ref="S17:S21"/>
    <mergeCell ref="AN17:AN21"/>
    <mergeCell ref="L17:L21"/>
    <mergeCell ref="M17:M21"/>
    <mergeCell ref="N17:N21"/>
    <mergeCell ref="O17:O21"/>
    <mergeCell ref="P17:P21"/>
    <mergeCell ref="Q17:Q21"/>
    <mergeCell ref="BA22:BA26"/>
    <mergeCell ref="BB22:BB26"/>
    <mergeCell ref="A27:A31"/>
    <mergeCell ref="B27:B31"/>
    <mergeCell ref="C27:C31"/>
    <mergeCell ref="D27:D31"/>
    <mergeCell ref="E27:E31"/>
    <mergeCell ref="AR22:AR26"/>
    <mergeCell ref="AS22:AS26"/>
    <mergeCell ref="AT22:AT26"/>
    <mergeCell ref="AU22:AU26"/>
    <mergeCell ref="AV22:AV26"/>
    <mergeCell ref="AW22:AW26"/>
    <mergeCell ref="U22:U26"/>
    <mergeCell ref="AM22:AM26"/>
    <mergeCell ref="AN22:AN26"/>
    <mergeCell ref="AO22:AO26"/>
    <mergeCell ref="AP22:AP26"/>
    <mergeCell ref="AQ22:AQ26"/>
    <mergeCell ref="O22:O26"/>
    <mergeCell ref="P22:P26"/>
    <mergeCell ref="Q22:Q26"/>
    <mergeCell ref="R22:R26"/>
    <mergeCell ref="S22:S26"/>
    <mergeCell ref="H27:H31"/>
    <mergeCell ref="I27:I31"/>
    <mergeCell ref="J27:J31"/>
    <mergeCell ref="K27:K31"/>
    <mergeCell ref="AX22:AX26"/>
    <mergeCell ref="AY22:AY26"/>
    <mergeCell ref="AZ22:AZ26"/>
    <mergeCell ref="T22:T26"/>
    <mergeCell ref="I22:I26"/>
    <mergeCell ref="J22:J26"/>
    <mergeCell ref="K22:K26"/>
    <mergeCell ref="L22:L26"/>
    <mergeCell ref="M22:M26"/>
    <mergeCell ref="N22:N26"/>
    <mergeCell ref="T27:T31"/>
    <mergeCell ref="U27:U31"/>
    <mergeCell ref="AM27:AM31"/>
    <mergeCell ref="AN27:AN31"/>
    <mergeCell ref="L27:L31"/>
    <mergeCell ref="M27:M31"/>
    <mergeCell ref="N27:N31"/>
    <mergeCell ref="O27:O31"/>
    <mergeCell ref="R27:R31"/>
    <mergeCell ref="S27:S31"/>
    <mergeCell ref="BA27:BA31"/>
    <mergeCell ref="BB27:BB31"/>
    <mergeCell ref="A32:A36"/>
    <mergeCell ref="B32:B36"/>
    <mergeCell ref="C32:C36"/>
    <mergeCell ref="D32:D36"/>
    <mergeCell ref="E32:E36"/>
    <mergeCell ref="F32:F36"/>
    <mergeCell ref="G32:G36"/>
    <mergeCell ref="H32:H36"/>
    <mergeCell ref="AU27:AU31"/>
    <mergeCell ref="AV27:AV31"/>
    <mergeCell ref="AW27:AW31"/>
    <mergeCell ref="AX27:AX31"/>
    <mergeCell ref="AY27:AY31"/>
    <mergeCell ref="AZ27:AZ31"/>
    <mergeCell ref="AO27:AO31"/>
    <mergeCell ref="AP27:AP31"/>
    <mergeCell ref="AQ27:AQ31"/>
    <mergeCell ref="AR27:AR31"/>
    <mergeCell ref="AS27:AS31"/>
    <mergeCell ref="AT27:AT31"/>
    <mergeCell ref="F27:F31"/>
    <mergeCell ref="G27:G31"/>
    <mergeCell ref="Q32:Q36"/>
    <mergeCell ref="R32:R36"/>
    <mergeCell ref="S32:S36"/>
    <mergeCell ref="T32:T36"/>
    <mergeCell ref="I32:I36"/>
    <mergeCell ref="J32:J36"/>
    <mergeCell ref="K32:K36"/>
    <mergeCell ref="L32:L36"/>
    <mergeCell ref="M32:M36"/>
    <mergeCell ref="N32:N36"/>
    <mergeCell ref="O32:O36"/>
    <mergeCell ref="P32:P36"/>
    <mergeCell ref="P27:P31"/>
    <mergeCell ref="Q27:Q31"/>
    <mergeCell ref="AX32:AX36"/>
    <mergeCell ref="AY32:AY36"/>
    <mergeCell ref="AZ32:AZ36"/>
    <mergeCell ref="BA32:BA36"/>
    <mergeCell ref="BB32:BB36"/>
    <mergeCell ref="A37:A41"/>
    <mergeCell ref="B37:B41"/>
    <mergeCell ref="C37:C41"/>
    <mergeCell ref="D37:D41"/>
    <mergeCell ref="E37:E41"/>
    <mergeCell ref="AR32:AR36"/>
    <mergeCell ref="AS32:AS36"/>
    <mergeCell ref="AT32:AT36"/>
    <mergeCell ref="AU32:AU36"/>
    <mergeCell ref="AV32:AV36"/>
    <mergeCell ref="AW32:AW36"/>
    <mergeCell ref="U32:U36"/>
    <mergeCell ref="AM32:AM36"/>
    <mergeCell ref="AN32:AN36"/>
    <mergeCell ref="AO32:AO36"/>
    <mergeCell ref="AP32:AP36"/>
    <mergeCell ref="AQ32:AQ36"/>
    <mergeCell ref="L37:L41"/>
    <mergeCell ref="M37:M41"/>
    <mergeCell ref="N37:N41"/>
    <mergeCell ref="O37:O41"/>
    <mergeCell ref="P37:P41"/>
    <mergeCell ref="Q37:Q41"/>
    <mergeCell ref="F37:F41"/>
    <mergeCell ref="G37:G41"/>
    <mergeCell ref="H37:H41"/>
    <mergeCell ref="I37:I41"/>
    <mergeCell ref="J37:J41"/>
    <mergeCell ref="K37:K41"/>
    <mergeCell ref="AQ37:AQ41"/>
    <mergeCell ref="AR37:AR41"/>
    <mergeCell ref="AS37:AS41"/>
    <mergeCell ref="AT37:AT41"/>
    <mergeCell ref="R37:R41"/>
    <mergeCell ref="S37:S41"/>
    <mergeCell ref="T37:T41"/>
    <mergeCell ref="U37:U41"/>
    <mergeCell ref="AM37:AM41"/>
    <mergeCell ref="AN37:AN41"/>
    <mergeCell ref="I42:I46"/>
    <mergeCell ref="J42:J46"/>
    <mergeCell ref="K42:K46"/>
    <mergeCell ref="L42:L46"/>
    <mergeCell ref="M42:M46"/>
    <mergeCell ref="N42:N46"/>
    <mergeCell ref="BA37:BA41"/>
    <mergeCell ref="BB37:BB41"/>
    <mergeCell ref="A42:A46"/>
    <mergeCell ref="B42:B46"/>
    <mergeCell ref="C42:C46"/>
    <mergeCell ref="D42:D46"/>
    <mergeCell ref="E42:E46"/>
    <mergeCell ref="F42:F46"/>
    <mergeCell ref="G42:G46"/>
    <mergeCell ref="H42:H46"/>
    <mergeCell ref="AU37:AU41"/>
    <mergeCell ref="AV37:AV41"/>
    <mergeCell ref="AW37:AW41"/>
    <mergeCell ref="AX37:AX41"/>
    <mergeCell ref="AY37:AY41"/>
    <mergeCell ref="AZ37:AZ41"/>
    <mergeCell ref="AO37:AO41"/>
    <mergeCell ref="AP37:AP41"/>
    <mergeCell ref="U42:U46"/>
    <mergeCell ref="AM42:AM46"/>
    <mergeCell ref="AN42:AN46"/>
    <mergeCell ref="AO42:AO46"/>
    <mergeCell ref="AP42:AP46"/>
    <mergeCell ref="AQ42:AQ46"/>
    <mergeCell ref="O42:O46"/>
    <mergeCell ref="P42:P46"/>
    <mergeCell ref="Q42:Q46"/>
    <mergeCell ref="R42:R46"/>
    <mergeCell ref="S42:S46"/>
    <mergeCell ref="T42:T46"/>
    <mergeCell ref="AX42:AX46"/>
    <mergeCell ref="AY42:AY46"/>
    <mergeCell ref="AZ42:AZ46"/>
    <mergeCell ref="BA42:BA46"/>
    <mergeCell ref="BB42:BB46"/>
    <mergeCell ref="AR42:AR46"/>
    <mergeCell ref="AS42:AS46"/>
    <mergeCell ref="AT42:AT46"/>
    <mergeCell ref="AU42:AU46"/>
    <mergeCell ref="AV42:AV46"/>
    <mergeCell ref="AW42:AW46"/>
  </mergeCells>
  <conditionalFormatting sqref="K12">
    <cfRule type="cellIs" dxfId="731" priority="354" operator="equal">
      <formula>"Media"</formula>
    </cfRule>
    <cfRule type="cellIs" dxfId="730" priority="356" operator="equal">
      <formula>"Muy Baja"</formula>
    </cfRule>
    <cfRule type="cellIs" dxfId="729" priority="355" operator="equal">
      <formula>"Baja"</formula>
    </cfRule>
    <cfRule type="cellIs" dxfId="728" priority="353" operator="equal">
      <formula>"Alta"</formula>
    </cfRule>
    <cfRule type="cellIs" dxfId="727" priority="352" operator="equal">
      <formula>"Muy Alta"</formula>
    </cfRule>
  </conditionalFormatting>
  <conditionalFormatting sqref="K17">
    <cfRule type="cellIs" dxfId="726" priority="317" operator="equal">
      <formula>"Muy Alta"</formula>
    </cfRule>
    <cfRule type="cellIs" dxfId="725" priority="318" operator="equal">
      <formula>"Alta"</formula>
    </cfRule>
    <cfRule type="cellIs" dxfId="724" priority="319" operator="equal">
      <formula>"Media"</formula>
    </cfRule>
    <cfRule type="cellIs" dxfId="723" priority="320" operator="equal">
      <formula>"Baja"</formula>
    </cfRule>
    <cfRule type="cellIs" dxfId="722" priority="321" operator="equal">
      <formula>"Muy Baja"</formula>
    </cfRule>
  </conditionalFormatting>
  <conditionalFormatting sqref="K22">
    <cfRule type="cellIs" dxfId="721" priority="292" operator="equal">
      <formula>"Muy Alta"</formula>
    </cfRule>
    <cfRule type="cellIs" dxfId="720" priority="293" operator="equal">
      <formula>"Alta"</formula>
    </cfRule>
    <cfRule type="cellIs" dxfId="719" priority="294" operator="equal">
      <formula>"Media"</formula>
    </cfRule>
    <cfRule type="cellIs" dxfId="718" priority="295" operator="equal">
      <formula>"Baja"</formula>
    </cfRule>
    <cfRule type="cellIs" dxfId="717" priority="296" operator="equal">
      <formula>"Muy Baja"</formula>
    </cfRule>
  </conditionalFormatting>
  <conditionalFormatting sqref="K27">
    <cfRule type="cellIs" dxfId="716" priority="262" operator="equal">
      <formula>"Muy Alta"</formula>
    </cfRule>
    <cfRule type="cellIs" dxfId="715" priority="263" operator="equal">
      <formula>"Alta"</formula>
    </cfRule>
    <cfRule type="cellIs" dxfId="714" priority="264" operator="equal">
      <formula>"Media"</formula>
    </cfRule>
    <cfRule type="cellIs" dxfId="713" priority="265" operator="equal">
      <formula>"Baja"</formula>
    </cfRule>
    <cfRule type="cellIs" dxfId="712" priority="266" operator="equal">
      <formula>"Muy Baja"</formula>
    </cfRule>
  </conditionalFormatting>
  <conditionalFormatting sqref="K32">
    <cfRule type="cellIs" dxfId="711" priority="159" operator="equal">
      <formula>"Muy Baja"</formula>
    </cfRule>
    <cfRule type="cellIs" dxfId="710" priority="158" operator="equal">
      <formula>"Baja"</formula>
    </cfRule>
    <cfRule type="cellIs" dxfId="709" priority="157" operator="equal">
      <formula>"Media"</formula>
    </cfRule>
    <cfRule type="cellIs" dxfId="708" priority="156" operator="equal">
      <formula>"Alta"</formula>
    </cfRule>
    <cfRule type="cellIs" dxfId="707" priority="155" operator="equal">
      <formula>"Muy Alta"</formula>
    </cfRule>
  </conditionalFormatting>
  <conditionalFormatting sqref="K37">
    <cfRule type="cellIs" dxfId="706" priority="2" operator="equal">
      <formula>"Alta"</formula>
    </cfRule>
    <cfRule type="cellIs" dxfId="705" priority="3" operator="equal">
      <formula>"Media"</formula>
    </cfRule>
    <cfRule type="cellIs" dxfId="704" priority="4" operator="equal">
      <formula>"Baja"</formula>
    </cfRule>
    <cfRule type="cellIs" dxfId="703" priority="5" operator="equal">
      <formula>"Muy Baja"</formula>
    </cfRule>
    <cfRule type="cellIs" dxfId="702" priority="1" operator="equal">
      <formula>"Muy Alta"</formula>
    </cfRule>
  </conditionalFormatting>
  <conditionalFormatting sqref="K42">
    <cfRule type="cellIs" dxfId="701" priority="61" operator="equal">
      <formula>"Media"</formula>
    </cfRule>
    <cfRule type="cellIs" dxfId="700" priority="62" operator="equal">
      <formula>"Baja"</formula>
    </cfRule>
    <cfRule type="cellIs" dxfId="699" priority="63" operator="equal">
      <formula>"Muy Baja"</formula>
    </cfRule>
    <cfRule type="cellIs" dxfId="698" priority="59" operator="equal">
      <formula>"Muy Alta"</formula>
    </cfRule>
    <cfRule type="cellIs" dxfId="697" priority="60" operator="equal">
      <formula>"Alta"</formula>
    </cfRule>
  </conditionalFormatting>
  <conditionalFormatting sqref="M12">
    <cfRule type="cellIs" dxfId="696" priority="365" operator="equal">
      <formula>$T$15</formula>
    </cfRule>
    <cfRule type="cellIs" dxfId="695" priority="366" operator="equal">
      <formula>$T$16</formula>
    </cfRule>
    <cfRule type="cellIs" dxfId="694" priority="364" operator="equal">
      <formula>$T$14</formula>
    </cfRule>
    <cfRule type="cellIs" dxfId="693" priority="363" operator="equal">
      <formula>$T$13</formula>
    </cfRule>
    <cfRule type="cellIs" dxfId="692" priority="362" operator="equal">
      <formula>$T$12</formula>
    </cfRule>
  </conditionalFormatting>
  <conditionalFormatting sqref="M17">
    <cfRule type="cellIs" dxfId="691" priority="208" operator="equal">
      <formula>$T$16</formula>
    </cfRule>
    <cfRule type="cellIs" dxfId="690" priority="207" operator="equal">
      <formula>$T$15</formula>
    </cfRule>
    <cfRule type="cellIs" dxfId="689" priority="206" operator="equal">
      <formula>$T$14</formula>
    </cfRule>
    <cfRule type="cellIs" dxfId="688" priority="205" operator="equal">
      <formula>$T$13</formula>
    </cfRule>
    <cfRule type="cellIs" dxfId="687" priority="204" operator="equal">
      <formula>$T$12</formula>
    </cfRule>
  </conditionalFormatting>
  <conditionalFormatting sqref="M22">
    <cfRule type="cellIs" dxfId="686" priority="203" operator="equal">
      <formula>$T$16</formula>
    </cfRule>
    <cfRule type="cellIs" dxfId="685" priority="202" operator="equal">
      <formula>$T$15</formula>
    </cfRule>
    <cfRule type="cellIs" dxfId="684" priority="201" operator="equal">
      <formula>$T$14</formula>
    </cfRule>
    <cfRule type="cellIs" dxfId="683" priority="200" operator="equal">
      <formula>$T$13</formula>
    </cfRule>
    <cfRule type="cellIs" dxfId="682" priority="199" operator="equal">
      <formula>$T$12</formula>
    </cfRule>
  </conditionalFormatting>
  <conditionalFormatting sqref="M27">
    <cfRule type="cellIs" dxfId="681" priority="194" operator="equal">
      <formula>$T$12</formula>
    </cfRule>
    <cfRule type="cellIs" dxfId="680" priority="195" operator="equal">
      <formula>$T$13</formula>
    </cfRule>
    <cfRule type="cellIs" dxfId="679" priority="196" operator="equal">
      <formula>$T$14</formula>
    </cfRule>
    <cfRule type="cellIs" dxfId="678" priority="197" operator="equal">
      <formula>$T$15</formula>
    </cfRule>
    <cfRule type="cellIs" dxfId="677" priority="198" operator="equal">
      <formula>$T$16</formula>
    </cfRule>
  </conditionalFormatting>
  <conditionalFormatting sqref="M32">
    <cfRule type="cellIs" dxfId="676" priority="6" operator="equal">
      <formula>$T$12</formula>
    </cfRule>
    <cfRule type="cellIs" dxfId="675" priority="7" operator="equal">
      <formula>$T$13</formula>
    </cfRule>
    <cfRule type="cellIs" dxfId="674" priority="8" operator="equal">
      <formula>$T$14</formula>
    </cfRule>
    <cfRule type="cellIs" dxfId="673" priority="9" operator="equal">
      <formula>$T$15</formula>
    </cfRule>
    <cfRule type="cellIs" dxfId="672" priority="10" operator="equal">
      <formula>$T$16</formula>
    </cfRule>
  </conditionalFormatting>
  <conditionalFormatting sqref="M37">
    <cfRule type="cellIs" dxfId="671" priority="73" operator="equal">
      <formula>$T$12</formula>
    </cfRule>
    <cfRule type="cellIs" dxfId="670" priority="75" operator="equal">
      <formula>$T$14</formula>
    </cfRule>
    <cfRule type="cellIs" dxfId="669" priority="77" operator="equal">
      <formula>$T$16</formula>
    </cfRule>
    <cfRule type="cellIs" dxfId="668" priority="74" operator="equal">
      <formula>$T$13</formula>
    </cfRule>
    <cfRule type="cellIs" dxfId="667" priority="76" operator="equal">
      <formula>$T$15</formula>
    </cfRule>
  </conditionalFormatting>
  <conditionalFormatting sqref="M42">
    <cfRule type="cellIs" dxfId="666" priority="22" operator="equal">
      <formula>$T$14</formula>
    </cfRule>
    <cfRule type="cellIs" dxfId="665" priority="24" operator="equal">
      <formula>$T$16</formula>
    </cfRule>
    <cfRule type="cellIs" dxfId="664" priority="21" operator="equal">
      <formula>$T$13</formula>
    </cfRule>
    <cfRule type="cellIs" dxfId="663" priority="23" operator="equal">
      <formula>$T$15</formula>
    </cfRule>
    <cfRule type="cellIs" dxfId="662" priority="20" operator="equal">
      <formula>$T$12</formula>
    </cfRule>
  </conditionalFormatting>
  <conditionalFormatting sqref="O12 O17">
    <cfRule type="cellIs" dxfId="661" priority="351" operator="equal">
      <formula>"leve"</formula>
    </cfRule>
    <cfRule type="cellIs" dxfId="660" priority="350" operator="equal">
      <formula>"menor"</formula>
    </cfRule>
    <cfRule type="cellIs" dxfId="659" priority="349" operator="equal">
      <formula>"Moderado"</formula>
    </cfRule>
    <cfRule type="cellIs" dxfId="658" priority="348" operator="equal">
      <formula>"Mayor"</formula>
    </cfRule>
    <cfRule type="cellIs" dxfId="657" priority="347" operator="equal">
      <formula>"catastrofico"</formula>
    </cfRule>
  </conditionalFormatting>
  <conditionalFormatting sqref="O22">
    <cfRule type="cellIs" dxfId="656" priority="287" operator="equal">
      <formula>"catastrofico"</formula>
    </cfRule>
    <cfRule type="cellIs" dxfId="655" priority="288" operator="equal">
      <formula>"Mayor"</formula>
    </cfRule>
    <cfRule type="cellIs" dxfId="654" priority="289" operator="equal">
      <formula>"Moderado"</formula>
    </cfRule>
    <cfRule type="cellIs" dxfId="653" priority="290" operator="equal">
      <formula>"menor"</formula>
    </cfRule>
    <cfRule type="cellIs" dxfId="652" priority="291" operator="equal">
      <formula>"leve"</formula>
    </cfRule>
  </conditionalFormatting>
  <conditionalFormatting sqref="O27">
    <cfRule type="cellIs" dxfId="651" priority="259" operator="equal">
      <formula>"Moderado"</formula>
    </cfRule>
    <cfRule type="cellIs" dxfId="650" priority="258" operator="equal">
      <formula>"Mayor"</formula>
    </cfRule>
    <cfRule type="cellIs" dxfId="649" priority="257" operator="equal">
      <formula>"catastrofico"</formula>
    </cfRule>
    <cfRule type="cellIs" dxfId="648" priority="260" operator="equal">
      <formula>"menor"</formula>
    </cfRule>
    <cfRule type="cellIs" dxfId="647" priority="261" operator="equal">
      <formula>"leve"</formula>
    </cfRule>
  </conditionalFormatting>
  <conditionalFormatting sqref="O32">
    <cfRule type="cellIs" dxfId="646" priority="150" operator="equal">
      <formula>"catastrofico"</formula>
    </cfRule>
    <cfRule type="cellIs" dxfId="645" priority="152" operator="equal">
      <formula>"Moderado"</formula>
    </cfRule>
    <cfRule type="cellIs" dxfId="644" priority="153" operator="equal">
      <formula>"menor"</formula>
    </cfRule>
    <cfRule type="cellIs" dxfId="643" priority="154" operator="equal">
      <formula>"leve"</formula>
    </cfRule>
    <cfRule type="cellIs" dxfId="642" priority="151" operator="equal">
      <formula>"Mayor"</formula>
    </cfRule>
  </conditionalFormatting>
  <conditionalFormatting sqref="O37">
    <cfRule type="cellIs" dxfId="641" priority="111" operator="equal">
      <formula>"leve"</formula>
    </cfRule>
    <cfRule type="cellIs" dxfId="640" priority="110" operator="equal">
      <formula>"menor"</formula>
    </cfRule>
    <cfRule type="cellIs" dxfId="639" priority="109" operator="equal">
      <formula>"Moderado"</formula>
    </cfRule>
    <cfRule type="cellIs" dxfId="638" priority="108" operator="equal">
      <formula>"Mayor"</formula>
    </cfRule>
    <cfRule type="cellIs" dxfId="637" priority="107" operator="equal">
      <formula>"catastrofico"</formula>
    </cfRule>
  </conditionalFormatting>
  <conditionalFormatting sqref="O42">
    <cfRule type="cellIs" dxfId="636" priority="54" operator="equal">
      <formula>"catastrofico"</formula>
    </cfRule>
    <cfRule type="cellIs" dxfId="635" priority="55" operator="equal">
      <formula>"Mayor"</formula>
    </cfRule>
    <cfRule type="cellIs" dxfId="634" priority="56" operator="equal">
      <formula>"Moderado"</formula>
    </cfRule>
    <cfRule type="cellIs" dxfId="633" priority="57" operator="equal">
      <formula>"menor"</formula>
    </cfRule>
    <cfRule type="cellIs" dxfId="632" priority="58" operator="equal">
      <formula>"leve"</formula>
    </cfRule>
  </conditionalFormatting>
  <conditionalFormatting sqref="Q12">
    <cfRule type="cellIs" dxfId="631" priority="346" operator="equal">
      <formula>"leve"</formula>
    </cfRule>
    <cfRule type="cellIs" dxfId="630" priority="342" operator="equal">
      <formula>"catastrofico"</formula>
    </cfRule>
    <cfRule type="cellIs" dxfId="629" priority="343" operator="equal">
      <formula>"Mayor"</formula>
    </cfRule>
    <cfRule type="cellIs" dxfId="628" priority="344" operator="equal">
      <formula>"Moderado"</formula>
    </cfRule>
    <cfRule type="cellIs" dxfId="627" priority="345" operator="equal">
      <formula>"menor"</formula>
    </cfRule>
  </conditionalFormatting>
  <conditionalFormatting sqref="Q17">
    <cfRule type="cellIs" dxfId="626" priority="313" operator="equal">
      <formula>"Mayor"</formula>
    </cfRule>
    <cfRule type="cellIs" dxfId="625" priority="312" operator="equal">
      <formula>"catastrofico"</formula>
    </cfRule>
    <cfRule type="cellIs" dxfId="624" priority="314" operator="equal">
      <formula>"Moderado"</formula>
    </cfRule>
    <cfRule type="cellIs" dxfId="623" priority="315" operator="equal">
      <formula>"menor"</formula>
    </cfRule>
    <cfRule type="cellIs" dxfId="622" priority="316" operator="equal">
      <formula>"leve"</formula>
    </cfRule>
  </conditionalFormatting>
  <conditionalFormatting sqref="Q22">
    <cfRule type="cellIs" dxfId="621" priority="166" operator="equal">
      <formula>"Mayor"</formula>
    </cfRule>
    <cfRule type="cellIs" dxfId="620" priority="167" operator="equal">
      <formula>"Moderado"</formula>
    </cfRule>
    <cfRule type="cellIs" dxfId="619" priority="169" operator="equal">
      <formula>"leve"</formula>
    </cfRule>
    <cfRule type="cellIs" dxfId="618" priority="165" operator="equal">
      <formula>"catastrofico"</formula>
    </cfRule>
    <cfRule type="cellIs" dxfId="617" priority="168" operator="equal">
      <formula>"menor"</formula>
    </cfRule>
  </conditionalFormatting>
  <conditionalFormatting sqref="Q27">
    <cfRule type="cellIs" dxfId="616" priority="164" operator="equal">
      <formula>"leve"</formula>
    </cfRule>
    <cfRule type="cellIs" dxfId="615" priority="163" operator="equal">
      <formula>"menor"</formula>
    </cfRule>
    <cfRule type="cellIs" dxfId="614" priority="162" operator="equal">
      <formula>"Moderado"</formula>
    </cfRule>
    <cfRule type="cellIs" dxfId="613" priority="161" operator="equal">
      <formula>"Mayor"</formula>
    </cfRule>
    <cfRule type="cellIs" dxfId="612" priority="160" operator="equal">
      <formula>"catastrofico"</formula>
    </cfRule>
  </conditionalFormatting>
  <conditionalFormatting sqref="Q32">
    <cfRule type="cellIs" dxfId="611" priority="112" operator="equal">
      <formula>"catastrofico"</formula>
    </cfRule>
    <cfRule type="cellIs" dxfId="610" priority="113" operator="equal">
      <formula>"Mayor"</formula>
    </cfRule>
    <cfRule type="cellIs" dxfId="609" priority="114" operator="equal">
      <formula>"Moderado"</formula>
    </cfRule>
    <cfRule type="cellIs" dxfId="608" priority="115" operator="equal">
      <formula>"menor"</formula>
    </cfRule>
    <cfRule type="cellIs" dxfId="607" priority="116" operator="equal">
      <formula>"leve"</formula>
    </cfRule>
  </conditionalFormatting>
  <conditionalFormatting sqref="Q37">
    <cfRule type="cellIs" dxfId="606" priority="68" operator="equal">
      <formula>"leve"</formula>
    </cfRule>
    <cfRule type="cellIs" dxfId="605" priority="65" operator="equal">
      <formula>"Mayor"</formula>
    </cfRule>
    <cfRule type="cellIs" dxfId="604" priority="64" operator="equal">
      <formula>"catastrofico"</formula>
    </cfRule>
    <cfRule type="cellIs" dxfId="603" priority="66" operator="equal">
      <formula>"Moderado"</formula>
    </cfRule>
    <cfRule type="cellIs" dxfId="602" priority="67" operator="equal">
      <formula>"menor"</formula>
    </cfRule>
  </conditionalFormatting>
  <conditionalFormatting sqref="Q42">
    <cfRule type="cellIs" dxfId="601" priority="14" operator="equal">
      <formula>"menor"</formula>
    </cfRule>
    <cfRule type="cellIs" dxfId="600" priority="15" operator="equal">
      <formula>"leve"</formula>
    </cfRule>
    <cfRule type="cellIs" dxfId="599" priority="13" operator="equal">
      <formula>"Moderado"</formula>
    </cfRule>
    <cfRule type="cellIs" dxfId="598" priority="12" operator="equal">
      <formula>"Mayor"</formula>
    </cfRule>
    <cfRule type="cellIs" dxfId="597" priority="11" operator="equal">
      <formula>"catastrofico"</formula>
    </cfRule>
  </conditionalFormatting>
  <conditionalFormatting sqref="S12">
    <cfRule type="cellIs" dxfId="596" priority="339" operator="equal">
      <formula>"Moderado"</formula>
    </cfRule>
    <cfRule type="cellIs" dxfId="595" priority="338" operator="equal">
      <formula>"Mayor"</formula>
    </cfRule>
    <cfRule type="cellIs" dxfId="594" priority="340" operator="equal">
      <formula>"menor"</formula>
    </cfRule>
    <cfRule type="cellIs" dxfId="593" priority="337" operator="equal">
      <formula>"catastrofico"</formula>
    </cfRule>
    <cfRule type="cellIs" dxfId="592" priority="341" operator="equal">
      <formula>"leve"</formula>
    </cfRule>
  </conditionalFormatting>
  <conditionalFormatting sqref="S17">
    <cfRule type="cellIs" dxfId="591" priority="308" operator="equal">
      <formula>"Mayor"</formula>
    </cfRule>
    <cfRule type="cellIs" dxfId="590" priority="309" operator="equal">
      <formula>"Moderado"</formula>
    </cfRule>
    <cfRule type="cellIs" dxfId="589" priority="310" operator="equal">
      <formula>"menor"</formula>
    </cfRule>
    <cfRule type="cellIs" dxfId="588" priority="307" operator="equal">
      <formula>"catastrofico"</formula>
    </cfRule>
    <cfRule type="cellIs" dxfId="587" priority="311" operator="equal">
      <formula>"leve"</formula>
    </cfRule>
  </conditionalFormatting>
  <conditionalFormatting sqref="S22">
    <cfRule type="cellIs" dxfId="586" priority="279" operator="equal">
      <formula>"Moderado"</formula>
    </cfRule>
    <cfRule type="cellIs" dxfId="585" priority="277" operator="equal">
      <formula>"catastrofico"</formula>
    </cfRule>
    <cfRule type="cellIs" dxfId="584" priority="278" operator="equal">
      <formula>"Mayor"</formula>
    </cfRule>
    <cfRule type="cellIs" dxfId="583" priority="280" operator="equal">
      <formula>"menor"</formula>
    </cfRule>
    <cfRule type="cellIs" dxfId="582" priority="281" operator="equal">
      <formula>"leve"</formula>
    </cfRule>
  </conditionalFormatting>
  <conditionalFormatting sqref="S27">
    <cfRule type="cellIs" dxfId="581" priority="249" operator="equal">
      <formula>"Moderado"</formula>
    </cfRule>
    <cfRule type="cellIs" dxfId="580" priority="248" operator="equal">
      <formula>"Mayor"</formula>
    </cfRule>
    <cfRule type="cellIs" dxfId="579" priority="247" operator="equal">
      <formula>"catastrofico"</formula>
    </cfRule>
    <cfRule type="cellIs" dxfId="578" priority="251" operator="equal">
      <formula>"leve"</formula>
    </cfRule>
    <cfRule type="cellIs" dxfId="577" priority="250" operator="equal">
      <formula>"menor"</formula>
    </cfRule>
  </conditionalFormatting>
  <conditionalFormatting sqref="S32">
    <cfRule type="cellIs" dxfId="576" priority="141" operator="equal">
      <formula>"Mayor"</formula>
    </cfRule>
    <cfRule type="cellIs" dxfId="575" priority="142" operator="equal">
      <formula>"Moderado"</formula>
    </cfRule>
    <cfRule type="cellIs" dxfId="574" priority="143" operator="equal">
      <formula>"menor"</formula>
    </cfRule>
    <cfRule type="cellIs" dxfId="573" priority="144" operator="equal">
      <formula>"leve"</formula>
    </cfRule>
    <cfRule type="cellIs" dxfId="572" priority="140" operator="equal">
      <formula>"catastrofico"</formula>
    </cfRule>
  </conditionalFormatting>
  <conditionalFormatting sqref="S37">
    <cfRule type="cellIs" dxfId="571" priority="98" operator="equal">
      <formula>"Mayor"</formula>
    </cfRule>
    <cfRule type="cellIs" dxfId="570" priority="97" operator="equal">
      <formula>"catastrofico"</formula>
    </cfRule>
    <cfRule type="cellIs" dxfId="569" priority="100" operator="equal">
      <formula>"menor"</formula>
    </cfRule>
    <cfRule type="cellIs" dxfId="568" priority="99" operator="equal">
      <formula>"Moderado"</formula>
    </cfRule>
    <cfRule type="cellIs" dxfId="567" priority="101" operator="equal">
      <formula>"leve"</formula>
    </cfRule>
  </conditionalFormatting>
  <conditionalFormatting sqref="S42">
    <cfRule type="cellIs" dxfId="566" priority="45" operator="equal">
      <formula>"Mayor"</formula>
    </cfRule>
    <cfRule type="cellIs" dxfId="565" priority="47" operator="equal">
      <formula>"menor"</formula>
    </cfRule>
    <cfRule type="cellIs" dxfId="564" priority="48" operator="equal">
      <formula>"leve"</formula>
    </cfRule>
    <cfRule type="cellIs" dxfId="563" priority="46" operator="equal">
      <formula>"Moderado"</formula>
    </cfRule>
    <cfRule type="cellIs" dxfId="562" priority="44" operator="equal">
      <formula>"catastrofico"</formula>
    </cfRule>
  </conditionalFormatting>
  <conditionalFormatting sqref="T12">
    <cfRule type="cellIs" dxfId="561" priority="357" operator="equal">
      <formula>#REF!</formula>
    </cfRule>
    <cfRule type="cellIs" dxfId="560" priority="359" operator="equal">
      <formula>#REF!</formula>
    </cfRule>
    <cfRule type="cellIs" dxfId="559" priority="360" operator="equal">
      <formula>#REF!</formula>
    </cfRule>
    <cfRule type="cellIs" dxfId="558" priority="361" operator="equal">
      <formula>#REF!</formula>
    </cfRule>
    <cfRule type="cellIs" dxfId="557" priority="358" operator="equal">
      <formula>#REF!</formula>
    </cfRule>
  </conditionalFormatting>
  <conditionalFormatting sqref="T17">
    <cfRule type="cellIs" dxfId="556" priority="322" operator="equal">
      <formula>#REF!</formula>
    </cfRule>
    <cfRule type="cellIs" dxfId="555" priority="325" operator="equal">
      <formula>#REF!</formula>
    </cfRule>
    <cfRule type="cellIs" dxfId="554" priority="323" operator="equal">
      <formula>#REF!</formula>
    </cfRule>
    <cfRule type="cellIs" dxfId="553" priority="324" operator="equal">
      <formula>#REF!</formula>
    </cfRule>
    <cfRule type="cellIs" dxfId="552" priority="326" operator="equal">
      <formula>#REF!</formula>
    </cfRule>
  </conditionalFormatting>
  <conditionalFormatting sqref="T22">
    <cfRule type="cellIs" dxfId="551" priority="284" operator="equal">
      <formula>#REF!</formula>
    </cfRule>
    <cfRule type="cellIs" dxfId="550" priority="285" operator="equal">
      <formula>#REF!</formula>
    </cfRule>
    <cfRule type="cellIs" dxfId="549" priority="283" operator="equal">
      <formula>#REF!</formula>
    </cfRule>
    <cfRule type="cellIs" dxfId="548" priority="282" operator="equal">
      <formula>#REF!</formula>
    </cfRule>
    <cfRule type="cellIs" dxfId="547" priority="286" operator="equal">
      <formula>#REF!</formula>
    </cfRule>
  </conditionalFormatting>
  <conditionalFormatting sqref="T27">
    <cfRule type="cellIs" dxfId="546" priority="252" operator="equal">
      <formula>#REF!</formula>
    </cfRule>
    <cfRule type="cellIs" dxfId="545" priority="253" operator="equal">
      <formula>#REF!</formula>
    </cfRule>
    <cfRule type="cellIs" dxfId="544" priority="254" operator="equal">
      <formula>#REF!</formula>
    </cfRule>
    <cfRule type="cellIs" dxfId="543" priority="255" operator="equal">
      <formula>#REF!</formula>
    </cfRule>
    <cfRule type="cellIs" dxfId="542" priority="256" operator="equal">
      <formula>#REF!</formula>
    </cfRule>
  </conditionalFormatting>
  <conditionalFormatting sqref="T32">
    <cfRule type="cellIs" dxfId="541" priority="149" operator="equal">
      <formula>#REF!</formula>
    </cfRule>
    <cfRule type="cellIs" dxfId="540" priority="147" operator="equal">
      <formula>#REF!</formula>
    </cfRule>
    <cfRule type="cellIs" dxfId="539" priority="146" operator="equal">
      <formula>#REF!</formula>
    </cfRule>
    <cfRule type="cellIs" dxfId="538" priority="145" operator="equal">
      <formula>#REF!</formula>
    </cfRule>
    <cfRule type="cellIs" dxfId="537" priority="148" operator="equal">
      <formula>#REF!</formula>
    </cfRule>
  </conditionalFormatting>
  <conditionalFormatting sqref="T37">
    <cfRule type="cellIs" dxfId="536" priority="104" operator="equal">
      <formula>#REF!</formula>
    </cfRule>
    <cfRule type="cellIs" dxfId="535" priority="102" operator="equal">
      <formula>#REF!</formula>
    </cfRule>
    <cfRule type="cellIs" dxfId="534" priority="103" operator="equal">
      <formula>#REF!</formula>
    </cfRule>
    <cfRule type="cellIs" dxfId="533" priority="105" operator="equal">
      <formula>#REF!</formula>
    </cfRule>
    <cfRule type="cellIs" dxfId="532" priority="106" operator="equal">
      <formula>#REF!</formula>
    </cfRule>
  </conditionalFormatting>
  <conditionalFormatting sqref="T42">
    <cfRule type="cellIs" dxfId="531" priority="53" operator="equal">
      <formula>#REF!</formula>
    </cfRule>
    <cfRule type="cellIs" dxfId="530" priority="52" operator="equal">
      <formula>#REF!</formula>
    </cfRule>
    <cfRule type="cellIs" dxfId="529" priority="50" operator="equal">
      <formula>#REF!</formula>
    </cfRule>
    <cfRule type="cellIs" dxfId="528" priority="51" operator="equal">
      <formula>#REF!</formula>
    </cfRule>
    <cfRule type="cellIs" dxfId="527" priority="49" operator="equal">
      <formula>#REF!</formula>
    </cfRule>
  </conditionalFormatting>
  <conditionalFormatting sqref="U12">
    <cfRule type="cellIs" dxfId="526" priority="190" operator="equal">
      <formula>"Extremo"</formula>
    </cfRule>
    <cfRule type="cellIs" dxfId="525" priority="193" operator="equal">
      <formula>"Bajo"</formula>
    </cfRule>
    <cfRule type="cellIs" dxfId="524" priority="192" operator="equal">
      <formula>"Moderado"</formula>
    </cfRule>
    <cfRule type="cellIs" dxfId="523" priority="191" operator="equal">
      <formula>"Alto"</formula>
    </cfRule>
  </conditionalFormatting>
  <conditionalFormatting sqref="U17">
    <cfRule type="cellIs" dxfId="522" priority="187" operator="equal">
      <formula>"Alto"</formula>
    </cfRule>
    <cfRule type="cellIs" dxfId="521" priority="188" operator="equal">
      <formula>"Moderado"</formula>
    </cfRule>
    <cfRule type="cellIs" dxfId="520" priority="186" operator="equal">
      <formula>"Extremo"</formula>
    </cfRule>
    <cfRule type="cellIs" dxfId="519" priority="189" operator="equal">
      <formula>"Bajo"</formula>
    </cfRule>
  </conditionalFormatting>
  <conditionalFormatting sqref="U22">
    <cfRule type="cellIs" dxfId="518" priority="182" operator="equal">
      <formula>"Extremo"</formula>
    </cfRule>
    <cfRule type="cellIs" dxfId="517" priority="184" operator="equal">
      <formula>"Moderado"</formula>
    </cfRule>
    <cfRule type="cellIs" dxfId="516" priority="185" operator="equal">
      <formula>"Bajo"</formula>
    </cfRule>
    <cfRule type="cellIs" dxfId="515" priority="183" operator="equal">
      <formula>"Alto"</formula>
    </cfRule>
  </conditionalFormatting>
  <conditionalFormatting sqref="U27">
    <cfRule type="cellIs" dxfId="514" priority="233" operator="equal">
      <formula>"Extremo"</formula>
    </cfRule>
    <cfRule type="cellIs" dxfId="513" priority="234" operator="equal">
      <formula>"Alto"</formula>
    </cfRule>
    <cfRule type="cellIs" dxfId="512" priority="235" operator="equal">
      <formula>"Moderado"</formula>
    </cfRule>
    <cfRule type="cellIs" dxfId="511" priority="236" operator="equal">
      <formula>"Bajo"</formula>
    </cfRule>
  </conditionalFormatting>
  <conditionalFormatting sqref="U32">
    <cfRule type="cellIs" dxfId="510" priority="127" operator="equal">
      <formula>"Alto"</formula>
    </cfRule>
    <cfRule type="cellIs" dxfId="509" priority="126" operator="equal">
      <formula>"Extremo"</formula>
    </cfRule>
    <cfRule type="cellIs" dxfId="508" priority="128" operator="equal">
      <formula>"Moderado"</formula>
    </cfRule>
    <cfRule type="cellIs" dxfId="507" priority="129" operator="equal">
      <formula>"Bajo"</formula>
    </cfRule>
  </conditionalFormatting>
  <conditionalFormatting sqref="U37">
    <cfRule type="cellIs" dxfId="506" priority="84" operator="equal">
      <formula>"Alto"</formula>
    </cfRule>
    <cfRule type="cellIs" dxfId="505" priority="85" operator="equal">
      <formula>"Moderado"</formula>
    </cfRule>
    <cfRule type="cellIs" dxfId="504" priority="86" operator="equal">
      <formula>"Bajo"</formula>
    </cfRule>
    <cfRule type="cellIs" dxfId="503" priority="83" operator="equal">
      <formula>"Extremo"</formula>
    </cfRule>
  </conditionalFormatting>
  <conditionalFormatting sqref="U42">
    <cfRule type="cellIs" dxfId="502" priority="30" operator="equal">
      <formula>"Extremo"</formula>
    </cfRule>
    <cfRule type="cellIs" dxfId="501" priority="33" operator="equal">
      <formula>"Bajo"</formula>
    </cfRule>
    <cfRule type="cellIs" dxfId="500" priority="32" operator="equal">
      <formula>"Moderado"</formula>
    </cfRule>
    <cfRule type="cellIs" dxfId="499" priority="31" operator="equal">
      <formula>"Alto"</formula>
    </cfRule>
  </conditionalFormatting>
  <conditionalFormatting sqref="AN12">
    <cfRule type="cellIs" dxfId="498" priority="333" operator="equal">
      <formula>"Alta"</formula>
    </cfRule>
    <cfRule type="cellIs" dxfId="497" priority="332" operator="equal">
      <formula>"Muy Alta"</formula>
    </cfRule>
    <cfRule type="cellIs" dxfId="496" priority="336" operator="equal">
      <formula>"Muy Baja"</formula>
    </cfRule>
    <cfRule type="cellIs" dxfId="495" priority="335" operator="equal">
      <formula>"Baja"</formula>
    </cfRule>
    <cfRule type="cellIs" dxfId="494" priority="334" operator="equal">
      <formula>"Media"</formula>
    </cfRule>
  </conditionalFormatting>
  <conditionalFormatting sqref="AN17">
    <cfRule type="cellIs" dxfId="493" priority="306" operator="equal">
      <formula>"Muy Baja"</formula>
    </cfRule>
    <cfRule type="cellIs" dxfId="492" priority="304" operator="equal">
      <formula>"Media"</formula>
    </cfRule>
    <cfRule type="cellIs" dxfId="491" priority="303" operator="equal">
      <formula>"Alta"</formula>
    </cfRule>
    <cfRule type="cellIs" dxfId="490" priority="302" operator="equal">
      <formula>"Muy Alta"</formula>
    </cfRule>
    <cfRule type="cellIs" dxfId="489" priority="305" operator="equal">
      <formula>"Baja"</formula>
    </cfRule>
  </conditionalFormatting>
  <conditionalFormatting sqref="AN22">
    <cfRule type="cellIs" dxfId="488" priority="276" operator="equal">
      <formula>"Muy Baja"</formula>
    </cfRule>
    <cfRule type="cellIs" dxfId="487" priority="275" operator="equal">
      <formula>"Baja"</formula>
    </cfRule>
    <cfRule type="cellIs" dxfId="486" priority="274" operator="equal">
      <formula>"Media"</formula>
    </cfRule>
    <cfRule type="cellIs" dxfId="485" priority="273" operator="equal">
      <formula>"Alta"</formula>
    </cfRule>
    <cfRule type="cellIs" dxfId="484" priority="272" operator="equal">
      <formula>"Muy Alta"</formula>
    </cfRule>
  </conditionalFormatting>
  <conditionalFormatting sqref="AN27">
    <cfRule type="cellIs" dxfId="483" priority="245" operator="equal">
      <formula>"Baja"</formula>
    </cfRule>
    <cfRule type="cellIs" dxfId="482" priority="242" operator="equal">
      <formula>"Muy Alta"</formula>
    </cfRule>
    <cfRule type="cellIs" dxfId="481" priority="243" operator="equal">
      <formula>"Alta"</formula>
    </cfRule>
    <cfRule type="cellIs" dxfId="480" priority="244" operator="equal">
      <formula>"Media"</formula>
    </cfRule>
    <cfRule type="cellIs" dxfId="479" priority="246" operator="equal">
      <formula>"Muy Baja"</formula>
    </cfRule>
  </conditionalFormatting>
  <conditionalFormatting sqref="AN32">
    <cfRule type="cellIs" dxfId="478" priority="135" operator="equal">
      <formula>"Muy Alta"</formula>
    </cfRule>
    <cfRule type="cellIs" dxfId="477" priority="139" operator="equal">
      <formula>"Muy Baja"</formula>
    </cfRule>
    <cfRule type="cellIs" dxfId="476" priority="136" operator="equal">
      <formula>"Alta"</formula>
    </cfRule>
    <cfRule type="cellIs" dxfId="475" priority="138" operator="equal">
      <formula>"Baja"</formula>
    </cfRule>
    <cfRule type="cellIs" dxfId="474" priority="137" operator="equal">
      <formula>"Media"</formula>
    </cfRule>
  </conditionalFormatting>
  <conditionalFormatting sqref="AN37">
    <cfRule type="cellIs" dxfId="473" priority="92" operator="equal">
      <formula>"Muy Alta"</formula>
    </cfRule>
    <cfRule type="cellIs" dxfId="472" priority="94" operator="equal">
      <formula>"Media"</formula>
    </cfRule>
    <cfRule type="cellIs" dxfId="471" priority="96" operator="equal">
      <formula>"Muy Baja"</formula>
    </cfRule>
    <cfRule type="cellIs" dxfId="470" priority="95" operator="equal">
      <formula>"Baja"</formula>
    </cfRule>
    <cfRule type="cellIs" dxfId="469" priority="93" operator="equal">
      <formula>"Alta"</formula>
    </cfRule>
  </conditionalFormatting>
  <conditionalFormatting sqref="AN42">
    <cfRule type="cellIs" dxfId="468" priority="39" operator="equal">
      <formula>"Muy Alta"</formula>
    </cfRule>
    <cfRule type="cellIs" dxfId="467" priority="40" operator="equal">
      <formula>"Alta"</formula>
    </cfRule>
    <cfRule type="cellIs" dxfId="466" priority="41" operator="equal">
      <formula>"Media"</formula>
    </cfRule>
    <cfRule type="cellIs" dxfId="465" priority="42" operator="equal">
      <formula>"Baja"</formula>
    </cfRule>
    <cfRule type="cellIs" dxfId="464" priority="43" operator="equal">
      <formula>"Muy Baja"</formula>
    </cfRule>
  </conditionalFormatting>
  <conditionalFormatting sqref="AP12">
    <cfRule type="cellIs" dxfId="463" priority="327" operator="equal">
      <formula>"Catastrofico"</formula>
    </cfRule>
    <cfRule type="cellIs" dxfId="462" priority="328" operator="equal">
      <formula>"Mayor"</formula>
    </cfRule>
    <cfRule type="cellIs" dxfId="461" priority="329" operator="equal">
      <formula>"Moderado"</formula>
    </cfRule>
    <cfRule type="cellIs" dxfId="460" priority="331" operator="equal">
      <formula>"Leve"</formula>
    </cfRule>
    <cfRule type="cellIs" dxfId="459" priority="330" operator="equal">
      <formula>"Menor"</formula>
    </cfRule>
  </conditionalFormatting>
  <conditionalFormatting sqref="AP17">
    <cfRule type="cellIs" dxfId="458" priority="301" operator="equal">
      <formula>"Leve"</formula>
    </cfRule>
    <cfRule type="cellIs" dxfId="457" priority="300" operator="equal">
      <formula>"Menor"</formula>
    </cfRule>
    <cfRule type="cellIs" dxfId="456" priority="299" operator="equal">
      <formula>"Moderado"</formula>
    </cfRule>
    <cfRule type="cellIs" dxfId="455" priority="298" operator="equal">
      <formula>"Mayor"</formula>
    </cfRule>
    <cfRule type="cellIs" dxfId="454" priority="297" operator="equal">
      <formula>"Catastrofico"</formula>
    </cfRule>
  </conditionalFormatting>
  <conditionalFormatting sqref="AP22">
    <cfRule type="cellIs" dxfId="453" priority="269" operator="equal">
      <formula>"Moderado"</formula>
    </cfRule>
    <cfRule type="cellIs" dxfId="452" priority="270" operator="equal">
      <formula>"Menor"</formula>
    </cfRule>
    <cfRule type="cellIs" dxfId="451" priority="271" operator="equal">
      <formula>"Leve"</formula>
    </cfRule>
    <cfRule type="cellIs" dxfId="450" priority="268" operator="equal">
      <formula>"Mayor"</formula>
    </cfRule>
    <cfRule type="cellIs" dxfId="449" priority="267" operator="equal">
      <formula>"Catastrofico"</formula>
    </cfRule>
  </conditionalFormatting>
  <conditionalFormatting sqref="AP27">
    <cfRule type="cellIs" dxfId="448" priority="241" operator="equal">
      <formula>"Leve"</formula>
    </cfRule>
    <cfRule type="cellIs" dxfId="447" priority="240" operator="equal">
      <formula>"Menor"</formula>
    </cfRule>
    <cfRule type="cellIs" dxfId="446" priority="239" operator="equal">
      <formula>"Moderado"</formula>
    </cfRule>
    <cfRule type="cellIs" dxfId="445" priority="237" operator="equal">
      <formula>"Catastrofico"</formula>
    </cfRule>
    <cfRule type="cellIs" dxfId="444" priority="238" operator="equal">
      <formula>"Mayor"</formula>
    </cfRule>
  </conditionalFormatting>
  <conditionalFormatting sqref="AP32">
    <cfRule type="cellIs" dxfId="443" priority="130" operator="equal">
      <formula>"Catastrofico"</formula>
    </cfRule>
    <cfRule type="cellIs" dxfId="442" priority="132" operator="equal">
      <formula>"Moderado"</formula>
    </cfRule>
    <cfRule type="cellIs" dxfId="441" priority="134" operator="equal">
      <formula>"Leve"</formula>
    </cfRule>
    <cfRule type="cellIs" dxfId="440" priority="133" operator="equal">
      <formula>"Menor"</formula>
    </cfRule>
    <cfRule type="cellIs" dxfId="439" priority="131" operator="equal">
      <formula>"Mayor"</formula>
    </cfRule>
  </conditionalFormatting>
  <conditionalFormatting sqref="AP37">
    <cfRule type="cellIs" dxfId="438" priority="87" operator="equal">
      <formula>"Catastrofico"</formula>
    </cfRule>
    <cfRule type="cellIs" dxfId="437" priority="88" operator="equal">
      <formula>"Mayor"</formula>
    </cfRule>
    <cfRule type="cellIs" dxfId="436" priority="89" operator="equal">
      <formula>"Moderado"</formula>
    </cfRule>
    <cfRule type="cellIs" dxfId="435" priority="90" operator="equal">
      <formula>"Menor"</formula>
    </cfRule>
    <cfRule type="cellIs" dxfId="434" priority="91" operator="equal">
      <formula>"Leve"</formula>
    </cfRule>
  </conditionalFormatting>
  <conditionalFormatting sqref="AP42">
    <cfRule type="cellIs" dxfId="433" priority="34" operator="equal">
      <formula>"Catastrofico"</formula>
    </cfRule>
    <cfRule type="cellIs" dxfId="432" priority="38" operator="equal">
      <formula>"Leve"</formula>
    </cfRule>
    <cfRule type="cellIs" dxfId="431" priority="37" operator="equal">
      <formula>"Menor"</formula>
    </cfRule>
    <cfRule type="cellIs" dxfId="430" priority="36" operator="equal">
      <formula>"Moderado"</formula>
    </cfRule>
    <cfRule type="cellIs" dxfId="429" priority="35" operator="equal">
      <formula>"Mayor"</formula>
    </cfRule>
  </conditionalFormatting>
  <conditionalFormatting sqref="AQ12">
    <cfRule type="cellIs" dxfId="428" priority="211" operator="equal">
      <formula>"Moderado"</formula>
    </cfRule>
    <cfRule type="cellIs" dxfId="427" priority="212" operator="equal">
      <formula>"Bajo"</formula>
    </cfRule>
    <cfRule type="cellIs" dxfId="426" priority="210" operator="equal">
      <formula>"Alto"</formula>
    </cfRule>
    <cfRule type="cellIs" dxfId="425" priority="209" operator="equal">
      <formula>"Extremo"</formula>
    </cfRule>
  </conditionalFormatting>
  <conditionalFormatting sqref="AQ17">
    <cfRule type="cellIs" dxfId="424" priority="178" operator="equal">
      <formula>"Extremo"</formula>
    </cfRule>
    <cfRule type="cellIs" dxfId="423" priority="179" operator="equal">
      <formula>"Alto"</formula>
    </cfRule>
    <cfRule type="cellIs" dxfId="422" priority="180" operator="equal">
      <formula>"Moderado"</formula>
    </cfRule>
    <cfRule type="cellIs" dxfId="421" priority="181" operator="equal">
      <formula>"Bajo"</formula>
    </cfRule>
  </conditionalFormatting>
  <conditionalFormatting sqref="AQ22">
    <cfRule type="cellIs" dxfId="420" priority="177" operator="equal">
      <formula>"Bajo"</formula>
    </cfRule>
    <cfRule type="cellIs" dxfId="419" priority="175" operator="equal">
      <formula>"Alto"</formula>
    </cfRule>
    <cfRule type="cellIs" dxfId="418" priority="176" operator="equal">
      <formula>"Moderado"</formula>
    </cfRule>
    <cfRule type="cellIs" dxfId="417" priority="174" operator="equal">
      <formula>"Extremo"</formula>
    </cfRule>
  </conditionalFormatting>
  <conditionalFormatting sqref="AQ27">
    <cfRule type="cellIs" dxfId="416" priority="173" operator="equal">
      <formula>"Bajo"</formula>
    </cfRule>
    <cfRule type="cellIs" dxfId="415" priority="170" operator="equal">
      <formula>"Extremo"</formula>
    </cfRule>
    <cfRule type="cellIs" dxfId="414" priority="171" operator="equal">
      <formula>"Alto"</formula>
    </cfRule>
    <cfRule type="cellIs" dxfId="413" priority="172" operator="equal">
      <formula>"Moderado"</formula>
    </cfRule>
  </conditionalFormatting>
  <conditionalFormatting sqref="AQ32">
    <cfRule type="cellIs" dxfId="412" priority="117" operator="equal">
      <formula>"Extremo"</formula>
    </cfRule>
    <cfRule type="cellIs" dxfId="411" priority="118" operator="equal">
      <formula>"Alto"</formula>
    </cfRule>
    <cfRule type="cellIs" dxfId="410" priority="119" operator="equal">
      <formula>"Moderado"</formula>
    </cfRule>
    <cfRule type="cellIs" dxfId="409" priority="120" operator="equal">
      <formula>"Bajo"</formula>
    </cfRule>
  </conditionalFormatting>
  <conditionalFormatting sqref="AQ37">
    <cfRule type="cellIs" dxfId="408" priority="69" operator="equal">
      <formula>"Extremo"</formula>
    </cfRule>
    <cfRule type="cellIs" dxfId="407" priority="70" operator="equal">
      <formula>"Alto"</formula>
    </cfRule>
    <cfRule type="cellIs" dxfId="406" priority="71" operator="equal">
      <formula>"Moderado"</formula>
    </cfRule>
    <cfRule type="cellIs" dxfId="405" priority="72" operator="equal">
      <formula>"Bajo"</formula>
    </cfRule>
  </conditionalFormatting>
  <conditionalFormatting sqref="AQ42">
    <cfRule type="cellIs" dxfId="404" priority="17" operator="equal">
      <formula>"Alto"</formula>
    </cfRule>
    <cfRule type="cellIs" dxfId="403" priority="16" operator="equal">
      <formula>"Extremo"</formula>
    </cfRule>
    <cfRule type="cellIs" dxfId="402" priority="19" operator="equal">
      <formula>"Bajo"</formula>
    </cfRule>
    <cfRule type="cellIs" dxfId="401" priority="18" operator="equal">
      <formula>"Moderado"</formula>
    </cfRule>
  </conditionalFormatting>
  <conditionalFormatting sqref="AR12">
    <cfRule type="cellIs" dxfId="400" priority="228" operator="equal">
      <formula>"Evitar"</formula>
    </cfRule>
    <cfRule type="cellIs" dxfId="399" priority="229" operator="equal">
      <formula>"Aceptar"</formula>
    </cfRule>
    <cfRule type="cellIs" dxfId="398" priority="230" operator="equal">
      <formula>"reducir transferir"</formula>
    </cfRule>
    <cfRule type="cellIs" dxfId="397" priority="231" operator="equal">
      <formula>"reducir mitigar"</formula>
    </cfRule>
    <cfRule type="cellIs" dxfId="396" priority="232" operator="equal">
      <formula>"Reducir mitigar"</formula>
    </cfRule>
  </conditionalFormatting>
  <conditionalFormatting sqref="AR17">
    <cfRule type="cellIs" dxfId="395" priority="227" operator="equal">
      <formula>"Reducir mitigar"</formula>
    </cfRule>
    <cfRule type="cellIs" dxfId="394" priority="226" operator="equal">
      <formula>"reducir mitigar"</formula>
    </cfRule>
    <cfRule type="cellIs" dxfId="393" priority="225" operator="equal">
      <formula>"reducir transferir"</formula>
    </cfRule>
    <cfRule type="cellIs" dxfId="392" priority="224" operator="equal">
      <formula>"Aceptar"</formula>
    </cfRule>
    <cfRule type="cellIs" dxfId="391" priority="223" operator="equal">
      <formula>"Evitar"</formula>
    </cfRule>
  </conditionalFormatting>
  <conditionalFormatting sqref="AR22">
    <cfRule type="cellIs" dxfId="390" priority="222" operator="equal">
      <formula>"Reducir mitigar"</formula>
    </cfRule>
    <cfRule type="cellIs" dxfId="389" priority="221" operator="equal">
      <formula>"reducir mitigar"</formula>
    </cfRule>
    <cfRule type="cellIs" dxfId="388" priority="220" operator="equal">
      <formula>"reducir transferir"</formula>
    </cfRule>
    <cfRule type="cellIs" dxfId="387" priority="219" operator="equal">
      <formula>"Aceptar"</formula>
    </cfRule>
    <cfRule type="cellIs" dxfId="386" priority="218" operator="equal">
      <formula>"Evitar"</formula>
    </cfRule>
  </conditionalFormatting>
  <conditionalFormatting sqref="AR27">
    <cfRule type="cellIs" dxfId="385" priority="217" operator="equal">
      <formula>"Reducir mitigar"</formula>
    </cfRule>
    <cfRule type="cellIs" dxfId="384" priority="216" operator="equal">
      <formula>"reducir mitigar"</formula>
    </cfRule>
    <cfRule type="cellIs" dxfId="383" priority="215" operator="equal">
      <formula>"reducir transferir"</formula>
    </cfRule>
    <cfRule type="cellIs" dxfId="382" priority="214" operator="equal">
      <formula>"Aceptar"</formula>
    </cfRule>
    <cfRule type="cellIs" dxfId="381" priority="213" operator="equal">
      <formula>"Evitar"</formula>
    </cfRule>
  </conditionalFormatting>
  <conditionalFormatting sqref="AR32">
    <cfRule type="cellIs" dxfId="380" priority="121" operator="equal">
      <formula>"Evitar"</formula>
    </cfRule>
    <cfRule type="cellIs" dxfId="379" priority="124" operator="equal">
      <formula>"reducir mitigar"</formula>
    </cfRule>
    <cfRule type="cellIs" dxfId="378" priority="123" operator="equal">
      <formula>"reducir transferir"</formula>
    </cfRule>
    <cfRule type="cellIs" dxfId="377" priority="122" operator="equal">
      <formula>"Aceptar"</formula>
    </cfRule>
    <cfRule type="cellIs" dxfId="376" priority="125" operator="equal">
      <formula>"Reducir mitigar"</formula>
    </cfRule>
  </conditionalFormatting>
  <conditionalFormatting sqref="AR37">
    <cfRule type="cellIs" dxfId="375" priority="82" operator="equal">
      <formula>"Reducir mitigar"</formula>
    </cfRule>
    <cfRule type="cellIs" dxfId="374" priority="80" operator="equal">
      <formula>"reducir transferir"</formula>
    </cfRule>
    <cfRule type="cellIs" dxfId="373" priority="81" operator="equal">
      <formula>"reducir mitigar"</formula>
    </cfRule>
    <cfRule type="cellIs" dxfId="372" priority="78" operator="equal">
      <formula>"Evitar"</formula>
    </cfRule>
    <cfRule type="cellIs" dxfId="371" priority="79" operator="equal">
      <formula>"Aceptar"</formula>
    </cfRule>
  </conditionalFormatting>
  <conditionalFormatting sqref="AR42">
    <cfRule type="cellIs" dxfId="370" priority="26" operator="equal">
      <formula>"Aceptar"</formula>
    </cfRule>
    <cfRule type="cellIs" dxfId="369" priority="29" operator="equal">
      <formula>"Reducir mitigar"</formula>
    </cfRule>
    <cfRule type="cellIs" dxfId="368" priority="28" operator="equal">
      <formula>"reducir mitigar"</formula>
    </cfRule>
    <cfRule type="cellIs" dxfId="367" priority="27" operator="equal">
      <formula>"reducir transferir"</formula>
    </cfRule>
    <cfRule type="cellIs" dxfId="366" priority="25" operator="equal">
      <formula>"Evitar"</formula>
    </cfRule>
  </conditionalFormatting>
  <dataValidations count="13">
    <dataValidation type="list" allowBlank="1" showInputMessage="1" showErrorMessage="1" sqref="AD12:AD46" xr:uid="{00000000-0002-0000-0D00-000000000000}">
      <formula1>"Manual,Automatico,NA"</formula1>
    </dataValidation>
    <dataValidation type="list" allowBlank="1" showInputMessage="1" showErrorMessage="1" sqref="AA12:AA46" xr:uid="{00000000-0002-0000-0D00-000001000000}">
      <formula1>"Preventivo,Detectivo,Correctivo,NA"</formula1>
    </dataValidation>
    <dataValidation type="list" allowBlank="1" showInputMessage="1" showErrorMessage="1" sqref="P12:P46" xr:uid="{00000000-0002-0000-0D00-000002000000}">
      <formula1>$BE$1:$BE$6</formula1>
    </dataValidation>
    <dataValidation type="list" allowBlank="1" showInputMessage="1" showErrorMessage="1" sqref="BB12:BB46" xr:uid="{00000000-0002-0000-0D00-000003000000}">
      <formula1>"Sin Iniciar,En proceso,Cerrado"</formula1>
    </dataValidation>
    <dataValidation type="list" allowBlank="1" showInputMessage="1" showErrorMessage="1" sqref="H5" xr:uid="{00000000-0002-0000-0D00-000004000000}">
      <formula1>"Estrategico,Misional,Apoyo"</formula1>
    </dataValidation>
    <dataValidation type="list" allowBlank="1" showInputMessage="1" showErrorMessage="1" sqref="AH12:AH13 AH17:AH19 AH22:AH25 AH27:AH30 AH32:AH33 AH37:AH38 AH42:AH43" xr:uid="{00000000-0002-0000-0D00-000005000000}">
      <formula1>"Con Registro,Sin Registro"</formula1>
    </dataValidation>
    <dataValidation type="list" allowBlank="1" showInputMessage="1" showErrorMessage="1" sqref="AG12:AG13 AG17:AG19 AG22:AG25 AG27:AG30 AG32:AG33 AG37:AG38 AG42:AG43" xr:uid="{00000000-0002-0000-0D00-000006000000}">
      <formula1>"Continua,Aleatoria"</formula1>
    </dataValidation>
    <dataValidation type="list" allowBlank="1" showInputMessage="1" showErrorMessage="1" sqref="AF12:AF15 AF17:AF20 AF22:AF25 AF27:AF30 AF32:AF35 AF37:AF40 AF42:AF45" xr:uid="{00000000-0002-0000-0D00-000007000000}">
      <formula1>"Documentado,Sin Documentar"</formula1>
    </dataValidation>
    <dataValidation type="list" allowBlank="1" showInputMessage="1" showErrorMessage="1" sqref="M12:M46" xr:uid="{00000000-0002-0000-0D00-000008000000}">
      <formula1>"N/A,menor a 10 SMLMV,ENTRE 10 Y 50 SMLMV,entre 50 y 100 SMLMV,entre 100 y 500 SMLMV,Mayor a 500 SMLMV"</formula1>
    </dataValidation>
    <dataValidation type="list" allowBlank="1" showInputMessage="1" showErrorMessage="1" sqref="F12:F46" xr:uid="{00000000-0002-0000-0D00-000009000000}">
      <formula1>"A Ejecucion y administracion de procesos,B Fraude externo,C Fraude interno,D Fallas teconologicas,E Relaciones laborales,F Usuarios productos y practicas organizacionales,G Daños activos fisicos"</formula1>
    </dataValidation>
    <dataValidation type="list" allowBlank="1" showInputMessage="1" showErrorMessage="1" sqref="B12:B46" xr:uid="{00000000-0002-0000-0D00-00000A000000}">
      <formula1>"Posibilidad de perdidad economica,Posibilidad de perdida reputacional,Posibilidad de perdida economica y reputacional,Posibilidad de perdida reputacional y economica"</formula1>
    </dataValidation>
    <dataValidation type="list" allowBlank="1" showInputMessage="1" showErrorMessage="1" sqref="G27:H27 G17:H17 G22:H22 G12:H12 G32:H32 G37:H37 G42:H42" xr:uid="{00000000-0002-0000-0D00-00000B000000}">
      <formula1>"Procesos,Evento externo,Talento humano,Tecnologias,Infraestructura"</formula1>
    </dataValidation>
    <dataValidation type="list" allowBlank="1" showInputMessage="1" showErrorMessage="1" sqref="AR12 AR17 AR22 AR27 AR32 AR37 AR42" xr:uid="{00000000-0002-0000-0D00-00000C000000}">
      <formula1>"Reducir mitigar,Reducir Transferir,Aceptar,Evitar"</formula1>
    </dataValidation>
  </dataValidations>
  <pageMargins left="0.7" right="0.7" top="0.75" bottom="0.75" header="0.3" footer="0.3"/>
  <pageSetup orientation="portrait" horizontalDpi="4294967292"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D000000}">
          <x14:formula1>
            <xm:f>'C:\Users\everl\Downloads\MAPA DE RIESGO DE GESTION.25.06.2023\[gestion de riesgos.xlsx]11 FORMULAS'!#REF!</xm:f>
          </x14:formula1>
          <xm:sqref>AG34:AH35 AG20:AH20 AG14:AH15 AG39:AH40 AG44:AH45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E46"/>
  <sheetViews>
    <sheetView zoomScale="60" zoomScaleNormal="60" workbookViewId="0">
      <pane xSplit="1" topLeftCell="B1" activePane="topRight" state="frozen"/>
      <selection activeCell="A12" sqref="A12"/>
      <selection pane="topRight" activeCell="B12" sqref="B12:B16"/>
    </sheetView>
  </sheetViews>
  <sheetFormatPr baseColWidth="10" defaultColWidth="11.42578125" defaultRowHeight="15" x14ac:dyDescent="0.25"/>
  <cols>
    <col min="1" max="1" width="8.28515625" customWidth="1"/>
    <col min="2" max="2" width="27.140625" customWidth="1"/>
    <col min="3" max="3" width="23.28515625" customWidth="1"/>
    <col min="4" max="4" width="28.42578125" customWidth="1"/>
    <col min="5" max="5" width="54" customWidth="1"/>
    <col min="6" max="9" width="15.85546875" customWidth="1"/>
    <col min="10" max="10" width="7.28515625" customWidth="1"/>
    <col min="11" max="11" width="11.5703125" customWidth="1"/>
    <col min="12" max="12" width="6.7109375" customWidth="1"/>
    <col min="13" max="13" width="14.85546875" customWidth="1"/>
    <col min="14" max="14" width="6.7109375" customWidth="1"/>
    <col min="15" max="15" width="12.140625" customWidth="1"/>
    <col min="16" max="16" width="15.5703125" customWidth="1"/>
    <col min="17" max="17" width="13.42578125" customWidth="1"/>
    <col min="18" max="18" width="7" customWidth="1"/>
    <col min="19" max="19" width="12.7109375" customWidth="1"/>
    <col min="20" max="20" width="8.28515625" customWidth="1"/>
    <col min="21" max="21" width="12.7109375" customWidth="1"/>
    <col min="22" max="22" width="8.42578125" customWidth="1"/>
    <col min="23" max="23" width="17.5703125" customWidth="1"/>
    <col min="24" max="24" width="42.28515625" customWidth="1"/>
    <col min="25" max="25" width="21.85546875" customWidth="1"/>
    <col min="26" max="26" width="37.28515625" customWidth="1"/>
    <col min="27" max="27" width="9.85546875" customWidth="1"/>
    <col min="28" max="28" width="8.85546875" customWidth="1"/>
    <col min="29" max="29" width="13.7109375" customWidth="1"/>
    <col min="30" max="30" width="10.85546875" customWidth="1"/>
    <col min="31" max="31" width="9.5703125" customWidth="1"/>
    <col min="32" max="32" width="10.42578125" customWidth="1"/>
    <col min="33" max="33" width="9.140625" customWidth="1"/>
    <col min="34" max="34" width="10.85546875" customWidth="1"/>
    <col min="35" max="35" width="8.7109375" customWidth="1"/>
    <col min="36" max="36" width="8.140625" customWidth="1"/>
    <col min="37" max="38" width="8.42578125" customWidth="1"/>
    <col min="39" max="39" width="6.42578125" customWidth="1"/>
    <col min="40" max="40" width="13.28515625" customWidth="1"/>
    <col min="41" max="41" width="7.7109375" customWidth="1"/>
    <col min="42" max="42" width="13.28515625" customWidth="1"/>
    <col min="43" max="43" width="12.7109375" customWidth="1"/>
    <col min="44" max="44" width="12" customWidth="1"/>
    <col min="45" max="46" width="17.28515625" customWidth="1"/>
    <col min="47" max="48" width="9.5703125" customWidth="1"/>
    <col min="49" max="51" width="17.28515625" customWidth="1"/>
    <col min="52" max="53" width="22" customWidth="1"/>
    <col min="54" max="54" width="12.140625" customWidth="1"/>
    <col min="56" max="56" width="11.28515625" customWidth="1"/>
    <col min="57" max="57" width="0.42578125" hidden="1" customWidth="1"/>
    <col min="16334" max="16384" width="25.42578125" customWidth="1"/>
  </cols>
  <sheetData>
    <row r="1" spans="1:57" s="7" customFormat="1" ht="16.5" customHeight="1" x14ac:dyDescent="0.25">
      <c r="A1" s="132"/>
      <c r="B1" s="133"/>
      <c r="C1" s="134" t="s">
        <v>220</v>
      </c>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6"/>
      <c r="BA1" s="137" t="s">
        <v>221</v>
      </c>
      <c r="BB1" s="137"/>
      <c r="BE1" s="37" t="s">
        <v>222</v>
      </c>
    </row>
    <row r="2" spans="1:57" s="7" customFormat="1" ht="16.5" customHeight="1" x14ac:dyDescent="0.25">
      <c r="A2" s="132"/>
      <c r="B2" s="133"/>
      <c r="C2" s="138" t="s">
        <v>396</v>
      </c>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7" t="s">
        <v>224</v>
      </c>
      <c r="BB2" s="137"/>
      <c r="BE2" s="37" t="s">
        <v>225</v>
      </c>
    </row>
    <row r="3" spans="1:57" s="7" customFormat="1" ht="16.5" customHeight="1" x14ac:dyDescent="0.25">
      <c r="A3" s="132"/>
      <c r="B3" s="133"/>
      <c r="C3" s="138" t="s">
        <v>397</v>
      </c>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7" t="s">
        <v>227</v>
      </c>
      <c r="BB3" s="137"/>
      <c r="BE3" s="37" t="s">
        <v>228</v>
      </c>
    </row>
    <row r="4" spans="1:57" s="7" customFormat="1" ht="16.5" customHeight="1" x14ac:dyDescent="0.25">
      <c r="A4" s="132"/>
      <c r="B4" s="133"/>
      <c r="C4" s="138" t="s">
        <v>229</v>
      </c>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7" t="s">
        <v>230</v>
      </c>
      <c r="BB4" s="137"/>
      <c r="BE4" s="37" t="s">
        <v>231</v>
      </c>
    </row>
    <row r="5" spans="1:57" s="8" customFormat="1" ht="39.75" customHeight="1" x14ac:dyDescent="0.25">
      <c r="A5" s="117" t="s">
        <v>232</v>
      </c>
      <c r="B5" s="117"/>
      <c r="C5" s="141" t="s">
        <v>233</v>
      </c>
      <c r="D5" s="142"/>
      <c r="E5" s="34" t="s">
        <v>234</v>
      </c>
      <c r="F5" s="35"/>
      <c r="G5" s="34" t="s">
        <v>0</v>
      </c>
      <c r="H5" s="36"/>
      <c r="I5" s="146" t="s">
        <v>237</v>
      </c>
      <c r="J5" s="147"/>
      <c r="K5" s="147"/>
      <c r="L5" s="147"/>
      <c r="M5" s="147"/>
      <c r="N5" s="147"/>
      <c r="O5" s="148"/>
      <c r="P5" s="143">
        <v>44834</v>
      </c>
      <c r="Q5" s="144"/>
      <c r="R5" s="144"/>
      <c r="S5" s="145"/>
      <c r="AR5" s="125"/>
      <c r="BA5" s="126"/>
      <c r="BB5" s="126"/>
      <c r="BE5" s="37" t="s">
        <v>238</v>
      </c>
    </row>
    <row r="6" spans="1:57" s="8" customFormat="1" ht="33.75" customHeight="1" x14ac:dyDescent="0.25">
      <c r="A6" s="151" t="s">
        <v>239</v>
      </c>
      <c r="B6" s="152"/>
      <c r="C6" s="129"/>
      <c r="D6" s="130"/>
      <c r="E6" s="130"/>
      <c r="F6" s="130"/>
      <c r="G6" s="130"/>
      <c r="H6" s="131"/>
      <c r="I6" s="146" t="s">
        <v>241</v>
      </c>
      <c r="J6" s="147"/>
      <c r="K6" s="147"/>
      <c r="L6" s="147"/>
      <c r="M6" s="147"/>
      <c r="N6" s="147"/>
      <c r="O6" s="148"/>
      <c r="P6" s="149" t="s">
        <v>398</v>
      </c>
      <c r="Q6" s="150"/>
      <c r="R6" s="150"/>
      <c r="S6" s="150"/>
      <c r="V6" s="9" t="s">
        <v>242</v>
      </c>
      <c r="W6" s="139"/>
      <c r="X6" s="139"/>
      <c r="Y6" s="139"/>
      <c r="Z6" s="139"/>
      <c r="AA6" s="139"/>
      <c r="AB6" s="139"/>
      <c r="AC6" s="139"/>
      <c r="AD6" s="139"/>
      <c r="AE6" s="139"/>
      <c r="AF6" s="139"/>
      <c r="AG6" s="139"/>
      <c r="AH6" s="139"/>
      <c r="AI6" s="10"/>
      <c r="AJ6" s="10"/>
      <c r="AK6" s="10"/>
      <c r="AL6" s="10"/>
      <c r="AM6" s="11"/>
      <c r="AN6" s="12"/>
      <c r="AO6" s="12"/>
      <c r="AP6" s="12"/>
      <c r="AR6" s="125"/>
      <c r="BA6" s="140"/>
      <c r="BB6" s="140"/>
      <c r="BE6" s="37" t="s">
        <v>243</v>
      </c>
    </row>
    <row r="7" spans="1:57" s="8" customFormat="1" ht="33.75" customHeight="1" x14ac:dyDescent="0.25">
      <c r="A7" s="111" t="s">
        <v>244</v>
      </c>
      <c r="B7" s="112"/>
      <c r="C7" s="112"/>
      <c r="D7" s="112"/>
      <c r="E7" s="112"/>
      <c r="F7" s="112"/>
      <c r="G7" s="112"/>
      <c r="H7" s="112"/>
      <c r="I7" s="112"/>
      <c r="J7" s="112"/>
      <c r="K7" s="112"/>
      <c r="L7" s="112"/>
      <c r="M7" s="112"/>
      <c r="N7" s="112"/>
      <c r="O7" s="112"/>
      <c r="P7" s="112"/>
      <c r="Q7" s="112"/>
      <c r="R7" s="112"/>
      <c r="S7" s="112"/>
      <c r="T7" s="112"/>
      <c r="U7" s="113"/>
      <c r="V7" s="114" t="s">
        <v>245</v>
      </c>
      <c r="W7" s="115"/>
      <c r="X7" s="115"/>
      <c r="Y7" s="115"/>
      <c r="Z7" s="115"/>
      <c r="AA7" s="115"/>
      <c r="AB7" s="115"/>
      <c r="AC7" s="115"/>
      <c r="AD7" s="115"/>
      <c r="AE7" s="115"/>
      <c r="AF7" s="115"/>
      <c r="AG7" s="115"/>
      <c r="AH7" s="115"/>
      <c r="AI7" s="115"/>
      <c r="AJ7" s="115"/>
      <c r="AK7" s="115"/>
      <c r="AL7" s="115"/>
      <c r="AM7" s="115"/>
      <c r="AN7" s="115"/>
      <c r="AO7" s="115"/>
      <c r="AP7" s="115"/>
      <c r="AQ7" s="115"/>
      <c r="AR7" s="116"/>
      <c r="AS7" s="117" t="s">
        <v>246</v>
      </c>
      <c r="AT7" s="117"/>
      <c r="AU7" s="117"/>
      <c r="AV7" s="117"/>
      <c r="AW7" s="117"/>
      <c r="AX7" s="117"/>
      <c r="AY7" s="117"/>
      <c r="AZ7" s="117"/>
      <c r="BA7" s="117"/>
      <c r="BB7" s="117"/>
    </row>
    <row r="8" spans="1:57" s="8" customFormat="1" ht="33" customHeight="1" x14ac:dyDescent="0.25">
      <c r="A8" s="117" t="s">
        <v>247</v>
      </c>
      <c r="B8" s="117"/>
      <c r="C8" s="117"/>
      <c r="D8" s="117"/>
      <c r="E8" s="117"/>
      <c r="F8" s="117"/>
      <c r="G8" s="117"/>
      <c r="H8" s="117"/>
      <c r="I8" s="117"/>
      <c r="J8" s="117" t="s">
        <v>248</v>
      </c>
      <c r="K8" s="117"/>
      <c r="L8" s="117"/>
      <c r="M8" s="117"/>
      <c r="N8" s="117"/>
      <c r="O8" s="117"/>
      <c r="P8" s="117"/>
      <c r="Q8" s="117"/>
      <c r="R8" s="117"/>
      <c r="S8" s="117"/>
      <c r="T8" s="117"/>
      <c r="U8" s="117"/>
      <c r="V8" s="119" t="s">
        <v>249</v>
      </c>
      <c r="W8" s="119"/>
      <c r="X8" s="119"/>
      <c r="Y8" s="119"/>
      <c r="Z8" s="119"/>
      <c r="AA8" s="120" t="s">
        <v>250</v>
      </c>
      <c r="AB8" s="120"/>
      <c r="AC8" s="120"/>
      <c r="AD8" s="120"/>
      <c r="AE8" s="120"/>
      <c r="AF8" s="120"/>
      <c r="AG8" s="120"/>
      <c r="AH8" s="120"/>
      <c r="AI8" s="120"/>
      <c r="AJ8" s="120"/>
      <c r="AK8" s="120"/>
      <c r="AL8" s="120"/>
      <c r="AM8" s="120"/>
      <c r="AN8" s="120"/>
      <c r="AO8" s="120"/>
      <c r="AP8" s="120"/>
      <c r="AQ8" s="120"/>
      <c r="AR8" s="120"/>
      <c r="AS8" s="117"/>
      <c r="AT8" s="117"/>
      <c r="AU8" s="117"/>
      <c r="AV8" s="117"/>
      <c r="AW8" s="117"/>
      <c r="AX8" s="117"/>
      <c r="AY8" s="117"/>
      <c r="AZ8" s="117"/>
      <c r="BA8" s="117"/>
      <c r="BB8" s="117"/>
    </row>
    <row r="9" spans="1:57" s="13" customFormat="1" ht="33" customHeight="1" x14ac:dyDescent="0.25">
      <c r="A9" s="117"/>
      <c r="B9" s="117"/>
      <c r="C9" s="117"/>
      <c r="D9" s="117"/>
      <c r="E9" s="117"/>
      <c r="F9" s="117"/>
      <c r="G9" s="117"/>
      <c r="H9" s="117"/>
      <c r="I9" s="117"/>
      <c r="J9" s="100" t="s">
        <v>251</v>
      </c>
      <c r="K9" s="100" t="s">
        <v>252</v>
      </c>
      <c r="L9" s="100" t="s">
        <v>253</v>
      </c>
      <c r="M9" s="100" t="s">
        <v>254</v>
      </c>
      <c r="N9" s="100" t="s">
        <v>255</v>
      </c>
      <c r="O9" s="100" t="s">
        <v>256</v>
      </c>
      <c r="P9" s="100" t="s">
        <v>257</v>
      </c>
      <c r="Q9" s="100" t="s">
        <v>258</v>
      </c>
      <c r="R9" s="100" t="s">
        <v>259</v>
      </c>
      <c r="S9" s="100" t="s">
        <v>260</v>
      </c>
      <c r="T9" s="100" t="s">
        <v>261</v>
      </c>
      <c r="U9" s="100" t="s">
        <v>262</v>
      </c>
      <c r="V9" s="119"/>
      <c r="W9" s="119"/>
      <c r="X9" s="119"/>
      <c r="Y9" s="119"/>
      <c r="Z9" s="119"/>
      <c r="AA9" s="103" t="s">
        <v>263</v>
      </c>
      <c r="AB9" s="103"/>
      <c r="AC9" s="103"/>
      <c r="AD9" s="103"/>
      <c r="AE9" s="103"/>
      <c r="AF9" s="103"/>
      <c r="AG9" s="103"/>
      <c r="AH9" s="103"/>
      <c r="AI9" s="104" t="s">
        <v>264</v>
      </c>
      <c r="AJ9" s="33"/>
      <c r="AK9" s="104" t="s">
        <v>265</v>
      </c>
      <c r="AL9" s="104" t="s">
        <v>266</v>
      </c>
      <c r="AM9" s="105" t="s">
        <v>267</v>
      </c>
      <c r="AN9" s="105" t="s">
        <v>268</v>
      </c>
      <c r="AO9" s="104" t="s">
        <v>269</v>
      </c>
      <c r="AP9" s="105" t="s">
        <v>270</v>
      </c>
      <c r="AQ9" s="105" t="s">
        <v>271</v>
      </c>
      <c r="AR9" s="105" t="s">
        <v>272</v>
      </c>
      <c r="AS9" s="117"/>
      <c r="AT9" s="117"/>
      <c r="AU9" s="117"/>
      <c r="AV9" s="117"/>
      <c r="AW9" s="117"/>
      <c r="AX9" s="117"/>
      <c r="AY9" s="117"/>
      <c r="AZ9" s="117"/>
      <c r="BA9" s="117"/>
      <c r="BB9" s="117"/>
    </row>
    <row r="10" spans="1:57" s="13" customFormat="1" ht="49.5" customHeight="1" x14ac:dyDescent="0.25">
      <c r="A10" s="103" t="s">
        <v>273</v>
      </c>
      <c r="B10" s="103" t="s">
        <v>274</v>
      </c>
      <c r="C10" s="103" t="s">
        <v>275</v>
      </c>
      <c r="D10" s="103" t="s">
        <v>276</v>
      </c>
      <c r="E10" s="103" t="s">
        <v>277</v>
      </c>
      <c r="F10" s="103" t="s">
        <v>278</v>
      </c>
      <c r="G10" s="103"/>
      <c r="H10" s="103"/>
      <c r="I10" s="103"/>
      <c r="J10" s="100"/>
      <c r="K10" s="100"/>
      <c r="L10" s="100"/>
      <c r="M10" s="100"/>
      <c r="N10" s="100"/>
      <c r="O10" s="100"/>
      <c r="P10" s="100"/>
      <c r="Q10" s="100"/>
      <c r="R10" s="100"/>
      <c r="S10" s="100"/>
      <c r="T10" s="100"/>
      <c r="U10" s="100"/>
      <c r="V10" s="119"/>
      <c r="W10" s="119"/>
      <c r="X10" s="119"/>
      <c r="Y10" s="119"/>
      <c r="Z10" s="119"/>
      <c r="AA10" s="104" t="s">
        <v>279</v>
      </c>
      <c r="AB10" s="104"/>
      <c r="AC10" s="104"/>
      <c r="AD10" s="104"/>
      <c r="AE10" s="104"/>
      <c r="AF10" s="104" t="s">
        <v>280</v>
      </c>
      <c r="AG10" s="104"/>
      <c r="AH10" s="104"/>
      <c r="AI10" s="104"/>
      <c r="AJ10" s="33"/>
      <c r="AK10" s="104"/>
      <c r="AL10" s="104"/>
      <c r="AM10" s="105"/>
      <c r="AN10" s="105"/>
      <c r="AO10" s="104"/>
      <c r="AP10" s="105"/>
      <c r="AQ10" s="105"/>
      <c r="AR10" s="105"/>
      <c r="AS10" s="82" t="s">
        <v>281</v>
      </c>
      <c r="AT10" s="82" t="s">
        <v>282</v>
      </c>
      <c r="AU10" s="82" t="s">
        <v>283</v>
      </c>
      <c r="AV10" s="82" t="s">
        <v>284</v>
      </c>
      <c r="AW10" s="84" t="s">
        <v>285</v>
      </c>
      <c r="AX10" s="84"/>
      <c r="AY10" s="84"/>
      <c r="AZ10" s="103" t="s">
        <v>286</v>
      </c>
      <c r="BA10" s="103" t="s">
        <v>287</v>
      </c>
      <c r="BB10" s="103" t="s">
        <v>288</v>
      </c>
    </row>
    <row r="11" spans="1:57" s="13" customFormat="1" ht="57.75" customHeight="1" x14ac:dyDescent="0.25">
      <c r="A11" s="103"/>
      <c r="B11" s="103"/>
      <c r="C11" s="103"/>
      <c r="D11" s="103"/>
      <c r="E11" s="103"/>
      <c r="F11" s="14" t="s">
        <v>289</v>
      </c>
      <c r="G11" s="14" t="s">
        <v>290</v>
      </c>
      <c r="H11" s="14" t="s">
        <v>291</v>
      </c>
      <c r="I11" s="14" t="s">
        <v>292</v>
      </c>
      <c r="J11" s="100"/>
      <c r="K11" s="100"/>
      <c r="L11" s="100"/>
      <c r="M11" s="100"/>
      <c r="N11" s="100"/>
      <c r="O11" s="100"/>
      <c r="P11" s="100"/>
      <c r="Q11" s="100"/>
      <c r="R11" s="100"/>
      <c r="S11" s="100"/>
      <c r="T11" s="100"/>
      <c r="U11" s="100"/>
      <c r="V11" s="15" t="s">
        <v>293</v>
      </c>
      <c r="W11" s="15" t="s">
        <v>294</v>
      </c>
      <c r="X11" s="15" t="s">
        <v>295</v>
      </c>
      <c r="Y11" s="15" t="s">
        <v>296</v>
      </c>
      <c r="Z11" s="16" t="s">
        <v>297</v>
      </c>
      <c r="AA11" s="17" t="s">
        <v>298</v>
      </c>
      <c r="AB11" s="15" t="s">
        <v>299</v>
      </c>
      <c r="AC11" s="15" t="s">
        <v>300</v>
      </c>
      <c r="AD11" s="17" t="s">
        <v>301</v>
      </c>
      <c r="AE11" s="15" t="s">
        <v>302</v>
      </c>
      <c r="AF11" s="15" t="s">
        <v>303</v>
      </c>
      <c r="AG11" s="15" t="s">
        <v>304</v>
      </c>
      <c r="AH11" s="15" t="s">
        <v>305</v>
      </c>
      <c r="AI11" s="33" t="s">
        <v>306</v>
      </c>
      <c r="AJ11" s="33"/>
      <c r="AK11" s="33" t="s">
        <v>307</v>
      </c>
      <c r="AL11" s="33" t="s">
        <v>308</v>
      </c>
      <c r="AM11" s="105"/>
      <c r="AN11" s="105"/>
      <c r="AO11" s="104"/>
      <c r="AP11" s="105"/>
      <c r="AQ11" s="105"/>
      <c r="AR11" s="105"/>
      <c r="AS11" s="83"/>
      <c r="AT11" s="83"/>
      <c r="AU11" s="83"/>
      <c r="AV11" s="83"/>
      <c r="AW11" s="16" t="s">
        <v>309</v>
      </c>
      <c r="AX11" s="16" t="s">
        <v>310</v>
      </c>
      <c r="AY11" s="16" t="s">
        <v>311</v>
      </c>
      <c r="AZ11" s="103"/>
      <c r="BA11" s="103"/>
      <c r="BB11" s="103"/>
    </row>
    <row r="12" spans="1:57" s="20" customFormat="1" ht="84.75" customHeight="1" x14ac:dyDescent="0.25">
      <c r="A12" s="81" t="s">
        <v>312</v>
      </c>
      <c r="B12" s="81" t="s">
        <v>399</v>
      </c>
      <c r="C12" s="81"/>
      <c r="D12" s="81"/>
      <c r="E12" s="80" t="str">
        <f>+CONCATENATE(B12," ",C12," ",D12)</f>
        <v xml:space="preserve">Posibilidad de perdidad economica  </v>
      </c>
      <c r="F12" s="81"/>
      <c r="G12" s="81"/>
      <c r="H12" s="81"/>
      <c r="I12" s="89" t="str">
        <f>+G12&amp;H12</f>
        <v/>
      </c>
      <c r="J12" s="90">
        <v>0</v>
      </c>
      <c r="K12" s="93" t="str">
        <f>IF(J12&lt;=0,"",IF(J12&lt;=2,"Muy Baja",IF(J12&lt;=24,"Baja",IF(J12&lt;=500,"Media",IF(J12&lt;=5000,"Alta","Muy Alta")))))</f>
        <v/>
      </c>
      <c r="L12" s="94" t="str">
        <f>IF(K12="","",IF(K12="Muy Baja",0.2,IF(K12="Baja",0.4,IF(K12="Media",0.6,IF(K12="Alta",0.8,IF(K12="Muy Alta",1,))))))</f>
        <v/>
      </c>
      <c r="M12" s="96" t="s">
        <v>347</v>
      </c>
      <c r="N12" s="94">
        <f>IF(M12="","",IF(M12="menor a 10 SMLMV",0.2,IF(M12="ENTRE 10 Y 50 SMLMV",0.4,IF(M12="entre 50 y 100 SMLMV",0.6,IF(M12="entre 100 y 500 SMLMV",0.8,IF(M12="Mayor a 500 SMLMV",1,))))))</f>
        <v>0</v>
      </c>
      <c r="O12" s="93" t="str">
        <f>IF(N12&lt;=0,"",IF(N12&lt;=20%,"Leve",IF(N12&lt;=40%,"Menor",IF(N12&lt;=60%,"Moderado",IF(N12&lt;=80%,"Mayor","Catastrofico")))))</f>
        <v/>
      </c>
      <c r="P12" s="97" t="s">
        <v>222</v>
      </c>
      <c r="Q12" s="93" t="str">
        <f>IF(R12&lt;=0,"",IF(R12&lt;=20%,"Leve",IF(R12&lt;=40%,"Menor",IF(R12&lt;=60%,"Moderado",IF(R12&lt;=80%,"Mayor","Catastrofico")))))</f>
        <v/>
      </c>
      <c r="R12" s="94">
        <f>IF(P12="","",IF(P12="El riesgo afecta la imagen de algún área de la organización",0.2,IF(P12="El riesgo afecta la imagen de la entidad internamente, de conocimiento general nivel interno, de junta directiva y accionistas y/o de proveedores",0.4,IF(P12="El riesgo afecta la imagen de la entidad con algunos usuarios de relevancia frente al logro de los objetivos",0.6,IF(P12="El riesgo afecta la imagen de la entidad con efecto publicitario sostenido a nivel de sector administrativo, nivel departamental o municipal",0.8,IF(P12="El riesgo afecta la imagen de la entidad a nivel nacional, con efecto publicitario sostenido a nivel país",1,))))))</f>
        <v>0</v>
      </c>
      <c r="S12" s="93" t="str">
        <f>IF(T12&lt;=0,"",IF(T12&lt;=20%,"Leve",IF(T12&lt;=40%,"Menor",IF(T12&lt;=60%,"Moderado",IF(T12&lt;=80%,"Mayor","Catastrofico")))))</f>
        <v/>
      </c>
      <c r="T12" s="88">
        <f>+N12</f>
        <v>0</v>
      </c>
      <c r="U12" s="109">
        <f>IF(OR(AND(K12="Muy Baja",S12="Leve"),AND(K12="Muy Baja",S12="Menor"),AND(K12="Baja",S12="Leve")),"Bajo",IF(OR(AND(K12="Muy baja",S12="Moderado"),AND(K12="Baja",S12="Menor"),AND(K12="Baja",S12="Moderado"),AND(K12="Media",S12="Leve"),AND(K12="Media",S12="Menor"),AND(K12="Media",S12="Moderado"),AND(K12="Alta",S12="Leve"),AND(K12="Alta",S12="Menor")),"Moderado",IF(OR(AND(K12="Muy Baja",S12="Mayor"),AND(K12="Baja",S12="Mayor"),AND(K12="Media",S12="Mayor"),AND(K12="Alta",S12="Moderado"),AND(K12="Alta",S12="Mayor"),AND(K12="Muy Alta",S12="Leve"),AND(K12="Muy Alta",S12="Menor"),AND(K12="Muy Alta",S12="Moderado"),AND(K12="Muy Alta",S12="Mayor")),"Alto",IF(OR(AND(K12="Muy Baja",S12="Catastrofico"),AND(K12="Baja",S12="Catastrofico"),AND(K12="Media",S12="Catastrofico"),AND(K12="Alta",S12="Catastrofico"),AND(K12="Muy Alta",S12="Catastrofico")),"Extremo",))))</f>
        <v>0</v>
      </c>
      <c r="V12" s="18"/>
      <c r="W12" s="38"/>
      <c r="X12" s="38"/>
      <c r="Y12" s="38"/>
      <c r="Z12" s="39" t="str">
        <f t="shared" ref="Z12:Z15" si="0">+CONCATENATE(W12," ",X12," ",Y12)</f>
        <v xml:space="preserve">  </v>
      </c>
      <c r="AA12" s="40" t="s">
        <v>222</v>
      </c>
      <c r="AB12" s="41">
        <f t="shared" ref="AB12:AB13" si="1">IF(AA12="","",IF(AA12="Preventivo",0.25,IF(AA12="Detectivo",0.15,IF(AA12="Correctivo",0.1,))))</f>
        <v>0</v>
      </c>
      <c r="AC12" s="19" t="str">
        <f>+IF(OR(AA12='[1]11 FORMULAS'!$O$4,AA12='[1]11 FORMULAS'!$O$5),'[1]11 FORMULAS'!$P$5,IF(AA12='[1]11 FORMULAS'!$O$6,'[1]11 FORMULAS'!$P$6,""))</f>
        <v/>
      </c>
      <c r="AD12" s="40" t="s">
        <v>222</v>
      </c>
      <c r="AE12" s="41">
        <f t="shared" ref="AE12:AE46" si="2">IF(AD12="","",IF(AD12="Manual",0.15,IF(AD12="Automatico",0.25,)))</f>
        <v>0</v>
      </c>
      <c r="AF12" s="42"/>
      <c r="AG12" s="42"/>
      <c r="AH12" s="42"/>
      <c r="AI12" s="19">
        <f>+AB12+AE12</f>
        <v>0</v>
      </c>
      <c r="AJ12" s="19" t="e">
        <f>+L12*AI12</f>
        <v>#VALUE!</v>
      </c>
      <c r="AK12" s="19" t="e">
        <f>+L12-AJ12</f>
        <v>#VALUE!</v>
      </c>
      <c r="AL12" s="19">
        <f>IF(AC12='[1]11 FORMULAS'!$P$6,T12-(T12*AI12),T12)</f>
        <v>0</v>
      </c>
      <c r="AM12" s="110" t="e">
        <f>+AK16</f>
        <v>#VALUE!</v>
      </c>
      <c r="AN12" s="93" t="e">
        <f>IF(AM12&lt;=0,"",IF(AM12&lt;=20%,"Muy Baja",IF(AM12&lt;=40%,"Baja",IF(AM12&lt;=60%,"Media",IF(AM12&lt;=80%,"Alta","Muy Alta")))))</f>
        <v>#VALUE!</v>
      </c>
      <c r="AO12" s="110">
        <f>+AL16</f>
        <v>0</v>
      </c>
      <c r="AP12" s="93" t="str">
        <f>IF(AO12&lt;=0,"",IF(AO12&lt;=20%,"Leve",IF(AO12&lt;=40%,"Menor",IF(AO12&lt;=60%,"Moderado",IF(AO12&lt;=80%,"Mayor","Catastrofico")))))</f>
        <v/>
      </c>
      <c r="AQ12" s="109" t="e">
        <f>IF(OR(AND(AN12="Muy Baja",AP12="Leve"),AND(AN12="Muy Baja",AP12="Menor"),AND(AN12="Baja",AP12="Leve")),"Bajo",IF(OR(AND(AN12="Muy baja",AP12="Moderado"),AND(AN12="Baja",AP12="Menor"),AND(AN12="Baja",AP12="Moderado"),AND(AN12="Media",AP12="Leve"),AND(AN12="Media",AP12="Menor"),AND(AN12="Media",AP12="Moderado"),AND(AN12="Alta",AP12="Leve"),AND(AN12="Alta",AP12="Menor")),"Moderado",IF(OR(AND(AN12="Muy Baja",AP12="Mayor"),AND(AN12="Baja",AP12="Mayor"),AND(AN12="Media",AP12="Mayor"),AND(AN12="Alta",AP12="Moderado"),AND(AN12="Alta",AP12="Mayor"),AND(AN12="Muy Alta",AP12="Leve"),AND(AN12="Muy Alta",AP12="Menor"),AND(AN12="Muy Alta",AP12="Moderado"),AND(AN12="Muy Alta",AP12="Mayor")),"Alto",IF(OR(AND(AN12="Muy Baja",AP12="Catastrofico"),AND(AN12="Baja",AP12="Catastrofico"),AND(AN12="Media",AP12="Catastrofico"),AND(AN12="Alta",AP12="Catastrofico"),AND(AN12="Muy Alta",AP12="Catastrofico")),"Extremo",""))))</f>
        <v>#VALUE!</v>
      </c>
      <c r="AR12" s="106"/>
      <c r="AS12" s="102"/>
      <c r="AT12" s="102"/>
      <c r="AU12" s="102"/>
      <c r="AV12" s="102"/>
      <c r="AW12" s="102"/>
      <c r="AX12" s="102"/>
      <c r="AY12" s="102"/>
      <c r="AZ12" s="102"/>
      <c r="BA12" s="102"/>
      <c r="BB12" s="102"/>
      <c r="BE12" s="13"/>
    </row>
    <row r="13" spans="1:57" s="20" customFormat="1" ht="35.25" customHeight="1" x14ac:dyDescent="0.25">
      <c r="A13" s="81"/>
      <c r="B13" s="81"/>
      <c r="C13" s="81"/>
      <c r="D13" s="81"/>
      <c r="E13" s="80"/>
      <c r="F13" s="81"/>
      <c r="G13" s="81"/>
      <c r="H13" s="81"/>
      <c r="I13" s="89"/>
      <c r="J13" s="91"/>
      <c r="K13" s="93"/>
      <c r="L13" s="95"/>
      <c r="M13" s="96"/>
      <c r="N13" s="95"/>
      <c r="O13" s="93"/>
      <c r="P13" s="98"/>
      <c r="Q13" s="93"/>
      <c r="R13" s="95"/>
      <c r="S13" s="93"/>
      <c r="T13" s="88"/>
      <c r="U13" s="109"/>
      <c r="V13" s="18"/>
      <c r="W13" s="38"/>
      <c r="X13" s="38"/>
      <c r="Y13" s="38"/>
      <c r="Z13" s="39" t="str">
        <f t="shared" si="0"/>
        <v xml:space="preserve">  </v>
      </c>
      <c r="AA13" s="40" t="s">
        <v>222</v>
      </c>
      <c r="AB13" s="41">
        <f t="shared" si="1"/>
        <v>0</v>
      </c>
      <c r="AC13" s="19" t="str">
        <f>+IF(OR(AA13='[1]11 FORMULAS'!$O$4,AA13='[1]11 FORMULAS'!$O$5),'[1]11 FORMULAS'!$P$5,IF(AA13='[1]11 FORMULAS'!$O$6,'[1]11 FORMULAS'!$P$6,""))</f>
        <v/>
      </c>
      <c r="AD13" s="40" t="s">
        <v>222</v>
      </c>
      <c r="AE13" s="41">
        <f t="shared" si="2"/>
        <v>0</v>
      </c>
      <c r="AF13" s="42"/>
      <c r="AG13" s="42"/>
      <c r="AH13" s="42"/>
      <c r="AI13" s="19">
        <f>+AB13+AE13</f>
        <v>0</v>
      </c>
      <c r="AJ13" s="19" t="e">
        <f>+AK12*AI13</f>
        <v>#VALUE!</v>
      </c>
      <c r="AK13" s="19" t="e">
        <f>+AK12-AJ13</f>
        <v>#VALUE!</v>
      </c>
      <c r="AL13" s="19">
        <f>IF(AC13='[1]11 FORMULAS'!$P$6,AL12-(AL12*AI13),AL12)</f>
        <v>0</v>
      </c>
      <c r="AM13" s="110"/>
      <c r="AN13" s="93"/>
      <c r="AO13" s="110"/>
      <c r="AP13" s="93"/>
      <c r="AQ13" s="109"/>
      <c r="AR13" s="107"/>
      <c r="AS13" s="86"/>
      <c r="AT13" s="86"/>
      <c r="AU13" s="86"/>
      <c r="AV13" s="86"/>
      <c r="AW13" s="86"/>
      <c r="AX13" s="86"/>
      <c r="AY13" s="86"/>
      <c r="AZ13" s="86"/>
      <c r="BA13" s="86"/>
      <c r="BB13" s="86"/>
      <c r="BE13" s="13"/>
    </row>
    <row r="14" spans="1:57" s="20" customFormat="1" ht="35.25" customHeight="1" x14ac:dyDescent="0.25">
      <c r="A14" s="81"/>
      <c r="B14" s="81"/>
      <c r="C14" s="81"/>
      <c r="D14" s="81"/>
      <c r="E14" s="80"/>
      <c r="F14" s="81"/>
      <c r="G14" s="81"/>
      <c r="H14" s="81"/>
      <c r="I14" s="89"/>
      <c r="J14" s="91"/>
      <c r="K14" s="93"/>
      <c r="L14" s="95"/>
      <c r="M14" s="96"/>
      <c r="N14" s="95"/>
      <c r="O14" s="93"/>
      <c r="P14" s="98"/>
      <c r="Q14" s="93"/>
      <c r="R14" s="95"/>
      <c r="S14" s="93"/>
      <c r="T14" s="88"/>
      <c r="U14" s="109"/>
      <c r="V14" s="18"/>
      <c r="W14" s="38"/>
      <c r="X14" s="38"/>
      <c r="Y14" s="38"/>
      <c r="Z14" s="39" t="str">
        <f t="shared" si="0"/>
        <v xml:space="preserve">  </v>
      </c>
      <c r="AA14" s="40" t="s">
        <v>222</v>
      </c>
      <c r="AB14" s="41">
        <f>IF(AA14="","",IF(AA14="Preventivo",0.25,IF(AA14="Detectivo",0.15,IF(AA14="Correctivo",0.1,))))</f>
        <v>0</v>
      </c>
      <c r="AC14" s="19" t="str">
        <f>+IF(OR(AA14='[1]11 FORMULAS'!$O$4,AA14='[1]11 FORMULAS'!$O$5),'[1]11 FORMULAS'!$P$5,IF(AA14='[1]11 FORMULAS'!$O$6,'[1]11 FORMULAS'!$P$6,""))</f>
        <v/>
      </c>
      <c r="AD14" s="40" t="s">
        <v>222</v>
      </c>
      <c r="AE14" s="41">
        <f t="shared" si="2"/>
        <v>0</v>
      </c>
      <c r="AF14" s="42"/>
      <c r="AG14" s="42"/>
      <c r="AH14" s="42"/>
      <c r="AI14" s="19">
        <f>+AB14+AE14</f>
        <v>0</v>
      </c>
      <c r="AJ14" s="19" t="e">
        <f t="shared" ref="AJ14:AJ16" si="3">+AK13*AI14</f>
        <v>#VALUE!</v>
      </c>
      <c r="AK14" s="19" t="e">
        <f t="shared" ref="AK14:AK16" si="4">+AK13-AJ14</f>
        <v>#VALUE!</v>
      </c>
      <c r="AL14" s="19">
        <f>IF(AC14='[1]11 FORMULAS'!$P$6,AL13-(AL13*AI14),AL13)</f>
        <v>0</v>
      </c>
      <c r="AM14" s="110"/>
      <c r="AN14" s="93"/>
      <c r="AO14" s="110"/>
      <c r="AP14" s="93"/>
      <c r="AQ14" s="109"/>
      <c r="AR14" s="107"/>
      <c r="AS14" s="86"/>
      <c r="AT14" s="86"/>
      <c r="AU14" s="86"/>
      <c r="AV14" s="86"/>
      <c r="AW14" s="86"/>
      <c r="AX14" s="86"/>
      <c r="AY14" s="86"/>
      <c r="AZ14" s="86"/>
      <c r="BA14" s="86"/>
      <c r="BB14" s="86"/>
    </row>
    <row r="15" spans="1:57" s="20" customFormat="1" ht="35.25" customHeight="1" x14ac:dyDescent="0.25">
      <c r="A15" s="81"/>
      <c r="B15" s="81"/>
      <c r="C15" s="81"/>
      <c r="D15" s="81"/>
      <c r="E15" s="80"/>
      <c r="F15" s="81"/>
      <c r="G15" s="81"/>
      <c r="H15" s="81"/>
      <c r="I15" s="89"/>
      <c r="J15" s="91"/>
      <c r="K15" s="93"/>
      <c r="L15" s="95"/>
      <c r="M15" s="96"/>
      <c r="N15" s="95"/>
      <c r="O15" s="93"/>
      <c r="P15" s="98"/>
      <c r="Q15" s="93"/>
      <c r="R15" s="95"/>
      <c r="S15" s="93"/>
      <c r="T15" s="88"/>
      <c r="U15" s="109"/>
      <c r="V15" s="18"/>
      <c r="W15" s="38"/>
      <c r="X15" s="38"/>
      <c r="Y15" s="38"/>
      <c r="Z15" s="39" t="str">
        <f t="shared" si="0"/>
        <v xml:space="preserve">  </v>
      </c>
      <c r="AA15" s="40" t="s">
        <v>222</v>
      </c>
      <c r="AB15" s="41">
        <f t="shared" ref="AB15:AB46" si="5">IF(AA15="","",IF(AA15="Preventivo",0.25,IF(AA15="Detectivo",0.15,IF(AA15="Correctivo",0.1,))))</f>
        <v>0</v>
      </c>
      <c r="AC15" s="19" t="str">
        <f>+IF(OR(AA15='[1]11 FORMULAS'!$O$4,AA15='[1]11 FORMULAS'!$O$5),'[1]11 FORMULAS'!$P$5,IF(AA15='[1]11 FORMULAS'!$O$6,'[1]11 FORMULAS'!$P$6,""))</f>
        <v/>
      </c>
      <c r="AD15" s="40" t="s">
        <v>222</v>
      </c>
      <c r="AE15" s="41">
        <f t="shared" si="2"/>
        <v>0</v>
      </c>
      <c r="AF15" s="42"/>
      <c r="AG15" s="42"/>
      <c r="AH15" s="42"/>
      <c r="AI15" s="19">
        <f t="shared" ref="AI15:AI33" si="6">+AB15+AE15</f>
        <v>0</v>
      </c>
      <c r="AJ15" s="19" t="e">
        <f t="shared" si="3"/>
        <v>#VALUE!</v>
      </c>
      <c r="AK15" s="19" t="e">
        <f t="shared" si="4"/>
        <v>#VALUE!</v>
      </c>
      <c r="AL15" s="19">
        <f>IF(AC15='[1]11 FORMULAS'!$P$6,AL14-(AL14*AI15),AL14)</f>
        <v>0</v>
      </c>
      <c r="AM15" s="110"/>
      <c r="AN15" s="93"/>
      <c r="AO15" s="110"/>
      <c r="AP15" s="93"/>
      <c r="AQ15" s="109"/>
      <c r="AR15" s="107"/>
      <c r="AS15" s="86"/>
      <c r="AT15" s="86"/>
      <c r="AU15" s="86"/>
      <c r="AV15" s="86"/>
      <c r="AW15" s="86"/>
      <c r="AX15" s="86"/>
      <c r="AY15" s="86"/>
      <c r="AZ15" s="86"/>
      <c r="BA15" s="86"/>
      <c r="BB15" s="86"/>
    </row>
    <row r="16" spans="1:57" s="20" customFormat="1" ht="35.25" customHeight="1" x14ac:dyDescent="0.25">
      <c r="A16" s="81"/>
      <c r="B16" s="81"/>
      <c r="C16" s="81"/>
      <c r="D16" s="81"/>
      <c r="E16" s="80"/>
      <c r="F16" s="81"/>
      <c r="G16" s="81"/>
      <c r="H16" s="81"/>
      <c r="I16" s="89"/>
      <c r="J16" s="92"/>
      <c r="K16" s="93"/>
      <c r="L16" s="95"/>
      <c r="M16" s="96"/>
      <c r="N16" s="95"/>
      <c r="O16" s="93"/>
      <c r="P16" s="99"/>
      <c r="Q16" s="93"/>
      <c r="R16" s="95"/>
      <c r="S16" s="93"/>
      <c r="T16" s="88"/>
      <c r="U16" s="109"/>
      <c r="V16" s="21"/>
      <c r="W16" s="21"/>
      <c r="X16" s="21"/>
      <c r="Y16" s="21"/>
      <c r="Z16" s="21"/>
      <c r="AA16" s="40" t="s">
        <v>222</v>
      </c>
      <c r="AB16" s="41">
        <f t="shared" si="5"/>
        <v>0</v>
      </c>
      <c r="AC16" s="19" t="str">
        <f>+IF(OR(AA16='[1]11 FORMULAS'!$O$4,AA16='[1]11 FORMULAS'!$O$5),'[1]11 FORMULAS'!$P$5,IF(AA16='[1]11 FORMULAS'!$O$6,'[1]11 FORMULAS'!$P$6,""))</f>
        <v/>
      </c>
      <c r="AD16" s="40" t="s">
        <v>222</v>
      </c>
      <c r="AE16" s="41">
        <f t="shared" si="2"/>
        <v>0</v>
      </c>
      <c r="AF16" s="43"/>
      <c r="AG16" s="43"/>
      <c r="AH16" s="43"/>
      <c r="AI16" s="19">
        <f t="shared" si="6"/>
        <v>0</v>
      </c>
      <c r="AJ16" s="19" t="e">
        <f t="shared" si="3"/>
        <v>#VALUE!</v>
      </c>
      <c r="AK16" s="19" t="e">
        <f t="shared" si="4"/>
        <v>#VALUE!</v>
      </c>
      <c r="AL16" s="19">
        <f>IF(AC16='[1]11 FORMULAS'!$P$6,AL15-(AL15*AI16),AL15)</f>
        <v>0</v>
      </c>
      <c r="AM16" s="110"/>
      <c r="AN16" s="93"/>
      <c r="AO16" s="110"/>
      <c r="AP16" s="93"/>
      <c r="AQ16" s="109"/>
      <c r="AR16" s="108"/>
      <c r="AS16" s="87"/>
      <c r="AT16" s="87"/>
      <c r="AU16" s="87"/>
      <c r="AV16" s="87"/>
      <c r="AW16" s="87"/>
      <c r="AX16" s="87"/>
      <c r="AY16" s="87"/>
      <c r="AZ16" s="87"/>
      <c r="BA16" s="87"/>
      <c r="BB16" s="87"/>
    </row>
    <row r="17" spans="1:57" s="20" customFormat="1" ht="49.5" customHeight="1" x14ac:dyDescent="0.25">
      <c r="A17" s="81" t="s">
        <v>400</v>
      </c>
      <c r="B17" s="81"/>
      <c r="C17" s="81"/>
      <c r="D17" s="81"/>
      <c r="E17" s="80" t="str">
        <f>+CONCATENATE(B17," ",C17," ",D17)</f>
        <v xml:space="preserve">  </v>
      </c>
      <c r="F17" s="81"/>
      <c r="G17" s="81"/>
      <c r="H17" s="81"/>
      <c r="I17" s="89" t="str">
        <f t="shared" ref="I17:I27" si="7">+G17&amp;H17</f>
        <v/>
      </c>
      <c r="J17" s="90">
        <v>0</v>
      </c>
      <c r="K17" s="93" t="str">
        <f>IF(J17&lt;=0,"",IF(J17&lt;=2,"Muy Baja",IF(J17&lt;=24,"Baja",IF(J17&lt;=500,"Media",IF(J17&lt;=5000,"Alta","Muy Alta")))))</f>
        <v/>
      </c>
      <c r="L17" s="94" t="str">
        <f>IF(K17="","",IF(K17="Muy Baja",0.2,IF(K17="Baja",0.4,IF(K17="Media",0.6,IF(K17="Alta",0.8,IF(K17="Muy Alta",1,))))))</f>
        <v/>
      </c>
      <c r="M17" s="96" t="s">
        <v>347</v>
      </c>
      <c r="N17" s="94">
        <f>IF(M17="","",IF(M17="menor a 10 SMLMV",0.2,IF(M17="ENTRE 10 Y 50 SMLMV",0.4,IF(M17="entre 50 y 100 SMLMV",0.6,IF(M17="entre 100 y 500 SMLMV",0.8,IF(M17="Mayor a 500 SMLMV",1,))))))</f>
        <v>0</v>
      </c>
      <c r="O17" s="93" t="str">
        <f>IF(N17&lt;=0,"",IF(N17&lt;=20%,"Leve",IF(N17&lt;=40%,"Menor",IF(N17&lt;=60%,"Moderado",IF(N17&lt;=80%,"Mayor","Catastrofico")))))</f>
        <v/>
      </c>
      <c r="P17" s="97" t="s">
        <v>222</v>
      </c>
      <c r="Q17" s="93" t="str">
        <f>IF(R17&lt;=0,"",IF(R17&lt;=20%,"Leve",IF(R17&lt;=40%,"Menor",IF(R17&lt;=60%,"Moderado",IF(R17&lt;=80%,"Mayor","Catastrofico")))))</f>
        <v/>
      </c>
      <c r="R17" s="94">
        <f>IF(P17="","",IF(P17="El riesgo afecta la imagen de algún área de la organización",0.2,IF(P17="El riesgo afecta la imagen de la entidad internamente, de conocimiento general nivel interno, de junta directiva y accionistas y/o de proveedores",0.4,IF(P17="El riesgo afecta la imagen de la entidad con algunos usuarios de relevancia frente al logro de los objetivos",0.6,IF(P17="El riesgo afecta la imagen de la entidad con efecto publicitario sostenido a nivel de sector administrativo, nivel departamental o municipal",0.8,IF(P17="El riesgo afecta la imagen de la entidad a nivel nacional, con efecto publicitario sostenido a nivel país",1,))))))</f>
        <v>0</v>
      </c>
      <c r="S17" s="93" t="str">
        <f>IF(T17&lt;=0,"",IF(T17&lt;=20%,"Leve",IF(T17&lt;=40%,"Menor",IF(T17&lt;=60%,"Moderado",IF(T17&lt;=80%,"Mayor","Catastrofico")))))</f>
        <v/>
      </c>
      <c r="T17" s="88">
        <f>+R17</f>
        <v>0</v>
      </c>
      <c r="U17" s="109">
        <f>IF(OR(AND(K17="Muy Baja",S17="Leve"),AND(K17="Muy Baja",S17="Menor"),AND(K17="Baja",S17="Leve")),"Bajo",IF(OR(AND(K17="Muy baja",S17="Moderado"),AND(K17="Baja",S17="Menor"),AND(K17="Baja",S17="Moderado"),AND(K17="Media",S17="Leve"),AND(K17="Media",S17="Menor"),AND(K17="Media",S17="Moderado"),AND(K17="Alta",S17="Leve"),AND(K17="Alta",S17="Menor")),"Moderado",IF(OR(AND(K17="Muy Baja",S17="Mayor"),AND(K17="Baja",S17="Mayor"),AND(K17="Media",S17="Mayor"),AND(K17="Alta",S17="Moderado"),AND(K17="Alta",S17="Mayor"),AND(K17="Muy Alta",S17="Leve"),AND(K17="Muy Alta",S17="Menor"),AND(K17="Muy Alta",S17="Moderado"),AND(K17="Muy Alta",S17="Mayor")),"Alto",IF(OR(AND(K17="Muy Baja",S17="Catastrofico"),AND(K17="Baja",S17="Catastrofico"),AND(K17="Media",S17="Catastrofico"),AND(K17="Alta",S17="Catastrofico"),AND(K17="Muy Alta",S17="Catastrofico")),"Extremo",))))</f>
        <v>0</v>
      </c>
      <c r="V17" s="18"/>
      <c r="W17" s="38"/>
      <c r="X17" s="38"/>
      <c r="Y17" s="38"/>
      <c r="Z17" s="39" t="str">
        <f t="shared" ref="Z17:Z20" si="8">+CONCATENATE(W17," ",X17," ",Y17)</f>
        <v xml:space="preserve">  </v>
      </c>
      <c r="AA17" s="40" t="s">
        <v>222</v>
      </c>
      <c r="AB17" s="41">
        <f t="shared" si="5"/>
        <v>0</v>
      </c>
      <c r="AC17" s="19" t="str">
        <f>+IF(OR(AA17='[1]11 FORMULAS'!$O$4,AA17='[1]11 FORMULAS'!$O$5),'[1]11 FORMULAS'!$P$5,IF(AA17='[1]11 FORMULAS'!$O$6,'[1]11 FORMULAS'!$P$6,""))</f>
        <v/>
      </c>
      <c r="AD17" s="40" t="s">
        <v>222</v>
      </c>
      <c r="AE17" s="41">
        <f t="shared" si="2"/>
        <v>0</v>
      </c>
      <c r="AF17" s="42"/>
      <c r="AG17" s="42"/>
      <c r="AH17" s="42"/>
      <c r="AI17" s="19">
        <f>+AB17+AE17</f>
        <v>0</v>
      </c>
      <c r="AJ17" s="19" t="e">
        <f>+L17*AI17</f>
        <v>#VALUE!</v>
      </c>
      <c r="AK17" s="19" t="e">
        <f>+L17-AJ17</f>
        <v>#VALUE!</v>
      </c>
      <c r="AL17" s="19">
        <f>IF(AC17='[1]11 FORMULAS'!$P$6,T17-(T17*AI17),T17)</f>
        <v>0</v>
      </c>
      <c r="AM17" s="110" t="e">
        <f>+AK21</f>
        <v>#VALUE!</v>
      </c>
      <c r="AN17" s="93" t="e">
        <f>IF(AM17&lt;=0,"",IF(AM17&lt;=20%,"Muy Baja",IF(AM17&lt;=40%,"Baja",IF(AM17&lt;=60%,"Media",IF(AM17&lt;=80%,"Alta","Muy Alta")))))</f>
        <v>#VALUE!</v>
      </c>
      <c r="AO17" s="110">
        <f>+AL21</f>
        <v>0</v>
      </c>
      <c r="AP17" s="93" t="str">
        <f>IF(AO17&lt;=0,"",IF(AO17&lt;=20%,"Leve",IF(AO17&lt;=40%,"Menor",IF(AO17&lt;=60%,"Moderado",IF(AO17&lt;=80%,"Mayor","Catastrofico")))))</f>
        <v/>
      </c>
      <c r="AQ17" s="109" t="e">
        <f>IF(OR(AND(AN17="Muy Baja",AP17="Leve"),AND(AN17="Muy Baja",AP17="Menor"),AND(AN17="Baja",AP17="Leve")),"Bajo",IF(OR(AND(AN17="Muy baja",AP17="Moderado"),AND(AN17="Baja",AP17="Menor"),AND(AN17="Baja",AP17="Moderado"),AND(AN17="Media",AP17="Leve"),AND(AN17="Media",AP17="Menor"),AND(AN17="Media",AP17="Moderado"),AND(AN17="Alta",AP17="Leve"),AND(AN17="Alta",AP17="Menor")),"Moderado",IF(OR(AND(AN17="Muy Baja",AP17="Mayor"),AND(AN17="Baja",AP17="Mayor"),AND(AN17="Media",AP17="Mayor"),AND(AN17="Alta",AP17="Moderado"),AND(AN17="Alta",AP17="Mayor"),AND(AN17="Muy Alta",AP17="Leve"),AND(AN17="Muy Alta",AP17="Menor"),AND(AN17="Muy Alta",AP17="Moderado"),AND(AN17="Muy Alta",AP17="Mayor")),"Alto",IF(OR(AND(AN17="Muy Baja",AP17="Catastrofico"),AND(AN17="Baja",AP17="Catastrofico"),AND(AN17="Media",AP17="Catastrofico"),AND(AN17="Alta",AP17="Catastrofico"),AND(AN17="Muy Alta",AP17="Catastrofico")),"Extremo",""))))</f>
        <v>#VALUE!</v>
      </c>
      <c r="AR17" s="106"/>
      <c r="AS17" s="102"/>
      <c r="AT17" s="102"/>
      <c r="AU17" s="102"/>
      <c r="AV17" s="102"/>
      <c r="AW17" s="102"/>
      <c r="AX17" s="102"/>
      <c r="AY17" s="102"/>
      <c r="AZ17" s="102"/>
      <c r="BA17" s="102"/>
      <c r="BB17" s="102"/>
      <c r="BE17" s="13"/>
    </row>
    <row r="18" spans="1:57" s="20" customFormat="1" ht="33.75" customHeight="1" x14ac:dyDescent="0.25">
      <c r="A18" s="81"/>
      <c r="B18" s="81"/>
      <c r="C18" s="81"/>
      <c r="D18" s="81"/>
      <c r="E18" s="80"/>
      <c r="F18" s="81"/>
      <c r="G18" s="81"/>
      <c r="H18" s="81"/>
      <c r="I18" s="89"/>
      <c r="J18" s="91"/>
      <c r="K18" s="93"/>
      <c r="L18" s="95"/>
      <c r="M18" s="96"/>
      <c r="N18" s="95"/>
      <c r="O18" s="93"/>
      <c r="P18" s="98"/>
      <c r="Q18" s="93"/>
      <c r="R18" s="95"/>
      <c r="S18" s="93"/>
      <c r="T18" s="88"/>
      <c r="U18" s="109"/>
      <c r="V18" s="18"/>
      <c r="W18" s="38"/>
      <c r="X18" s="38"/>
      <c r="Y18" s="38"/>
      <c r="Z18" s="39" t="str">
        <f t="shared" si="8"/>
        <v xml:space="preserve">  </v>
      </c>
      <c r="AA18" s="40" t="s">
        <v>222</v>
      </c>
      <c r="AB18" s="41">
        <f t="shared" si="5"/>
        <v>0</v>
      </c>
      <c r="AC18" s="19" t="str">
        <f>+IF(OR(AA18='[1]11 FORMULAS'!$O$4,AA18='[1]11 FORMULAS'!$O$5),'[1]11 FORMULAS'!$P$5,IF(AA18='[1]11 FORMULAS'!$O$6,'[1]11 FORMULAS'!$P$6,""))</f>
        <v/>
      </c>
      <c r="AD18" s="40" t="s">
        <v>222</v>
      </c>
      <c r="AE18" s="41">
        <f t="shared" si="2"/>
        <v>0</v>
      </c>
      <c r="AF18" s="42"/>
      <c r="AG18" s="42"/>
      <c r="AH18" s="42"/>
      <c r="AI18" s="19">
        <f>+AB18+AE18</f>
        <v>0</v>
      </c>
      <c r="AJ18" s="19" t="e">
        <f>+AK17*AI18</f>
        <v>#VALUE!</v>
      </c>
      <c r="AK18" s="19" t="e">
        <f>+AK17-AJ18</f>
        <v>#VALUE!</v>
      </c>
      <c r="AL18" s="19">
        <f>IF(AC18='[1]11 FORMULAS'!$P$6,AL17-(AL17*AI18),AL17)</f>
        <v>0</v>
      </c>
      <c r="AM18" s="110"/>
      <c r="AN18" s="93"/>
      <c r="AO18" s="110"/>
      <c r="AP18" s="93"/>
      <c r="AQ18" s="109"/>
      <c r="AR18" s="107"/>
      <c r="AS18" s="86"/>
      <c r="AT18" s="86"/>
      <c r="AU18" s="86"/>
      <c r="AV18" s="86"/>
      <c r="AW18" s="86"/>
      <c r="AX18" s="86"/>
      <c r="AY18" s="86"/>
      <c r="AZ18" s="86"/>
      <c r="BA18" s="86"/>
      <c r="BB18" s="86"/>
      <c r="BE18" s="13"/>
    </row>
    <row r="19" spans="1:57" s="20" customFormat="1" ht="33.75" customHeight="1" x14ac:dyDescent="0.25">
      <c r="A19" s="81"/>
      <c r="B19" s="81"/>
      <c r="C19" s="81"/>
      <c r="D19" s="81"/>
      <c r="E19" s="80"/>
      <c r="F19" s="81"/>
      <c r="G19" s="81"/>
      <c r="H19" s="81"/>
      <c r="I19" s="89"/>
      <c r="J19" s="91"/>
      <c r="K19" s="93"/>
      <c r="L19" s="95"/>
      <c r="M19" s="96"/>
      <c r="N19" s="95"/>
      <c r="O19" s="93"/>
      <c r="P19" s="98"/>
      <c r="Q19" s="93"/>
      <c r="R19" s="95"/>
      <c r="S19" s="93"/>
      <c r="T19" s="88"/>
      <c r="U19" s="109"/>
      <c r="V19" s="18"/>
      <c r="W19" s="38"/>
      <c r="X19" s="38"/>
      <c r="Y19" s="38"/>
      <c r="Z19" s="39" t="str">
        <f t="shared" si="8"/>
        <v xml:space="preserve">  </v>
      </c>
      <c r="AA19" s="40" t="s">
        <v>222</v>
      </c>
      <c r="AB19" s="41">
        <f t="shared" si="5"/>
        <v>0</v>
      </c>
      <c r="AC19" s="19" t="str">
        <f>+IF(OR(AA19='[1]11 FORMULAS'!$O$4,AA19='[1]11 FORMULAS'!$O$5),'[1]11 FORMULAS'!$P$5,IF(AA19='[1]11 FORMULAS'!$O$6,'[1]11 FORMULAS'!$P$6,""))</f>
        <v/>
      </c>
      <c r="AD19" s="40" t="s">
        <v>222</v>
      </c>
      <c r="AE19" s="41">
        <f t="shared" si="2"/>
        <v>0</v>
      </c>
      <c r="AF19" s="42"/>
      <c r="AG19" s="42"/>
      <c r="AH19" s="42"/>
      <c r="AI19" s="19">
        <f t="shared" si="6"/>
        <v>0</v>
      </c>
      <c r="AJ19" s="19" t="e">
        <f>+AK18*AI19</f>
        <v>#VALUE!</v>
      </c>
      <c r="AK19" s="19" t="e">
        <f>+AK18-AJ19</f>
        <v>#VALUE!</v>
      </c>
      <c r="AL19" s="19">
        <f>IF(AC19='[1]11 FORMULAS'!$P$6,AL18-(AL18*AI19),AL18)</f>
        <v>0</v>
      </c>
      <c r="AM19" s="110"/>
      <c r="AN19" s="93"/>
      <c r="AO19" s="110"/>
      <c r="AP19" s="93"/>
      <c r="AQ19" s="109"/>
      <c r="AR19" s="107"/>
      <c r="AS19" s="86"/>
      <c r="AT19" s="86"/>
      <c r="AU19" s="86"/>
      <c r="AV19" s="86"/>
      <c r="AW19" s="86"/>
      <c r="AX19" s="86"/>
      <c r="AY19" s="86"/>
      <c r="AZ19" s="86"/>
      <c r="BA19" s="86"/>
      <c r="BB19" s="86"/>
      <c r="BE19" s="13"/>
    </row>
    <row r="20" spans="1:57" s="20" customFormat="1" ht="33.75" customHeight="1" x14ac:dyDescent="0.25">
      <c r="A20" s="81"/>
      <c r="B20" s="81"/>
      <c r="C20" s="81"/>
      <c r="D20" s="81"/>
      <c r="E20" s="80"/>
      <c r="F20" s="81"/>
      <c r="G20" s="81"/>
      <c r="H20" s="81"/>
      <c r="I20" s="89"/>
      <c r="J20" s="91"/>
      <c r="K20" s="93"/>
      <c r="L20" s="95"/>
      <c r="M20" s="96"/>
      <c r="N20" s="95"/>
      <c r="O20" s="93"/>
      <c r="P20" s="98"/>
      <c r="Q20" s="93"/>
      <c r="R20" s="95"/>
      <c r="S20" s="93"/>
      <c r="T20" s="88"/>
      <c r="U20" s="109"/>
      <c r="V20" s="18"/>
      <c r="W20" s="38"/>
      <c r="X20" s="38"/>
      <c r="Y20" s="38"/>
      <c r="Z20" s="39" t="str">
        <f t="shared" si="8"/>
        <v xml:space="preserve">  </v>
      </c>
      <c r="AA20" s="40" t="s">
        <v>222</v>
      </c>
      <c r="AB20" s="41">
        <f t="shared" si="5"/>
        <v>0</v>
      </c>
      <c r="AC20" s="19" t="str">
        <f>+IF(OR(AA20='[1]11 FORMULAS'!$O$4,AA20='[1]11 FORMULAS'!$O$5),'[1]11 FORMULAS'!$P$5,IF(AA20='[1]11 FORMULAS'!$O$6,'[1]11 FORMULAS'!$P$6,""))</f>
        <v/>
      </c>
      <c r="AD20" s="40" t="s">
        <v>222</v>
      </c>
      <c r="AE20" s="41">
        <f t="shared" si="2"/>
        <v>0</v>
      </c>
      <c r="AF20" s="42"/>
      <c r="AG20" s="42"/>
      <c r="AH20" s="42"/>
      <c r="AI20" s="19">
        <f t="shared" si="6"/>
        <v>0</v>
      </c>
      <c r="AJ20" s="19" t="e">
        <f t="shared" ref="AJ20:AJ21" si="9">+AK19*AI20</f>
        <v>#VALUE!</v>
      </c>
      <c r="AK20" s="19" t="e">
        <f>IF(AC20='[1]11 FORMULAS'!$P$5,AK19-(AK19*AI20),AK19)</f>
        <v>#VALUE!</v>
      </c>
      <c r="AL20" s="19">
        <f>IF(AC20='[1]11 FORMULAS'!$P$6,AL19-(AL19*AI20),AL19)</f>
        <v>0</v>
      </c>
      <c r="AM20" s="110"/>
      <c r="AN20" s="93"/>
      <c r="AO20" s="110"/>
      <c r="AP20" s="93"/>
      <c r="AQ20" s="109"/>
      <c r="AR20" s="107"/>
      <c r="AS20" s="86"/>
      <c r="AT20" s="86"/>
      <c r="AU20" s="86"/>
      <c r="AV20" s="86"/>
      <c r="AW20" s="86"/>
      <c r="AX20" s="86"/>
      <c r="AY20" s="86"/>
      <c r="AZ20" s="86"/>
      <c r="BA20" s="86"/>
      <c r="BB20" s="86"/>
      <c r="BE20" s="13"/>
    </row>
    <row r="21" spans="1:57" s="20" customFormat="1" ht="33.75" customHeight="1" x14ac:dyDescent="0.25">
      <c r="A21" s="81"/>
      <c r="B21" s="81"/>
      <c r="C21" s="81"/>
      <c r="D21" s="81"/>
      <c r="E21" s="80"/>
      <c r="F21" s="81"/>
      <c r="G21" s="81"/>
      <c r="H21" s="81"/>
      <c r="I21" s="89"/>
      <c r="J21" s="92"/>
      <c r="K21" s="93"/>
      <c r="L21" s="95"/>
      <c r="M21" s="96"/>
      <c r="N21" s="95"/>
      <c r="O21" s="93"/>
      <c r="P21" s="99"/>
      <c r="Q21" s="93"/>
      <c r="R21" s="95"/>
      <c r="S21" s="93"/>
      <c r="T21" s="88"/>
      <c r="U21" s="109"/>
      <c r="V21" s="21"/>
      <c r="W21" s="21"/>
      <c r="X21" s="21"/>
      <c r="Y21" s="21"/>
      <c r="Z21" s="21"/>
      <c r="AA21" s="40" t="s">
        <v>222</v>
      </c>
      <c r="AB21" s="41">
        <f t="shared" si="5"/>
        <v>0</v>
      </c>
      <c r="AC21" s="19" t="str">
        <f>+IF(OR(AA21='[1]11 FORMULAS'!$O$4,AA21='[1]11 FORMULAS'!$O$5),'[1]11 FORMULAS'!$P$5,IF(AA21='[1]11 FORMULAS'!$O$6,'[1]11 FORMULAS'!$P$6,""))</f>
        <v/>
      </c>
      <c r="AD21" s="40" t="s">
        <v>222</v>
      </c>
      <c r="AE21" s="41">
        <f t="shared" si="2"/>
        <v>0</v>
      </c>
      <c r="AF21" s="43"/>
      <c r="AG21" s="43"/>
      <c r="AH21" s="43"/>
      <c r="AI21" s="19">
        <f t="shared" si="6"/>
        <v>0</v>
      </c>
      <c r="AJ21" s="19" t="e">
        <f t="shared" si="9"/>
        <v>#VALUE!</v>
      </c>
      <c r="AK21" s="19" t="e">
        <f>IF(AC21='[1]11 FORMULAS'!$P$5,AK20-(AK20*AI21),AK20)</f>
        <v>#VALUE!</v>
      </c>
      <c r="AL21" s="19">
        <f>IF(AC21='[1]11 FORMULAS'!$P$6,AL20-(AL20*AI21),AL20)</f>
        <v>0</v>
      </c>
      <c r="AM21" s="110"/>
      <c r="AN21" s="93"/>
      <c r="AO21" s="110"/>
      <c r="AP21" s="93"/>
      <c r="AQ21" s="109"/>
      <c r="AR21" s="108"/>
      <c r="AS21" s="87"/>
      <c r="AT21" s="87"/>
      <c r="AU21" s="87"/>
      <c r="AV21" s="87"/>
      <c r="AW21" s="87"/>
      <c r="AX21" s="87"/>
      <c r="AY21" s="87"/>
      <c r="AZ21" s="87"/>
      <c r="BA21" s="87"/>
      <c r="BB21" s="87"/>
      <c r="BE21" s="13"/>
    </row>
    <row r="22" spans="1:57" s="22" customFormat="1" ht="33.75" customHeight="1" x14ac:dyDescent="0.25">
      <c r="A22" s="81" t="s">
        <v>401</v>
      </c>
      <c r="B22" s="81"/>
      <c r="C22" s="81"/>
      <c r="D22" s="81"/>
      <c r="E22" s="80" t="str">
        <f>+CONCATENATE(B22," ",C22," ",D22)</f>
        <v xml:space="preserve">  </v>
      </c>
      <c r="F22" s="81"/>
      <c r="G22" s="81"/>
      <c r="H22" s="81"/>
      <c r="I22" s="89" t="str">
        <f t="shared" si="7"/>
        <v/>
      </c>
      <c r="J22" s="90">
        <v>0</v>
      </c>
      <c r="K22" s="93" t="str">
        <f>IF(J22&lt;=0,"",IF(J22&lt;=2,"Muy Baja",IF(J22&lt;=24,"Baja",IF(J22&lt;=500,"Media",IF(J22&lt;=5000,"Alta","Muy Alta")))))</f>
        <v/>
      </c>
      <c r="L22" s="94" t="str">
        <f>IF(K22="","",IF(K22="Muy Baja",0.2,IF(K22="Baja",0.4,IF(K22="Media",0.6,IF(K22="Alta",0.8,IF(K22="Muy Alta",1,))))))</f>
        <v/>
      </c>
      <c r="M22" s="96" t="s">
        <v>347</v>
      </c>
      <c r="N22" s="94">
        <f>IF(M22="","",IF(M22="menor a 10 SMLMV",0.2,IF(M22="ENTRE 10 Y 50 SMLMV",0.4,IF(M22="entre 50 y 100 SMLMV",0.6,IF(M22="entre 100 y 500 SMLMV",0.8,IF(M22="Mayor a 500 SMLMV",1,))))))</f>
        <v>0</v>
      </c>
      <c r="O22" s="93" t="str">
        <f>IF(N22&lt;=0,"",IF(N22&lt;=20%,"Leve",IF(N22&lt;=40%,"Menor",IF(N22&lt;=60%,"Moderado",IF(N22&lt;=80%,"Mayor","Catastrofico")))))</f>
        <v/>
      </c>
      <c r="P22" s="97" t="s">
        <v>222</v>
      </c>
      <c r="Q22" s="93" t="str">
        <f>IF(R22&lt;=0,"",IF(R22&lt;=20%,"Leve",IF(R22&lt;=40%,"Menor",IF(R22&lt;=60%,"Moderado",IF(R22&lt;=80%,"Mayor","Catastrofico")))))</f>
        <v/>
      </c>
      <c r="R22" s="94">
        <f>IF(P22="","",IF(P22="El riesgo afecta la imagen de algún área de la organización",0.2,IF(P22="El riesgo afecta la imagen de la entidad internamente, de conocimiento general nivel interno, de junta directiva y accionistas y/o de proveedores",0.4,IF(P22="El riesgo afecta la imagen de la entidad con algunos usuarios de relevancia frente al logro de los objetivos",0.6,IF(P22="El riesgo afecta la imagen de la entidad con efecto publicitario sostenido a nivel de sector administrativo, nivel departamental o municipal",0.8,IF(P22="El riesgo afecta la imagen de la entidad a nivel nacional, con efecto publicitario sostenido a nivel país",1,))))))</f>
        <v>0</v>
      </c>
      <c r="S22" s="93" t="str">
        <f>IF(T22&lt;=0,"",IF(T22&lt;=20%,"Leve",IF(T22&lt;=40%,"Menor",IF(T22&lt;=60%,"Moderado",IF(T22&lt;=80%,"Mayor","Catastrofico")))))</f>
        <v/>
      </c>
      <c r="T22" s="88">
        <f>+N22</f>
        <v>0</v>
      </c>
      <c r="U22" s="109">
        <f>IF(OR(AND(K22="Muy Baja",S22="Leve"),AND(K22="Muy Baja",S22="Menor"),AND(K22="Baja",S22="Leve")),"Bajo",IF(OR(AND(K22="Muy baja",S22="Moderado"),AND(K22="Baja",S22="Menor"),AND(K22="Baja",S22="Moderado"),AND(K22="Media",S22="Leve"),AND(K22="Media",S22="Menor"),AND(K22="Media",S22="Moderado"),AND(K22="Alta",S22="Leve"),AND(K22="Alta",S22="Menor")),"Moderado",IF(OR(AND(K22="Muy Baja",S22="Mayor"),AND(K22="Baja",S22="Mayor"),AND(K22="Media",S22="Mayor"),AND(K22="Alta",S22="Moderado"),AND(K22="Alta",S22="Mayor"),AND(K22="Muy Alta",S22="Leve"),AND(K22="Muy Alta",S22="Menor"),AND(K22="Muy Alta",S22="Moderado"),AND(K22="Muy Alta",S22="Mayor")),"Alto",IF(OR(AND(K22="Muy Baja",S22="Catastrofico"),AND(K22="Baja",S22="Catastrofico"),AND(K22="Media",S22="Catastrofico"),AND(K22="Alta",S22="Catastrofico"),AND(K22="Muy Alta",S22="Catastrofico")),"Extremo",))))</f>
        <v>0</v>
      </c>
      <c r="V22" s="18"/>
      <c r="W22" s="38"/>
      <c r="X22" s="38"/>
      <c r="Y22" s="38"/>
      <c r="Z22" s="39" t="str">
        <f t="shared" ref="Z22:Z25" si="10">+CONCATENATE(W22," ",X22," ",Y22)</f>
        <v xml:space="preserve">  </v>
      </c>
      <c r="AA22" s="40" t="s">
        <v>222</v>
      </c>
      <c r="AB22" s="41">
        <f t="shared" si="5"/>
        <v>0</v>
      </c>
      <c r="AC22" s="19" t="str">
        <f>+IF(OR(AA22='[1]11 FORMULAS'!$O$4,AA22='[1]11 FORMULAS'!$O$5),'[1]11 FORMULAS'!$P$5,IF(AA22='[1]11 FORMULAS'!$O$6,'[1]11 FORMULAS'!$P$6,""))</f>
        <v/>
      </c>
      <c r="AD22" s="40" t="s">
        <v>222</v>
      </c>
      <c r="AE22" s="41">
        <f t="shared" si="2"/>
        <v>0</v>
      </c>
      <c r="AF22" s="42"/>
      <c r="AG22" s="42"/>
      <c r="AH22" s="42"/>
      <c r="AI22" s="19">
        <f t="shared" si="6"/>
        <v>0</v>
      </c>
      <c r="AJ22" s="19" t="e">
        <f>+L22*AI22</f>
        <v>#VALUE!</v>
      </c>
      <c r="AK22" s="19" t="e">
        <f>+L22-AJ22</f>
        <v>#VALUE!</v>
      </c>
      <c r="AL22" s="19">
        <f>IF(AC22='[1]11 FORMULAS'!$P$6,T22-(T22*AI22),T22)</f>
        <v>0</v>
      </c>
      <c r="AM22" s="110" t="e">
        <f>+AK26</f>
        <v>#VALUE!</v>
      </c>
      <c r="AN22" s="93" t="e">
        <f>IF(AM22&lt;=0,"",IF(AM22&lt;=20%,"Muy Baja",IF(AM22&lt;=40%,"Baja",IF(AM22&lt;=60%,"Media",IF(AM22&lt;=80%,"Alta","Muy Alta")))))</f>
        <v>#VALUE!</v>
      </c>
      <c r="AO22" s="110">
        <f>+AL26</f>
        <v>0</v>
      </c>
      <c r="AP22" s="93" t="str">
        <f>IF(AO22&lt;=0,"",IF(AO22&lt;=20%,"Leve",IF(AO22&lt;=40%,"Menor",IF(AO22&lt;=60%,"Moderado",IF(AO22&lt;=80%,"Mayor","Catastrofico")))))</f>
        <v/>
      </c>
      <c r="AQ22" s="109" t="e">
        <f>IF(OR(AND(AN22="Muy Baja",AP22="Leve"),AND(AN22="Muy Baja",AP22="Menor"),AND(AN22="Baja",AP22="Leve")),"Bajo",IF(OR(AND(AN22="Muy baja",AP22="Moderado"),AND(AN22="Baja",AP22="Menor"),AND(AN22="Baja",AP22="Moderado"),AND(AN22="Media",AP22="Leve"),AND(AN22="Media",AP22="Menor"),AND(AN22="Media",AP22="Moderado"),AND(AN22="Alta",AP22="Leve"),AND(AN22="Alta",AP22="Menor")),"Moderado",IF(OR(AND(AN22="Muy Baja",AP22="Mayor"),AND(AN22="Baja",AP22="Mayor"),AND(AN22="Media",AP22="Mayor"),AND(AN22="Alta",AP22="Moderado"),AND(AN22="Alta",AP22="Mayor"),AND(AN22="Muy Alta",AP22="Leve"),AND(AN22="Muy Alta",AP22="Menor"),AND(AN22="Muy Alta",AP22="Moderado"),AND(AN22="Muy Alta",AP22="Mayor")),"Alto",IF(OR(AND(AN22="Muy Baja",AP22="Catastrofico"),AND(AN22="Baja",AP22="Catastrofico"),AND(AN22="Media",AP22="Catastrofico"),AND(AN22="Alta",AP22="Catastrofico"),AND(AN22="Muy Alta",AP22="Catastrofico")),"Extremo",""))))</f>
        <v>#VALUE!</v>
      </c>
      <c r="AR22" s="106"/>
      <c r="AS22" s="102"/>
      <c r="AT22" s="102"/>
      <c r="AU22" s="102"/>
      <c r="AV22" s="102"/>
      <c r="AW22" s="102"/>
      <c r="AX22" s="102"/>
      <c r="AY22" s="102"/>
      <c r="AZ22" s="102"/>
      <c r="BA22" s="102"/>
      <c r="BB22" s="102"/>
    </row>
    <row r="23" spans="1:57" s="22" customFormat="1" ht="33.75" customHeight="1" x14ac:dyDescent="0.25">
      <c r="A23" s="81"/>
      <c r="B23" s="81"/>
      <c r="C23" s="81"/>
      <c r="D23" s="81"/>
      <c r="E23" s="80"/>
      <c r="F23" s="81"/>
      <c r="G23" s="81"/>
      <c r="H23" s="81"/>
      <c r="I23" s="89"/>
      <c r="J23" s="91"/>
      <c r="K23" s="93"/>
      <c r="L23" s="95"/>
      <c r="M23" s="96"/>
      <c r="N23" s="95"/>
      <c r="O23" s="93"/>
      <c r="P23" s="98"/>
      <c r="Q23" s="93"/>
      <c r="R23" s="95"/>
      <c r="S23" s="93"/>
      <c r="T23" s="88"/>
      <c r="U23" s="109"/>
      <c r="V23" s="18"/>
      <c r="W23" s="38"/>
      <c r="X23" s="38"/>
      <c r="Y23" s="38"/>
      <c r="Z23" s="39" t="str">
        <f t="shared" si="10"/>
        <v xml:space="preserve">  </v>
      </c>
      <c r="AA23" s="40" t="s">
        <v>222</v>
      </c>
      <c r="AB23" s="41">
        <f t="shared" si="5"/>
        <v>0</v>
      </c>
      <c r="AC23" s="19" t="str">
        <f>+IF(OR(AA23='[1]11 FORMULAS'!$O$4,AA23='[1]11 FORMULAS'!$O$5),'[1]11 FORMULAS'!$P$5,IF(AA23='[1]11 FORMULAS'!$O$6,'[1]11 FORMULAS'!$P$6,""))</f>
        <v/>
      </c>
      <c r="AD23" s="40" t="s">
        <v>222</v>
      </c>
      <c r="AE23" s="41">
        <f t="shared" si="2"/>
        <v>0</v>
      </c>
      <c r="AF23" s="42"/>
      <c r="AG23" s="42"/>
      <c r="AH23" s="42"/>
      <c r="AI23" s="19">
        <f t="shared" si="6"/>
        <v>0</v>
      </c>
      <c r="AJ23" s="19" t="e">
        <f>+AK22*AI23</f>
        <v>#VALUE!</v>
      </c>
      <c r="AK23" s="19" t="e">
        <f>+AK22-AJ23</f>
        <v>#VALUE!</v>
      </c>
      <c r="AL23" s="19">
        <f>IF(AC23='[1]11 FORMULAS'!$P$6,AL22-(AL22*AI23),AL22)</f>
        <v>0</v>
      </c>
      <c r="AM23" s="110"/>
      <c r="AN23" s="93"/>
      <c r="AO23" s="110"/>
      <c r="AP23" s="93"/>
      <c r="AQ23" s="109"/>
      <c r="AR23" s="107"/>
      <c r="AS23" s="86"/>
      <c r="AT23" s="86"/>
      <c r="AU23" s="86"/>
      <c r="AV23" s="86"/>
      <c r="AW23" s="86"/>
      <c r="AX23" s="86"/>
      <c r="AY23" s="86"/>
      <c r="AZ23" s="86"/>
      <c r="BA23" s="86"/>
      <c r="BB23" s="86"/>
    </row>
    <row r="24" spans="1:57" s="22" customFormat="1" ht="33.75" customHeight="1" x14ac:dyDescent="0.25">
      <c r="A24" s="81"/>
      <c r="B24" s="81"/>
      <c r="C24" s="81"/>
      <c r="D24" s="81"/>
      <c r="E24" s="80"/>
      <c r="F24" s="81"/>
      <c r="G24" s="81"/>
      <c r="H24" s="81"/>
      <c r="I24" s="89"/>
      <c r="J24" s="91"/>
      <c r="K24" s="93"/>
      <c r="L24" s="95"/>
      <c r="M24" s="96"/>
      <c r="N24" s="95"/>
      <c r="O24" s="93"/>
      <c r="P24" s="98"/>
      <c r="Q24" s="93"/>
      <c r="R24" s="95"/>
      <c r="S24" s="93"/>
      <c r="T24" s="88"/>
      <c r="U24" s="109"/>
      <c r="V24" s="18"/>
      <c r="W24" s="38"/>
      <c r="X24" s="38"/>
      <c r="Y24" s="38"/>
      <c r="Z24" s="39" t="str">
        <f t="shared" si="10"/>
        <v xml:space="preserve">  </v>
      </c>
      <c r="AA24" s="40" t="s">
        <v>222</v>
      </c>
      <c r="AB24" s="41">
        <f t="shared" si="5"/>
        <v>0</v>
      </c>
      <c r="AC24" s="19" t="str">
        <f>+IF(OR(AA24='[1]11 FORMULAS'!$O$4,AA24='[1]11 FORMULAS'!$O$5),'[1]11 FORMULAS'!$P$5,IF(AA24='[1]11 FORMULAS'!$O$6,'[1]11 FORMULAS'!$P$6,""))</f>
        <v/>
      </c>
      <c r="AD24" s="40" t="s">
        <v>222</v>
      </c>
      <c r="AE24" s="41">
        <f t="shared" si="2"/>
        <v>0</v>
      </c>
      <c r="AF24" s="42"/>
      <c r="AG24" s="42"/>
      <c r="AH24" s="42"/>
      <c r="AI24" s="19">
        <f t="shared" si="6"/>
        <v>0</v>
      </c>
      <c r="AJ24" s="19" t="e">
        <f>+AK23*AI24</f>
        <v>#VALUE!</v>
      </c>
      <c r="AK24" s="19" t="e">
        <f>+AK23-AJ24</f>
        <v>#VALUE!</v>
      </c>
      <c r="AL24" s="19">
        <f>IF(AC24='[1]11 FORMULAS'!$P$6,AL23-(AL23*AI24),AL23)</f>
        <v>0</v>
      </c>
      <c r="AM24" s="110"/>
      <c r="AN24" s="93"/>
      <c r="AO24" s="110"/>
      <c r="AP24" s="93"/>
      <c r="AQ24" s="109"/>
      <c r="AR24" s="107"/>
      <c r="AS24" s="86"/>
      <c r="AT24" s="86"/>
      <c r="AU24" s="86"/>
      <c r="AV24" s="86"/>
      <c r="AW24" s="86"/>
      <c r="AX24" s="86"/>
      <c r="AY24" s="86"/>
      <c r="AZ24" s="86"/>
      <c r="BA24" s="86"/>
      <c r="BB24" s="86"/>
    </row>
    <row r="25" spans="1:57" s="22" customFormat="1" ht="33.75" customHeight="1" x14ac:dyDescent="0.25">
      <c r="A25" s="81"/>
      <c r="B25" s="81"/>
      <c r="C25" s="81"/>
      <c r="D25" s="81"/>
      <c r="E25" s="80"/>
      <c r="F25" s="81"/>
      <c r="G25" s="81"/>
      <c r="H25" s="81"/>
      <c r="I25" s="89"/>
      <c r="J25" s="91"/>
      <c r="K25" s="93"/>
      <c r="L25" s="95"/>
      <c r="M25" s="96"/>
      <c r="N25" s="95"/>
      <c r="O25" s="93"/>
      <c r="P25" s="98"/>
      <c r="Q25" s="93"/>
      <c r="R25" s="95"/>
      <c r="S25" s="93"/>
      <c r="T25" s="88"/>
      <c r="U25" s="109"/>
      <c r="V25" s="18"/>
      <c r="W25" s="38"/>
      <c r="X25" s="38"/>
      <c r="Y25" s="38"/>
      <c r="Z25" s="39" t="str">
        <f t="shared" si="10"/>
        <v xml:space="preserve">  </v>
      </c>
      <c r="AA25" s="40" t="s">
        <v>222</v>
      </c>
      <c r="AB25" s="41">
        <f t="shared" si="5"/>
        <v>0</v>
      </c>
      <c r="AC25" s="19" t="str">
        <f>+IF(OR(AA25='[1]11 FORMULAS'!$O$4,AA25='[1]11 FORMULAS'!$O$5),'[1]11 FORMULAS'!$P$5,IF(AA25='[1]11 FORMULAS'!$O$6,'[1]11 FORMULAS'!$P$6,""))</f>
        <v/>
      </c>
      <c r="AD25" s="40" t="s">
        <v>222</v>
      </c>
      <c r="AE25" s="41">
        <f t="shared" si="2"/>
        <v>0</v>
      </c>
      <c r="AF25" s="42"/>
      <c r="AG25" s="42"/>
      <c r="AH25" s="42"/>
      <c r="AI25" s="19">
        <f t="shared" si="6"/>
        <v>0</v>
      </c>
      <c r="AJ25" s="19" t="e">
        <f t="shared" ref="AJ25:AJ26" si="11">+AK24*AI25</f>
        <v>#VALUE!</v>
      </c>
      <c r="AK25" s="19" t="e">
        <f>IF(AC25='[1]11 FORMULAS'!$P$5,AK24-(AK24*AI25),AK24)</f>
        <v>#VALUE!</v>
      </c>
      <c r="AL25" s="19">
        <f>IF(AC25='[1]11 FORMULAS'!$P$6,AL24-(AL24*AI25),AL24)</f>
        <v>0</v>
      </c>
      <c r="AM25" s="110"/>
      <c r="AN25" s="93"/>
      <c r="AO25" s="110"/>
      <c r="AP25" s="93"/>
      <c r="AQ25" s="109"/>
      <c r="AR25" s="107"/>
      <c r="AS25" s="86"/>
      <c r="AT25" s="86"/>
      <c r="AU25" s="86"/>
      <c r="AV25" s="86"/>
      <c r="AW25" s="86"/>
      <c r="AX25" s="86"/>
      <c r="AY25" s="86"/>
      <c r="AZ25" s="86"/>
      <c r="BA25" s="86"/>
      <c r="BB25" s="86"/>
    </row>
    <row r="26" spans="1:57" s="22" customFormat="1" ht="33.75" customHeight="1" x14ac:dyDescent="0.25">
      <c r="A26" s="81"/>
      <c r="B26" s="81"/>
      <c r="C26" s="81"/>
      <c r="D26" s="81"/>
      <c r="E26" s="80"/>
      <c r="F26" s="81"/>
      <c r="G26" s="81"/>
      <c r="H26" s="81"/>
      <c r="I26" s="89"/>
      <c r="J26" s="92"/>
      <c r="K26" s="93"/>
      <c r="L26" s="95"/>
      <c r="M26" s="96"/>
      <c r="N26" s="95"/>
      <c r="O26" s="93"/>
      <c r="P26" s="99"/>
      <c r="Q26" s="93"/>
      <c r="R26" s="95"/>
      <c r="S26" s="93"/>
      <c r="T26" s="88"/>
      <c r="U26" s="109"/>
      <c r="V26" s="21"/>
      <c r="W26" s="21"/>
      <c r="X26" s="21"/>
      <c r="Y26" s="21"/>
      <c r="Z26" s="21"/>
      <c r="AA26" s="40" t="s">
        <v>222</v>
      </c>
      <c r="AB26" s="41">
        <f t="shared" si="5"/>
        <v>0</v>
      </c>
      <c r="AC26" s="19" t="str">
        <f>+IF(OR(AA26='[1]11 FORMULAS'!$O$4,AA26='[1]11 FORMULAS'!$O$5),'[1]11 FORMULAS'!$P$5,IF(AA26='[1]11 FORMULAS'!$O$6,'[1]11 FORMULAS'!$P$6,""))</f>
        <v/>
      </c>
      <c r="AD26" s="40" t="s">
        <v>222</v>
      </c>
      <c r="AE26" s="41">
        <f t="shared" si="2"/>
        <v>0</v>
      </c>
      <c r="AF26" s="43"/>
      <c r="AG26" s="43"/>
      <c r="AH26" s="43"/>
      <c r="AI26" s="19">
        <f t="shared" si="6"/>
        <v>0</v>
      </c>
      <c r="AJ26" s="19" t="e">
        <f t="shared" si="11"/>
        <v>#VALUE!</v>
      </c>
      <c r="AK26" s="19" t="e">
        <f>IF(AC26='[1]11 FORMULAS'!$P$5,AK25-(AK25*AI26),AK25)</f>
        <v>#VALUE!</v>
      </c>
      <c r="AL26" s="19">
        <f>IF(AC26='[1]11 FORMULAS'!$P$6,AL25-(AL25*AI26),AL25)</f>
        <v>0</v>
      </c>
      <c r="AM26" s="110"/>
      <c r="AN26" s="93"/>
      <c r="AO26" s="110"/>
      <c r="AP26" s="93"/>
      <c r="AQ26" s="109"/>
      <c r="AR26" s="108"/>
      <c r="AS26" s="87"/>
      <c r="AT26" s="87"/>
      <c r="AU26" s="87"/>
      <c r="AV26" s="87"/>
      <c r="AW26" s="87"/>
      <c r="AX26" s="87"/>
      <c r="AY26" s="87"/>
      <c r="AZ26" s="87"/>
      <c r="BA26" s="87"/>
      <c r="BB26" s="87"/>
    </row>
    <row r="27" spans="1:57" s="22" customFormat="1" ht="33.75" customHeight="1" x14ac:dyDescent="0.25">
      <c r="A27" s="81" t="s">
        <v>402</v>
      </c>
      <c r="B27" s="81"/>
      <c r="C27" s="81"/>
      <c r="D27" s="81"/>
      <c r="E27" s="80" t="str">
        <f>+CONCATENATE(B27," ",C27," ",D27)</f>
        <v xml:space="preserve">  </v>
      </c>
      <c r="F27" s="81"/>
      <c r="G27" s="81"/>
      <c r="H27" s="81"/>
      <c r="I27" s="89" t="str">
        <f t="shared" si="7"/>
        <v/>
      </c>
      <c r="J27" s="90">
        <v>0</v>
      </c>
      <c r="K27" s="93" t="str">
        <f>IF(J27&lt;=0,"",IF(J27&lt;=2,"Muy Baja",IF(J27&lt;=24,"Baja",IF(J27&lt;=500,"Media",IF(J27&lt;=5000,"Alta","Muy Alta")))))</f>
        <v/>
      </c>
      <c r="L27" s="94" t="str">
        <f>IF(K27="","",IF(K27="Muy Baja",0.2,IF(K27="Baja",0.4,IF(K27="Media",0.6,IF(K27="Alta",0.8,IF(K27="Muy Alta",1,))))))</f>
        <v/>
      </c>
      <c r="M27" s="96" t="s">
        <v>347</v>
      </c>
      <c r="N27" s="94">
        <f>IF(M27="","",IF(M27="menor a 10 SMLMV",0.2,IF(M27="ENTRE 10 Y 50 SMLMV",0.4,IF(M27="entre 50 y 100 SMLMV",0.6,IF(M27="entre 100 y 500 SMLMV",0.8,IF(M27="Mayor a 500 SMLMV",1,))))))</f>
        <v>0</v>
      </c>
      <c r="O27" s="93" t="str">
        <f>IF(N27&lt;=0,"",IF(N27&lt;=20%,"Leve",IF(N27&lt;=40%,"Menor",IF(N27&lt;=60%,"Moderado",IF(N27&lt;=80%,"Mayor","Catastrofico")))))</f>
        <v/>
      </c>
      <c r="P27" s="97" t="s">
        <v>222</v>
      </c>
      <c r="Q27" s="93" t="str">
        <f>IF(R27&lt;=0,"",IF(R27&lt;=20%,"Leve",IF(R27&lt;=40%,"Menor",IF(R27&lt;=60%,"Moderado",IF(R27&lt;=80%,"Mayor","Catastrofico")))))</f>
        <v/>
      </c>
      <c r="R27" s="94">
        <f>IF(P27="","",IF(P27="El riesgo afecta la imagen de algún área de la organización",0.2,IF(P27="El riesgo afecta la imagen de la entidad internamente, de conocimiento general nivel interno, de junta directiva y accionistas y/o de proveedores",0.4,IF(P27="El riesgo afecta la imagen de la entidad con algunos usuarios de relevancia frente al logro de los objetivos",0.6,IF(P27="El riesgo afecta la imagen de la entidad con efecto publicitario sostenido a nivel de sector administrativo, nivel departamental o municipal",0.8,IF(P27="El riesgo afecta la imagen de la entidad a nivel nacional, con efecto publicitario sostenido a nivel país",1,))))))</f>
        <v>0</v>
      </c>
      <c r="S27" s="93" t="str">
        <f>IF(T27&lt;=0,"",IF(T27&lt;=20%,"Leve",IF(T27&lt;=40%,"Menor",IF(T27&lt;=60%,"Moderado",IF(T27&lt;=80%,"Mayor","Catastrofico")))))</f>
        <v/>
      </c>
      <c r="T27" s="88">
        <f>+N27</f>
        <v>0</v>
      </c>
      <c r="U27" s="109">
        <f>IF(OR(AND(K27="Muy Baja",S27="Leve"),AND(K27="Muy Baja",S27="Menor"),AND(K27="Baja",S27="Leve")),"Bajo",IF(OR(AND(K27="Muy baja",S27="Moderado"),AND(K27="Baja",S27="Menor"),AND(K27="Baja",S27="Moderado"),AND(K27="Media",S27="Leve"),AND(K27="Media",S27="Menor"),AND(K27="Media",S27="Moderado"),AND(K27="Alta",S27="Leve"),AND(K27="Alta",S27="Menor")),"Moderado",IF(OR(AND(K27="Muy Baja",S27="Mayor"),AND(K27="Baja",S27="Mayor"),AND(K27="Media",S27="Mayor"),AND(K27="Alta",S27="Moderado"),AND(K27="Alta",S27="Mayor"),AND(K27="Muy Alta",S27="Leve"),AND(K27="Muy Alta",S27="Menor"),AND(K27="Muy Alta",S27="Moderado"),AND(K27="Muy Alta",S27="Mayor")),"Alto",IF(OR(AND(K27="Muy Baja",S27="Catastrofico"),AND(K27="Baja",S27="Catastrofico"),AND(K27="Media",S27="Catastrofico"),AND(K27="Alta",S27="Catastrofico"),AND(K27="Muy Alta",S27="Catastrofico")),"Extremo",))))</f>
        <v>0</v>
      </c>
      <c r="V27" s="18"/>
      <c r="W27" s="38"/>
      <c r="X27" s="38"/>
      <c r="Y27" s="38"/>
      <c r="Z27" s="39" t="str">
        <f t="shared" ref="Z27:Z30" si="12">+CONCATENATE(W27," ",X27," ",Y27)</f>
        <v xml:space="preserve">  </v>
      </c>
      <c r="AA27" s="40" t="s">
        <v>222</v>
      </c>
      <c r="AB27" s="41">
        <f t="shared" si="5"/>
        <v>0</v>
      </c>
      <c r="AC27" s="19" t="str">
        <f>+IF(OR(AA27='[1]11 FORMULAS'!$O$4,AA27='[1]11 FORMULAS'!$O$5),'[1]11 FORMULAS'!$P$5,IF(AA27='[1]11 FORMULAS'!$O$6,'[1]11 FORMULAS'!$P$6,""))</f>
        <v/>
      </c>
      <c r="AD27" s="40" t="s">
        <v>222</v>
      </c>
      <c r="AE27" s="41">
        <f t="shared" si="2"/>
        <v>0</v>
      </c>
      <c r="AF27" s="42"/>
      <c r="AG27" s="42"/>
      <c r="AH27" s="42"/>
      <c r="AI27" s="19">
        <f t="shared" si="6"/>
        <v>0</v>
      </c>
      <c r="AJ27" s="19" t="e">
        <f>+L27*AI27</f>
        <v>#VALUE!</v>
      </c>
      <c r="AK27" s="19" t="e">
        <f>+L27-AJ27</f>
        <v>#VALUE!</v>
      </c>
      <c r="AL27" s="19">
        <f>IF(AC27='[1]11 FORMULAS'!$P$6,T27-(T27*AI27),T27)</f>
        <v>0</v>
      </c>
      <c r="AM27" s="110" t="e">
        <f>+AK31</f>
        <v>#VALUE!</v>
      </c>
      <c r="AN27" s="93" t="e">
        <f>IF(AM27&lt;=0,"",IF(AM27&lt;=20%,"Muy Baja",IF(AM27&lt;=40%,"Baja",IF(AM27&lt;=60%,"Media",IF(AM27&lt;=80%,"Alta","Muy Alta")))))</f>
        <v>#VALUE!</v>
      </c>
      <c r="AO27" s="110">
        <f>+AL31</f>
        <v>0</v>
      </c>
      <c r="AP27" s="93" t="str">
        <f>IF(AO27&lt;=0,"",IF(AO27&lt;=20%,"Leve",IF(AO27&lt;=40%,"Menor",IF(AO27&lt;=60%,"Moderado",IF(AO27&lt;=80%,"Mayor","Catastrofico")))))</f>
        <v/>
      </c>
      <c r="AQ27" s="109" t="e">
        <f>IF(OR(AND(AN27="Muy Baja",AP27="Leve"),AND(AN27="Muy Baja",AP27="Menor"),AND(AN27="Baja",AP27="Leve")),"Bajo",IF(OR(AND(AN27="Muy baja",AP27="Moderado"),AND(AN27="Baja",AP27="Menor"),AND(AN27="Baja",AP27="Moderado"),AND(AN27="Media",AP27="Leve"),AND(AN27="Media",AP27="Menor"),AND(AN27="Media",AP27="Moderado"),AND(AN27="Alta",AP27="Leve"),AND(AN27="Alta",AP27="Menor")),"Moderado",IF(OR(AND(AN27="Muy Baja",AP27="Mayor"),AND(AN27="Baja",AP27="Mayor"),AND(AN27="Media",AP27="Mayor"),AND(AN27="Alta",AP27="Moderado"),AND(AN27="Alta",AP27="Mayor"),AND(AN27="Muy Alta",AP27="Leve"),AND(AN27="Muy Alta",AP27="Menor"),AND(AN27="Muy Alta",AP27="Moderado"),AND(AN27="Muy Alta",AP27="Mayor")),"Alto",IF(OR(AND(AN27="Muy Baja",AP27="Catastrofico"),AND(AN27="Baja",AP27="Catastrofico"),AND(AN27="Media",AP27="Catastrofico"),AND(AN27="Alta",AP27="Catastrofico"),AND(AN27="Muy Alta",AP27="Catastrofico")),"Extremo",""))))</f>
        <v>#VALUE!</v>
      </c>
      <c r="AR27" s="106"/>
      <c r="AS27" s="102"/>
      <c r="AT27" s="102"/>
      <c r="AU27" s="102"/>
      <c r="AV27" s="102"/>
      <c r="AW27" s="102"/>
      <c r="AX27" s="102"/>
      <c r="AY27" s="102"/>
      <c r="AZ27" s="102"/>
      <c r="BA27" s="102"/>
      <c r="BB27" s="102"/>
    </row>
    <row r="28" spans="1:57" s="22" customFormat="1" ht="33.75" customHeight="1" x14ac:dyDescent="0.25">
      <c r="A28" s="81"/>
      <c r="B28" s="81"/>
      <c r="C28" s="81"/>
      <c r="D28" s="81"/>
      <c r="E28" s="80"/>
      <c r="F28" s="81"/>
      <c r="G28" s="81"/>
      <c r="H28" s="81"/>
      <c r="I28" s="89"/>
      <c r="J28" s="91"/>
      <c r="K28" s="93"/>
      <c r="L28" s="95"/>
      <c r="M28" s="96"/>
      <c r="N28" s="95"/>
      <c r="O28" s="93"/>
      <c r="P28" s="98"/>
      <c r="Q28" s="93"/>
      <c r="R28" s="95"/>
      <c r="S28" s="93"/>
      <c r="T28" s="88"/>
      <c r="U28" s="109"/>
      <c r="V28" s="18"/>
      <c r="W28" s="38"/>
      <c r="X28" s="38"/>
      <c r="Y28" s="38"/>
      <c r="Z28" s="39" t="str">
        <f t="shared" si="12"/>
        <v xml:space="preserve">  </v>
      </c>
      <c r="AA28" s="40" t="s">
        <v>222</v>
      </c>
      <c r="AB28" s="41">
        <f t="shared" si="5"/>
        <v>0</v>
      </c>
      <c r="AC28" s="19" t="str">
        <f>+IF(OR(AA28='[1]11 FORMULAS'!$O$4,AA28='[1]11 FORMULAS'!$O$5),'[1]11 FORMULAS'!$P$5,IF(AA28='[1]11 FORMULAS'!$O$6,'[1]11 FORMULAS'!$P$6,""))</f>
        <v/>
      </c>
      <c r="AD28" s="40" t="s">
        <v>222</v>
      </c>
      <c r="AE28" s="41">
        <f t="shared" si="2"/>
        <v>0</v>
      </c>
      <c r="AF28" s="42"/>
      <c r="AG28" s="42"/>
      <c r="AH28" s="42"/>
      <c r="AI28" s="19">
        <f t="shared" si="6"/>
        <v>0</v>
      </c>
      <c r="AJ28" s="19" t="e">
        <f>+AK27*AI28</f>
        <v>#VALUE!</v>
      </c>
      <c r="AK28" s="19" t="e">
        <f>+AK27-AJ28</f>
        <v>#VALUE!</v>
      </c>
      <c r="AL28" s="19">
        <f>IF(AC28='[1]11 FORMULAS'!$P$6,AL27-(AL27*AI28),AL27)</f>
        <v>0</v>
      </c>
      <c r="AM28" s="110"/>
      <c r="AN28" s="93"/>
      <c r="AO28" s="110"/>
      <c r="AP28" s="93"/>
      <c r="AQ28" s="109"/>
      <c r="AR28" s="107"/>
      <c r="AS28" s="86"/>
      <c r="AT28" s="86"/>
      <c r="AU28" s="86"/>
      <c r="AV28" s="86"/>
      <c r="AW28" s="86"/>
      <c r="AX28" s="86"/>
      <c r="AY28" s="86"/>
      <c r="AZ28" s="86"/>
      <c r="BA28" s="86"/>
      <c r="BB28" s="86"/>
    </row>
    <row r="29" spans="1:57" s="22" customFormat="1" ht="33.75" customHeight="1" x14ac:dyDescent="0.25">
      <c r="A29" s="81"/>
      <c r="B29" s="81"/>
      <c r="C29" s="81"/>
      <c r="D29" s="81"/>
      <c r="E29" s="80"/>
      <c r="F29" s="81"/>
      <c r="G29" s="81"/>
      <c r="H29" s="81"/>
      <c r="I29" s="89"/>
      <c r="J29" s="91"/>
      <c r="K29" s="93"/>
      <c r="L29" s="95"/>
      <c r="M29" s="96"/>
      <c r="N29" s="95"/>
      <c r="O29" s="93"/>
      <c r="P29" s="98"/>
      <c r="Q29" s="93"/>
      <c r="R29" s="95"/>
      <c r="S29" s="93"/>
      <c r="T29" s="88"/>
      <c r="U29" s="109"/>
      <c r="V29" s="18"/>
      <c r="W29" s="38"/>
      <c r="X29" s="38"/>
      <c r="Y29" s="38"/>
      <c r="Z29" s="39" t="str">
        <f t="shared" si="12"/>
        <v xml:space="preserve">  </v>
      </c>
      <c r="AA29" s="40" t="s">
        <v>222</v>
      </c>
      <c r="AB29" s="41">
        <f t="shared" si="5"/>
        <v>0</v>
      </c>
      <c r="AC29" s="19" t="str">
        <f>+IF(OR(AA29='[1]11 FORMULAS'!$O$4,AA29='[1]11 FORMULAS'!$O$5),'[1]11 FORMULAS'!$P$5,IF(AA29='[1]11 FORMULAS'!$O$6,'[1]11 FORMULAS'!$P$6,""))</f>
        <v/>
      </c>
      <c r="AD29" s="40" t="s">
        <v>222</v>
      </c>
      <c r="AE29" s="41">
        <f t="shared" si="2"/>
        <v>0</v>
      </c>
      <c r="AF29" s="42"/>
      <c r="AG29" s="42"/>
      <c r="AH29" s="42"/>
      <c r="AI29" s="19">
        <f t="shared" si="6"/>
        <v>0</v>
      </c>
      <c r="AJ29" s="19" t="e">
        <f>+AK28*AI29</f>
        <v>#VALUE!</v>
      </c>
      <c r="AK29" s="19" t="e">
        <f>+AK28-AJ29</f>
        <v>#VALUE!</v>
      </c>
      <c r="AL29" s="19">
        <f>IF(AC29='[1]11 FORMULAS'!$P$6,AL28-(AL28*AI29),AL28)</f>
        <v>0</v>
      </c>
      <c r="AM29" s="110"/>
      <c r="AN29" s="93"/>
      <c r="AO29" s="110"/>
      <c r="AP29" s="93"/>
      <c r="AQ29" s="109"/>
      <c r="AR29" s="107"/>
      <c r="AS29" s="86"/>
      <c r="AT29" s="86"/>
      <c r="AU29" s="86"/>
      <c r="AV29" s="86"/>
      <c r="AW29" s="86"/>
      <c r="AX29" s="86"/>
      <c r="AY29" s="86"/>
      <c r="AZ29" s="86"/>
      <c r="BA29" s="86"/>
      <c r="BB29" s="86"/>
    </row>
    <row r="30" spans="1:57" s="22" customFormat="1" ht="33.75" customHeight="1" x14ac:dyDescent="0.25">
      <c r="A30" s="81"/>
      <c r="B30" s="81"/>
      <c r="C30" s="81"/>
      <c r="D30" s="81"/>
      <c r="E30" s="80"/>
      <c r="F30" s="81"/>
      <c r="G30" s="81"/>
      <c r="H30" s="81"/>
      <c r="I30" s="89"/>
      <c r="J30" s="91"/>
      <c r="K30" s="93"/>
      <c r="L30" s="95"/>
      <c r="M30" s="96"/>
      <c r="N30" s="95"/>
      <c r="O30" s="93"/>
      <c r="P30" s="98"/>
      <c r="Q30" s="93"/>
      <c r="R30" s="95"/>
      <c r="S30" s="93"/>
      <c r="T30" s="88"/>
      <c r="U30" s="109"/>
      <c r="V30" s="18"/>
      <c r="W30" s="38"/>
      <c r="X30" s="38"/>
      <c r="Y30" s="38"/>
      <c r="Z30" s="39" t="str">
        <f t="shared" si="12"/>
        <v xml:space="preserve">  </v>
      </c>
      <c r="AA30" s="40" t="s">
        <v>222</v>
      </c>
      <c r="AB30" s="41">
        <f t="shared" si="5"/>
        <v>0</v>
      </c>
      <c r="AC30" s="19" t="str">
        <f>+IF(OR(AA30='[1]11 FORMULAS'!$O$4,AA30='[1]11 FORMULAS'!$O$5),'[1]11 FORMULAS'!$P$5,IF(AA30='[1]11 FORMULAS'!$O$6,'[1]11 FORMULAS'!$P$6,""))</f>
        <v/>
      </c>
      <c r="AD30" s="40" t="s">
        <v>222</v>
      </c>
      <c r="AE30" s="41">
        <f t="shared" si="2"/>
        <v>0</v>
      </c>
      <c r="AF30" s="42"/>
      <c r="AG30" s="42"/>
      <c r="AH30" s="42"/>
      <c r="AI30" s="19">
        <f t="shared" si="6"/>
        <v>0</v>
      </c>
      <c r="AJ30" s="19" t="e">
        <f t="shared" ref="AJ30:AJ31" si="13">+AK29*AI30</f>
        <v>#VALUE!</v>
      </c>
      <c r="AK30" s="19" t="e">
        <f>IF(AC30='[1]11 FORMULAS'!$P$5,AK29-(AK29*AI30),AK29)</f>
        <v>#VALUE!</v>
      </c>
      <c r="AL30" s="19">
        <f>IF(AC30='[1]11 FORMULAS'!$P$6,AL29-(AL29*AI30),AL29)</f>
        <v>0</v>
      </c>
      <c r="AM30" s="110"/>
      <c r="AN30" s="93"/>
      <c r="AO30" s="110"/>
      <c r="AP30" s="93"/>
      <c r="AQ30" s="109"/>
      <c r="AR30" s="107"/>
      <c r="AS30" s="86"/>
      <c r="AT30" s="86"/>
      <c r="AU30" s="86"/>
      <c r="AV30" s="86"/>
      <c r="AW30" s="86"/>
      <c r="AX30" s="86"/>
      <c r="AY30" s="86"/>
      <c r="AZ30" s="86"/>
      <c r="BA30" s="86"/>
      <c r="BB30" s="86"/>
    </row>
    <row r="31" spans="1:57" s="22" customFormat="1" ht="33.75" customHeight="1" x14ac:dyDescent="0.25">
      <c r="A31" s="81"/>
      <c r="B31" s="81"/>
      <c r="C31" s="81"/>
      <c r="D31" s="81"/>
      <c r="E31" s="80"/>
      <c r="F31" s="81"/>
      <c r="G31" s="81"/>
      <c r="H31" s="81"/>
      <c r="I31" s="89"/>
      <c r="J31" s="92"/>
      <c r="K31" s="93"/>
      <c r="L31" s="95"/>
      <c r="M31" s="96"/>
      <c r="N31" s="95"/>
      <c r="O31" s="93"/>
      <c r="P31" s="99"/>
      <c r="Q31" s="93"/>
      <c r="R31" s="95"/>
      <c r="S31" s="93"/>
      <c r="T31" s="88"/>
      <c r="U31" s="109"/>
      <c r="V31" s="21"/>
      <c r="W31" s="21"/>
      <c r="X31" s="21"/>
      <c r="Y31" s="21"/>
      <c r="Z31" s="21"/>
      <c r="AA31" s="40" t="s">
        <v>222</v>
      </c>
      <c r="AB31" s="41">
        <f t="shared" si="5"/>
        <v>0</v>
      </c>
      <c r="AC31" s="19" t="str">
        <f>+IF(OR(AA31='[1]11 FORMULAS'!$O$4,AA31='[1]11 FORMULAS'!$O$5),'[1]11 FORMULAS'!$P$5,IF(AA31='[1]11 FORMULAS'!$O$6,'[1]11 FORMULAS'!$P$6,""))</f>
        <v/>
      </c>
      <c r="AD31" s="40" t="s">
        <v>222</v>
      </c>
      <c r="AE31" s="41">
        <f t="shared" si="2"/>
        <v>0</v>
      </c>
      <c r="AF31" s="43"/>
      <c r="AG31" s="43"/>
      <c r="AH31" s="43"/>
      <c r="AI31" s="19">
        <f t="shared" si="6"/>
        <v>0</v>
      </c>
      <c r="AJ31" s="19" t="e">
        <f t="shared" si="13"/>
        <v>#VALUE!</v>
      </c>
      <c r="AK31" s="19" t="e">
        <f>IF(AC31='[1]11 FORMULAS'!$P$5,AK30-(AK30*AI31),AK30)</f>
        <v>#VALUE!</v>
      </c>
      <c r="AL31" s="19">
        <f>IF(AC31='[1]11 FORMULAS'!$P$6,AL30-(AL30*AI31),AL30)</f>
        <v>0</v>
      </c>
      <c r="AM31" s="110"/>
      <c r="AN31" s="93"/>
      <c r="AO31" s="110"/>
      <c r="AP31" s="93"/>
      <c r="AQ31" s="109"/>
      <c r="AR31" s="108"/>
      <c r="AS31" s="87"/>
      <c r="AT31" s="87"/>
      <c r="AU31" s="87"/>
      <c r="AV31" s="87"/>
      <c r="AW31" s="87"/>
      <c r="AX31" s="87"/>
      <c r="AY31" s="87"/>
      <c r="AZ31" s="87"/>
      <c r="BA31" s="87"/>
      <c r="BB31" s="87"/>
    </row>
    <row r="32" spans="1:57" s="22" customFormat="1" ht="33.75" customHeight="1" x14ac:dyDescent="0.25">
      <c r="A32" s="81" t="s">
        <v>403</v>
      </c>
      <c r="B32" s="81"/>
      <c r="C32" s="81"/>
      <c r="D32" s="81"/>
      <c r="E32" s="163" t="str">
        <f>+CONCATENATE(B32," ",C32," ",D32)</f>
        <v xml:space="preserve">  </v>
      </c>
      <c r="F32" s="81"/>
      <c r="G32" s="81"/>
      <c r="H32" s="81"/>
      <c r="I32" s="89" t="str">
        <f t="shared" ref="I32" si="14">+G32&amp;H32</f>
        <v/>
      </c>
      <c r="J32" s="90">
        <v>0</v>
      </c>
      <c r="K32" s="93" t="str">
        <f>IF(J32&lt;=0,"",IF(J32&lt;=2,"Muy Baja",IF(J32&lt;=24,"Baja",IF(J32&lt;=500,"Media",IF(J32&lt;=5000,"Alta","Muy Alta")))))</f>
        <v/>
      </c>
      <c r="L32" s="94" t="str">
        <f>IF(K32="","",IF(K32="Muy Baja",0.2,IF(K32="Baja",0.4,IF(K32="Media",0.6,IF(K32="Alta",0.8,IF(K32="Muy Alta",1,))))))</f>
        <v/>
      </c>
      <c r="M32" s="96" t="s">
        <v>347</v>
      </c>
      <c r="N32" s="94">
        <f>IF(M32="","",IF(M32="menor a 10 SMLMV",0.2,IF(M32="ENTRE 10 Y 50 SMLMV",0.4,IF(M32="entre 50 y 100 SMLMV",0.6,IF(M32="entre 100 y 500 SMLMV",0.8,IF(M32="Mayor a 500 SMLMV",1,))))))</f>
        <v>0</v>
      </c>
      <c r="O32" s="93" t="str">
        <f>IF(N32&lt;=0,"",IF(N32&lt;=20%,"Leve",IF(N32&lt;=40%,"Menor",IF(N32&lt;=60%,"Moderado",IF(N32&lt;=80%,"Mayor","Catastrofico")))))</f>
        <v/>
      </c>
      <c r="P32" s="97" t="s">
        <v>222</v>
      </c>
      <c r="Q32" s="93" t="str">
        <f>IF(R32&lt;=0,"",IF(R32&lt;=20%,"Leve",IF(R32&lt;=40%,"Menor",IF(R32&lt;=60%,"Moderado",IF(R32&lt;=80%,"Mayor","Catastrofico")))))</f>
        <v/>
      </c>
      <c r="R32" s="94">
        <f>IF(P32="","",IF(P32="El riesgo afecta la imagen de algún área de la organización",0.2,IF(P32="El riesgo afecta la imagen de la entidad internamente, de conocimiento general nivel interno, de junta directiva y accionistas y/o de proveedores",0.4,IF(P32="El riesgo afecta la imagen de la entidad con algunos usuarios de relevancia frente al logro de los objetivos",0.6,IF(P32="El riesgo afecta la imagen de la entidad con efecto publicitario sostenido a nivel de sector administrativo, nivel departamental o municipal",0.8,IF(P32="El riesgo afecta la imagen de la entidad a nivel nacional, con efecto publicitario sostenido a nivel país",1,))))))</f>
        <v>0</v>
      </c>
      <c r="S32" s="93" t="str">
        <f>IF(T32&lt;=0,"",IF(T32&lt;=20%,"Leve",IF(T32&lt;=40%,"Menor",IF(T32&lt;=60%,"Moderado",IF(T32&lt;=80%,"Mayor","Catastrofico")))))</f>
        <v/>
      </c>
      <c r="T32" s="88">
        <f>+R32</f>
        <v>0</v>
      </c>
      <c r="U32" s="109">
        <f>IF(OR(AND(K32="Muy Baja",S32="Leve"),AND(K32="Muy Baja",S32="Menor"),AND(K32="Baja",S32="Leve")),"Bajo",IF(OR(AND(K32="Muy baja",S32="Moderado"),AND(K32="Baja",S32="Menor"),AND(K32="Baja",S32="Moderado"),AND(K32="Media",S32="Leve"),AND(K32="Media",S32="Menor"),AND(K32="Media",S32="Moderado"),AND(K32="Alta",S32="Leve"),AND(K32="Alta",S32="Menor")),"Moderado",IF(OR(AND(K32="Muy Baja",S32="Mayor"),AND(K32="Baja",S32="Mayor"),AND(K32="Media",S32="Mayor"),AND(K32="Alta",S32="Moderado"),AND(K32="Alta",S32="Mayor"),AND(K32="Muy Alta",S32="Leve"),AND(K32="Muy Alta",S32="Menor"),AND(K32="Muy Alta",S32="Moderado"),AND(K32="Muy Alta",S32="Mayor")),"Alto",IF(OR(AND(K32="Muy Baja",S32="Catastrofico"),AND(K32="Baja",S32="Catastrofico"),AND(K32="Media",S32="Catastrofico"),AND(K32="Alta",S32="Catastrofico"),AND(K32="Muy Alta",S32="Catastrofico")),"Extremo",))))</f>
        <v>0</v>
      </c>
      <c r="V32" s="18"/>
      <c r="W32" s="38"/>
      <c r="X32" s="38"/>
      <c r="Y32" s="38"/>
      <c r="Z32" s="39" t="str">
        <f t="shared" ref="Z32:Z46" si="15">+CONCATENATE(W32," ",X32," ",Y32)</f>
        <v xml:space="preserve">  </v>
      </c>
      <c r="AA32" s="40" t="s">
        <v>222</v>
      </c>
      <c r="AB32" s="41">
        <f t="shared" si="5"/>
        <v>0</v>
      </c>
      <c r="AC32" s="19" t="str">
        <f>+IF(OR(AA32='[1]11 FORMULAS'!$O$4,AA32='[1]11 FORMULAS'!$O$5),'[1]11 FORMULAS'!$P$5,IF(AA32='[1]11 FORMULAS'!$O$6,'[1]11 FORMULAS'!$P$6,""))</f>
        <v/>
      </c>
      <c r="AD32" s="40" t="s">
        <v>222</v>
      </c>
      <c r="AE32" s="41">
        <f t="shared" si="2"/>
        <v>0</v>
      </c>
      <c r="AF32" s="42"/>
      <c r="AG32" s="42"/>
      <c r="AH32" s="42"/>
      <c r="AI32" s="19">
        <f t="shared" si="6"/>
        <v>0</v>
      </c>
      <c r="AJ32" s="19" t="e">
        <f>+L32*AI32</f>
        <v>#VALUE!</v>
      </c>
      <c r="AK32" s="19" t="e">
        <f>+L32-AJ32</f>
        <v>#VALUE!</v>
      </c>
      <c r="AL32" s="19">
        <f>IF(AC32='[1]11 FORMULAS'!$P$6,T32-(T32*AI32),T32)</f>
        <v>0</v>
      </c>
      <c r="AM32" s="110" t="e">
        <f>+AK36</f>
        <v>#VALUE!</v>
      </c>
      <c r="AN32" s="93" t="e">
        <f>IF(AM32&lt;=0,"",IF(AM32&lt;=20%,"Muy Baja",IF(AM32&lt;=40%,"Baja",IF(AM32&lt;=60%,"Media",IF(AM32&lt;=80%,"Alta","Muy Alta")))))</f>
        <v>#VALUE!</v>
      </c>
      <c r="AO32" s="110">
        <f>+AL36</f>
        <v>0</v>
      </c>
      <c r="AP32" s="93" t="str">
        <f>IF(AO32&lt;=0,"",IF(AO32&lt;=20%,"Leve",IF(AO32&lt;=40%,"Menor",IF(AO32&lt;=60%,"Moderado",IF(AO32&lt;=80%,"Mayor","Catastrofico")))))</f>
        <v/>
      </c>
      <c r="AQ32" s="109" t="e">
        <f>IF(OR(AND(AN32="Muy Baja",AP32="Leve"),AND(AN32="Muy Baja",AP32="Menor"),AND(AN32="Baja",AP32="Leve")),"Bajo",IF(OR(AND(AN32="Muy baja",AP32="Moderado"),AND(AN32="Baja",AP32="Menor"),AND(AN32="Baja",AP32="Moderado"),AND(AN32="Media",AP32="Leve"),AND(AN32="Media",AP32="Menor"),AND(AN32="Media",AP32="Moderado"),AND(AN32="Alta",AP32="Leve"),AND(AN32="Alta",AP32="Menor")),"Moderado",IF(OR(AND(AN32="Muy Baja",AP32="Mayor"),AND(AN32="Baja",AP32="Mayor"),AND(AN32="Media",AP32="Mayor"),AND(AN32="Alta",AP32="Moderado"),AND(AN32="Alta",AP32="Mayor"),AND(AN32="Muy Alta",AP32="Leve"),AND(AN32="Muy Alta",AP32="Menor"),AND(AN32="Muy Alta",AP32="Moderado"),AND(AN32="Muy Alta",AP32="Mayor")),"Alto",IF(OR(AND(AN32="Muy Baja",AP32="Catastrofico"),AND(AN32="Baja",AP32="Catastrofico"),AND(AN32="Media",AP32="Catastrofico"),AND(AN32="Alta",AP32="Catastrofico"),AND(AN32="Muy Alta",AP32="Catastrofico")),"Extremo",""))))</f>
        <v>#VALUE!</v>
      </c>
      <c r="AR32" s="106"/>
      <c r="AS32" s="102"/>
      <c r="AT32" s="102"/>
      <c r="AU32" s="102"/>
      <c r="AV32" s="102"/>
      <c r="AW32" s="102"/>
      <c r="AX32" s="102"/>
      <c r="AY32" s="102"/>
      <c r="AZ32" s="102"/>
      <c r="BA32" s="102"/>
      <c r="BB32" s="102"/>
    </row>
    <row r="33" spans="1:54" s="22" customFormat="1" ht="33.75" customHeight="1" x14ac:dyDescent="0.25">
      <c r="A33" s="81"/>
      <c r="B33" s="81"/>
      <c r="C33" s="81"/>
      <c r="D33" s="81"/>
      <c r="E33" s="164"/>
      <c r="F33" s="81"/>
      <c r="G33" s="81"/>
      <c r="H33" s="81"/>
      <c r="I33" s="89"/>
      <c r="J33" s="91"/>
      <c r="K33" s="93"/>
      <c r="L33" s="95"/>
      <c r="M33" s="96"/>
      <c r="N33" s="95"/>
      <c r="O33" s="93"/>
      <c r="P33" s="98"/>
      <c r="Q33" s="93"/>
      <c r="R33" s="95"/>
      <c r="S33" s="93"/>
      <c r="T33" s="88"/>
      <c r="U33" s="109"/>
      <c r="V33" s="18"/>
      <c r="W33" s="38"/>
      <c r="X33" s="38"/>
      <c r="Y33" s="38"/>
      <c r="Z33" s="39" t="str">
        <f t="shared" si="15"/>
        <v xml:space="preserve">  </v>
      </c>
      <c r="AA33" s="40" t="s">
        <v>222</v>
      </c>
      <c r="AB33" s="41">
        <f t="shared" si="5"/>
        <v>0</v>
      </c>
      <c r="AC33" s="19" t="str">
        <f>+IF(OR(AA33='[1]11 FORMULAS'!$O$4,AA33='[1]11 FORMULAS'!$O$5),'[1]11 FORMULAS'!$P$5,IF(AA33='[1]11 FORMULAS'!$O$6,'[1]11 FORMULAS'!$P$6,""))</f>
        <v/>
      </c>
      <c r="AD33" s="40" t="s">
        <v>222</v>
      </c>
      <c r="AE33" s="41">
        <f t="shared" si="2"/>
        <v>0</v>
      </c>
      <c r="AF33" s="42"/>
      <c r="AG33" s="42"/>
      <c r="AH33" s="42"/>
      <c r="AI33" s="19">
        <f t="shared" si="6"/>
        <v>0</v>
      </c>
      <c r="AJ33" s="19" t="e">
        <f>+AK32*AI33</f>
        <v>#VALUE!</v>
      </c>
      <c r="AK33" s="19" t="e">
        <f>+AK32-AJ33</f>
        <v>#VALUE!</v>
      </c>
      <c r="AL33" s="19">
        <f>IF(AC33='[1]11 FORMULAS'!$P$6,AL32-(AL32*AI33),AL32)</f>
        <v>0</v>
      </c>
      <c r="AM33" s="110"/>
      <c r="AN33" s="93"/>
      <c r="AO33" s="110"/>
      <c r="AP33" s="93"/>
      <c r="AQ33" s="109"/>
      <c r="AR33" s="107"/>
      <c r="AS33" s="86"/>
      <c r="AT33" s="86"/>
      <c r="AU33" s="86"/>
      <c r="AV33" s="86"/>
      <c r="AW33" s="86"/>
      <c r="AX33" s="86"/>
      <c r="AY33" s="86"/>
      <c r="AZ33" s="86"/>
      <c r="BA33" s="86"/>
      <c r="BB33" s="86"/>
    </row>
    <row r="34" spans="1:54" s="22" customFormat="1" ht="33.75" customHeight="1" x14ac:dyDescent="0.25">
      <c r="A34" s="81"/>
      <c r="B34" s="81"/>
      <c r="C34" s="81"/>
      <c r="D34" s="81"/>
      <c r="E34" s="164"/>
      <c r="F34" s="81"/>
      <c r="G34" s="81"/>
      <c r="H34" s="81"/>
      <c r="I34" s="89"/>
      <c r="J34" s="91"/>
      <c r="K34" s="93"/>
      <c r="L34" s="95"/>
      <c r="M34" s="96"/>
      <c r="N34" s="95"/>
      <c r="O34" s="93"/>
      <c r="P34" s="98"/>
      <c r="Q34" s="93"/>
      <c r="R34" s="95"/>
      <c r="S34" s="93"/>
      <c r="T34" s="88"/>
      <c r="U34" s="109"/>
      <c r="V34" s="18"/>
      <c r="W34" s="38"/>
      <c r="X34" s="38"/>
      <c r="Y34" s="38"/>
      <c r="Z34" s="39" t="str">
        <f t="shared" si="15"/>
        <v xml:space="preserve">  </v>
      </c>
      <c r="AA34" s="40" t="s">
        <v>222</v>
      </c>
      <c r="AB34" s="41">
        <f t="shared" si="5"/>
        <v>0</v>
      </c>
      <c r="AC34" s="19" t="str">
        <f>+IF(OR(AA34='[1]11 FORMULAS'!$O$4,AA34='[1]11 FORMULAS'!$O$5),'[1]11 FORMULAS'!$P$5,IF(AA34='[1]11 FORMULAS'!$O$6,'[1]11 FORMULAS'!$P$6,""))</f>
        <v/>
      </c>
      <c r="AD34" s="40" t="s">
        <v>222</v>
      </c>
      <c r="AE34" s="41">
        <f t="shared" si="2"/>
        <v>0</v>
      </c>
      <c r="AF34" s="42"/>
      <c r="AG34" s="42"/>
      <c r="AH34" s="42"/>
      <c r="AI34" s="19">
        <f>+AB34+AE34</f>
        <v>0</v>
      </c>
      <c r="AJ34" s="19" t="e">
        <f t="shared" ref="AJ34:AJ36" si="16">+AK33*AI34</f>
        <v>#VALUE!</v>
      </c>
      <c r="AK34" s="19" t="e">
        <f t="shared" ref="AK34:AK36" si="17">+AK33-AJ34</f>
        <v>#VALUE!</v>
      </c>
      <c r="AL34" s="19">
        <f>IF(AC34='[1]11 FORMULAS'!$P$6,AL33-(AL33*AI34),AL33)</f>
        <v>0</v>
      </c>
      <c r="AM34" s="110"/>
      <c r="AN34" s="93"/>
      <c r="AO34" s="110"/>
      <c r="AP34" s="93"/>
      <c r="AQ34" s="109"/>
      <c r="AR34" s="107"/>
      <c r="AS34" s="86"/>
      <c r="AT34" s="86"/>
      <c r="AU34" s="86"/>
      <c r="AV34" s="86"/>
      <c r="AW34" s="86"/>
      <c r="AX34" s="86"/>
      <c r="AY34" s="86"/>
      <c r="AZ34" s="86"/>
      <c r="BA34" s="86"/>
      <c r="BB34" s="86"/>
    </row>
    <row r="35" spans="1:54" s="22" customFormat="1" ht="33.75" customHeight="1" x14ac:dyDescent="0.25">
      <c r="A35" s="81"/>
      <c r="B35" s="81"/>
      <c r="C35" s="81"/>
      <c r="D35" s="81"/>
      <c r="E35" s="164"/>
      <c r="F35" s="81"/>
      <c r="G35" s="81"/>
      <c r="H35" s="81"/>
      <c r="I35" s="89"/>
      <c r="J35" s="91"/>
      <c r="K35" s="93"/>
      <c r="L35" s="95"/>
      <c r="M35" s="96"/>
      <c r="N35" s="95"/>
      <c r="O35" s="93"/>
      <c r="P35" s="98"/>
      <c r="Q35" s="93"/>
      <c r="R35" s="95"/>
      <c r="S35" s="93"/>
      <c r="T35" s="88"/>
      <c r="U35" s="109"/>
      <c r="V35" s="18"/>
      <c r="W35" s="38"/>
      <c r="X35" s="38"/>
      <c r="Y35" s="38"/>
      <c r="Z35" s="39" t="str">
        <f t="shared" si="15"/>
        <v xml:space="preserve">  </v>
      </c>
      <c r="AA35" s="40" t="s">
        <v>222</v>
      </c>
      <c r="AB35" s="41">
        <f t="shared" si="5"/>
        <v>0</v>
      </c>
      <c r="AC35" s="19" t="str">
        <f>+IF(OR(AA35='[1]11 FORMULAS'!$O$4,AA35='[1]11 FORMULAS'!$O$5),'[1]11 FORMULAS'!$P$5,IF(AA35='[1]11 FORMULAS'!$O$6,'[1]11 FORMULAS'!$P$6,""))</f>
        <v/>
      </c>
      <c r="AD35" s="40" t="s">
        <v>222</v>
      </c>
      <c r="AE35" s="41">
        <f t="shared" si="2"/>
        <v>0</v>
      </c>
      <c r="AF35" s="42"/>
      <c r="AG35" s="42"/>
      <c r="AH35" s="42"/>
      <c r="AI35" s="19">
        <f t="shared" ref="AI35:AI43" si="18">+AB35+AE35</f>
        <v>0</v>
      </c>
      <c r="AJ35" s="19" t="e">
        <f t="shared" si="16"/>
        <v>#VALUE!</v>
      </c>
      <c r="AK35" s="19" t="e">
        <f t="shared" si="17"/>
        <v>#VALUE!</v>
      </c>
      <c r="AL35" s="19">
        <f>IF(AC35='[1]11 FORMULAS'!$P$6,AL34-(AL34*AI35),AL34)</f>
        <v>0</v>
      </c>
      <c r="AM35" s="110"/>
      <c r="AN35" s="93"/>
      <c r="AO35" s="110"/>
      <c r="AP35" s="93"/>
      <c r="AQ35" s="109"/>
      <c r="AR35" s="107"/>
      <c r="AS35" s="86"/>
      <c r="AT35" s="86"/>
      <c r="AU35" s="86"/>
      <c r="AV35" s="86"/>
      <c r="AW35" s="86"/>
      <c r="AX35" s="86"/>
      <c r="AY35" s="86"/>
      <c r="AZ35" s="86"/>
      <c r="BA35" s="86"/>
      <c r="BB35" s="86"/>
    </row>
    <row r="36" spans="1:54" s="22" customFormat="1" ht="33.75" customHeight="1" x14ac:dyDescent="0.25">
      <c r="A36" s="81"/>
      <c r="B36" s="81"/>
      <c r="C36" s="81"/>
      <c r="D36" s="81"/>
      <c r="E36" s="165"/>
      <c r="F36" s="81"/>
      <c r="G36" s="81"/>
      <c r="H36" s="81"/>
      <c r="I36" s="89"/>
      <c r="J36" s="92"/>
      <c r="K36" s="93"/>
      <c r="L36" s="95"/>
      <c r="M36" s="96"/>
      <c r="N36" s="95"/>
      <c r="O36" s="93"/>
      <c r="P36" s="99"/>
      <c r="Q36" s="93"/>
      <c r="R36" s="95"/>
      <c r="S36" s="93"/>
      <c r="T36" s="88"/>
      <c r="U36" s="109"/>
      <c r="V36" s="21"/>
      <c r="W36" s="21"/>
      <c r="X36" s="21"/>
      <c r="Y36" s="21"/>
      <c r="Z36" s="39" t="str">
        <f t="shared" si="15"/>
        <v xml:space="preserve">  </v>
      </c>
      <c r="AA36" s="40" t="s">
        <v>222</v>
      </c>
      <c r="AB36" s="41">
        <f t="shared" si="5"/>
        <v>0</v>
      </c>
      <c r="AC36" s="19" t="str">
        <f>+IF(OR(AA36='[1]11 FORMULAS'!$O$4,AA36='[1]11 FORMULAS'!$O$5),'[1]11 FORMULAS'!$P$5,IF(AA36='[1]11 FORMULAS'!$O$6,'[1]11 FORMULAS'!$P$6,""))</f>
        <v/>
      </c>
      <c r="AD36" s="40" t="s">
        <v>222</v>
      </c>
      <c r="AE36" s="41">
        <f t="shared" si="2"/>
        <v>0</v>
      </c>
      <c r="AF36" s="43"/>
      <c r="AG36" s="43"/>
      <c r="AH36" s="43"/>
      <c r="AI36" s="19">
        <f t="shared" si="18"/>
        <v>0</v>
      </c>
      <c r="AJ36" s="19" t="e">
        <f t="shared" si="16"/>
        <v>#VALUE!</v>
      </c>
      <c r="AK36" s="19" t="e">
        <f t="shared" si="17"/>
        <v>#VALUE!</v>
      </c>
      <c r="AL36" s="19">
        <f>IF(AC36='[1]11 FORMULAS'!$P$6,AL35-(AL35*AI36),AL35)</f>
        <v>0</v>
      </c>
      <c r="AM36" s="110"/>
      <c r="AN36" s="93"/>
      <c r="AO36" s="110"/>
      <c r="AP36" s="93"/>
      <c r="AQ36" s="109"/>
      <c r="AR36" s="108"/>
      <c r="AS36" s="87"/>
      <c r="AT36" s="87"/>
      <c r="AU36" s="87"/>
      <c r="AV36" s="87"/>
      <c r="AW36" s="87"/>
      <c r="AX36" s="87"/>
      <c r="AY36" s="87"/>
      <c r="AZ36" s="87"/>
      <c r="BA36" s="87"/>
      <c r="BB36" s="87"/>
    </row>
    <row r="37" spans="1:54" s="22" customFormat="1" ht="33.75" customHeight="1" x14ac:dyDescent="0.25">
      <c r="A37" s="81" t="s">
        <v>404</v>
      </c>
      <c r="B37" s="81"/>
      <c r="C37" s="81"/>
      <c r="D37" s="81"/>
      <c r="E37" s="80" t="str">
        <f>+CONCATENATE(B37," ",C37," ",D37)</f>
        <v xml:space="preserve">  </v>
      </c>
      <c r="F37" s="81"/>
      <c r="G37" s="81"/>
      <c r="H37" s="81"/>
      <c r="I37" s="89" t="str">
        <f t="shared" ref="I37" si="19">+G37&amp;H37</f>
        <v/>
      </c>
      <c r="J37" s="90">
        <v>0</v>
      </c>
      <c r="K37" s="93" t="str">
        <f>IF(J37&lt;=0,"",IF(J37&lt;=2,"Muy Baja",IF(J37&lt;=24,"Baja",IF(J37&lt;=500,"Media",IF(J37&lt;=5000,"Alta","Muy Alta")))))</f>
        <v/>
      </c>
      <c r="L37" s="94" t="str">
        <f>IF(K37="","",IF(K37="Muy Baja",0.2,IF(K37="Baja",0.4,IF(K37="Media",0.6,IF(K37="Alta",0.8,IF(K37="Muy Alta",1,))))))</f>
        <v/>
      </c>
      <c r="M37" s="96" t="s">
        <v>347</v>
      </c>
      <c r="N37" s="94">
        <f>IF(M37="","",IF(M37="menor a 10 SMLMV",0.2,IF(M37="ENTRE 10 Y 50 SMLMV",0.4,IF(M37="entre 50 y 100 SMLMV",0.6,IF(M37="entre 100 y 500 SMLMV",0.8,IF(M37="Mayor a 500 SMLMV",1,))))))</f>
        <v>0</v>
      </c>
      <c r="O37" s="93" t="str">
        <f>IF(N37&lt;=0,"",IF(N37&lt;=20%,"Leve",IF(N37&lt;=40%,"Menor",IF(N37&lt;=60%,"Moderado",IF(N37&lt;=80%,"Mayor","Catastrofico")))))</f>
        <v/>
      </c>
      <c r="P37" s="97" t="s">
        <v>222</v>
      </c>
      <c r="Q37" s="93" t="str">
        <f>IF(R37&lt;=0,"",IF(R37&lt;=20%,"Leve",IF(R37&lt;=40%,"Menor",IF(R37&lt;=60%,"Moderado",IF(R37&lt;=80%,"Mayor","Catastrofico")))))</f>
        <v/>
      </c>
      <c r="R37" s="94">
        <f>IF(P37="","",IF(P37="El riesgo afecta la imagen de algún área de la organización",0.2,IF(P37="El riesgo afecta la imagen de la entidad internamente, de conocimiento general nivel interno, de junta directiva y accionistas y/o de proveedores",0.4,IF(P37="El riesgo afecta la imagen de la entidad con algunos usuarios de relevancia frente al logro de los objetivos",0.6,IF(P37="El riesgo afecta la imagen de la entidad con efecto publicitario sostenido a nivel de sector administrativo, nivel departamental o municipal",0.8,IF(P37="El riesgo afecta la imagen de la entidad a nivel nacional, con efecto publicitario sostenido a nivel país",1,))))))</f>
        <v>0</v>
      </c>
      <c r="S37" s="93" t="str">
        <f>IF(T37&lt;=0,"",IF(T37&lt;=20%,"Leve",IF(T37&lt;=40%,"Menor",IF(T37&lt;=60%,"Moderado",IF(T37&lt;=80%,"Mayor","Catastrofico")))))</f>
        <v/>
      </c>
      <c r="T37" s="88">
        <f>+R37</f>
        <v>0</v>
      </c>
      <c r="U37" s="109">
        <f>IF(OR(AND(K37="Muy Baja",S37="Leve"),AND(K37="Muy Baja",S37="Menor"),AND(K37="Baja",S37="Leve")),"Bajo",IF(OR(AND(K37="Muy baja",S37="Moderado"),AND(K37="Baja",S37="Menor"),AND(K37="Baja",S37="Moderado"),AND(K37="Media",S37="Leve"),AND(K37="Media",S37="Menor"),AND(K37="Media",S37="Moderado"),AND(K37="Alta",S37="Leve"),AND(K37="Alta",S37="Menor")),"Moderado",IF(OR(AND(K37="Muy Baja",S37="Mayor"),AND(K37="Baja",S37="Mayor"),AND(K37="Media",S37="Mayor"),AND(K37="Alta",S37="Moderado"),AND(K37="Alta",S37="Mayor"),AND(K37="Muy Alta",S37="Leve"),AND(K37="Muy Alta",S37="Menor"),AND(K37="Muy Alta",S37="Moderado"),AND(K37="Muy Alta",S37="Mayor")),"Alto",IF(OR(AND(K37="Muy Baja",S37="Catastrofico"),AND(K37="Baja",S37="Catastrofico"),AND(K37="Media",S37="Catastrofico"),AND(K37="Alta",S37="Catastrofico"),AND(K37="Muy Alta",S37="Catastrofico")),"Extremo",))))</f>
        <v>0</v>
      </c>
      <c r="V37" s="18"/>
      <c r="W37" s="38"/>
      <c r="X37" s="38"/>
      <c r="Y37" s="38"/>
      <c r="Z37" s="39" t="str">
        <f t="shared" si="15"/>
        <v xml:space="preserve">  </v>
      </c>
      <c r="AA37" s="40" t="s">
        <v>222</v>
      </c>
      <c r="AB37" s="41">
        <f t="shared" si="5"/>
        <v>0</v>
      </c>
      <c r="AC37" s="19" t="str">
        <f>+IF(OR(AA37='[1]11 FORMULAS'!$O$4,AA37='[1]11 FORMULAS'!$O$5),'[1]11 FORMULAS'!$P$5,IF(AA37='[1]11 FORMULAS'!$O$6,'[1]11 FORMULAS'!$P$6,""))</f>
        <v/>
      </c>
      <c r="AD37" s="40" t="s">
        <v>222</v>
      </c>
      <c r="AE37" s="41">
        <f t="shared" si="2"/>
        <v>0</v>
      </c>
      <c r="AF37" s="42"/>
      <c r="AG37" s="42"/>
      <c r="AH37" s="42"/>
      <c r="AI37" s="19">
        <f t="shared" si="18"/>
        <v>0</v>
      </c>
      <c r="AJ37" s="19" t="e">
        <f>+L37*AI37</f>
        <v>#VALUE!</v>
      </c>
      <c r="AK37" s="19" t="e">
        <f>+L37-AJ37</f>
        <v>#VALUE!</v>
      </c>
      <c r="AL37" s="19">
        <f>IF(AC37='[1]11 FORMULAS'!$P$6,T37-(T37*AI37),T37)</f>
        <v>0</v>
      </c>
      <c r="AM37" s="110" t="e">
        <f>+AK41</f>
        <v>#VALUE!</v>
      </c>
      <c r="AN37" s="93" t="e">
        <f>IF(AM37&lt;=0,"",IF(AM37&lt;=20%,"Muy Baja",IF(AM37&lt;=40%,"Baja",IF(AM37&lt;=60%,"Media",IF(AM37&lt;=80%,"Alta","Muy Alta")))))</f>
        <v>#VALUE!</v>
      </c>
      <c r="AO37" s="110">
        <f>+AL41</f>
        <v>0</v>
      </c>
      <c r="AP37" s="93" t="str">
        <f>IF(AO37&lt;=0,"",IF(AO37&lt;=20%,"Leve",IF(AO37&lt;=40%,"Menor",IF(AO37&lt;=60%,"Moderado",IF(AO37&lt;=80%,"Mayor","Catastrofico")))))</f>
        <v/>
      </c>
      <c r="AQ37" s="109" t="e">
        <f>IF(OR(AND(AN37="Muy Baja",AP37="Leve"),AND(AN37="Muy Baja",AP37="Menor"),AND(AN37="Baja",AP37="Leve")),"Bajo",IF(OR(AND(AN37="Muy baja",AP37="Moderado"),AND(AN37="Baja",AP37="Menor"),AND(AN37="Baja",AP37="Moderado"),AND(AN37="Media",AP37="Leve"),AND(AN37="Media",AP37="Menor"),AND(AN37="Media",AP37="Moderado"),AND(AN37="Alta",AP37="Leve"),AND(AN37="Alta",AP37="Menor")),"Moderado",IF(OR(AND(AN37="Muy Baja",AP37="Mayor"),AND(AN37="Baja",AP37="Mayor"),AND(AN37="Media",AP37="Mayor"),AND(AN37="Alta",AP37="Moderado"),AND(AN37="Alta",AP37="Mayor"),AND(AN37="Muy Alta",AP37="Leve"),AND(AN37="Muy Alta",AP37="Menor"),AND(AN37="Muy Alta",AP37="Moderado"),AND(AN37="Muy Alta",AP37="Mayor")),"Alto",IF(OR(AND(AN37="Muy Baja",AP37="Catastrofico"),AND(AN37="Baja",AP37="Catastrofico"),AND(AN37="Media",AP37="Catastrofico"),AND(AN37="Alta",AP37="Catastrofico"),AND(AN37="Muy Alta",AP37="Catastrofico")),"Extremo",""))))</f>
        <v>#VALUE!</v>
      </c>
      <c r="AR37" s="106"/>
      <c r="AS37" s="102"/>
      <c r="AT37" s="102"/>
      <c r="AU37" s="102"/>
      <c r="AV37" s="102"/>
      <c r="AW37" s="102"/>
      <c r="AX37" s="102"/>
      <c r="AY37" s="102"/>
      <c r="AZ37" s="102"/>
      <c r="BA37" s="102"/>
      <c r="BB37" s="102"/>
    </row>
    <row r="38" spans="1:54" s="22" customFormat="1" ht="33.75" customHeight="1" x14ac:dyDescent="0.25">
      <c r="A38" s="81"/>
      <c r="B38" s="81"/>
      <c r="C38" s="81"/>
      <c r="D38" s="81"/>
      <c r="E38" s="80"/>
      <c r="F38" s="81"/>
      <c r="G38" s="81"/>
      <c r="H38" s="81"/>
      <c r="I38" s="89"/>
      <c r="J38" s="91"/>
      <c r="K38" s="93"/>
      <c r="L38" s="95"/>
      <c r="M38" s="96"/>
      <c r="N38" s="95"/>
      <c r="O38" s="93"/>
      <c r="P38" s="98"/>
      <c r="Q38" s="93"/>
      <c r="R38" s="95"/>
      <c r="S38" s="93"/>
      <c r="T38" s="88"/>
      <c r="U38" s="109"/>
      <c r="V38" s="18"/>
      <c r="W38" s="38"/>
      <c r="X38" s="38"/>
      <c r="Y38" s="38"/>
      <c r="Z38" s="39" t="str">
        <f t="shared" si="15"/>
        <v xml:space="preserve">  </v>
      </c>
      <c r="AA38" s="40" t="s">
        <v>222</v>
      </c>
      <c r="AB38" s="41">
        <f t="shared" si="5"/>
        <v>0</v>
      </c>
      <c r="AC38" s="19" t="str">
        <f>+IF(OR(AA38='[1]11 FORMULAS'!$O$4,AA38='[1]11 FORMULAS'!$O$5),'[1]11 FORMULAS'!$P$5,IF(AA38='[1]11 FORMULAS'!$O$6,'[1]11 FORMULAS'!$P$6,""))</f>
        <v/>
      </c>
      <c r="AD38" s="40" t="s">
        <v>222</v>
      </c>
      <c r="AE38" s="41">
        <f t="shared" si="2"/>
        <v>0</v>
      </c>
      <c r="AF38" s="42"/>
      <c r="AG38" s="42"/>
      <c r="AH38" s="42"/>
      <c r="AI38" s="19">
        <f t="shared" si="18"/>
        <v>0</v>
      </c>
      <c r="AJ38" s="19" t="e">
        <f>+AK37*AI38</f>
        <v>#VALUE!</v>
      </c>
      <c r="AK38" s="19" t="e">
        <f>+AK37-AJ38</f>
        <v>#VALUE!</v>
      </c>
      <c r="AL38" s="19">
        <f>IF(AC38='[1]11 FORMULAS'!$P$6,AL37-(AL37*AI38),AL37)</f>
        <v>0</v>
      </c>
      <c r="AM38" s="110"/>
      <c r="AN38" s="93"/>
      <c r="AO38" s="110"/>
      <c r="AP38" s="93"/>
      <c r="AQ38" s="109"/>
      <c r="AR38" s="107"/>
      <c r="AS38" s="86"/>
      <c r="AT38" s="86"/>
      <c r="AU38" s="86"/>
      <c r="AV38" s="86"/>
      <c r="AW38" s="86"/>
      <c r="AX38" s="86"/>
      <c r="AY38" s="86"/>
      <c r="AZ38" s="86"/>
      <c r="BA38" s="86"/>
      <c r="BB38" s="86"/>
    </row>
    <row r="39" spans="1:54" s="22" customFormat="1" ht="33.75" customHeight="1" x14ac:dyDescent="0.25">
      <c r="A39" s="81"/>
      <c r="B39" s="81"/>
      <c r="C39" s="81"/>
      <c r="D39" s="81"/>
      <c r="E39" s="80"/>
      <c r="F39" s="81"/>
      <c r="G39" s="81"/>
      <c r="H39" s="81"/>
      <c r="I39" s="89"/>
      <c r="J39" s="91"/>
      <c r="K39" s="93"/>
      <c r="L39" s="95"/>
      <c r="M39" s="96"/>
      <c r="N39" s="95"/>
      <c r="O39" s="93"/>
      <c r="P39" s="98"/>
      <c r="Q39" s="93"/>
      <c r="R39" s="95"/>
      <c r="S39" s="93"/>
      <c r="T39" s="88"/>
      <c r="U39" s="109"/>
      <c r="V39" s="18"/>
      <c r="W39" s="38"/>
      <c r="X39" s="38"/>
      <c r="Y39" s="38"/>
      <c r="Z39" s="39" t="str">
        <f t="shared" si="15"/>
        <v xml:space="preserve">  </v>
      </c>
      <c r="AA39" s="40" t="s">
        <v>222</v>
      </c>
      <c r="AB39" s="41">
        <f t="shared" si="5"/>
        <v>0</v>
      </c>
      <c r="AC39" s="19" t="str">
        <f>+IF(OR(AA39='[1]11 FORMULAS'!$O$4,AA39='[1]11 FORMULAS'!$O$5),'[1]11 FORMULAS'!$P$5,IF(AA39='[1]11 FORMULAS'!$O$6,'[1]11 FORMULAS'!$P$6,""))</f>
        <v/>
      </c>
      <c r="AD39" s="40" t="s">
        <v>222</v>
      </c>
      <c r="AE39" s="41">
        <f t="shared" si="2"/>
        <v>0</v>
      </c>
      <c r="AF39" s="42"/>
      <c r="AG39" s="42"/>
      <c r="AH39" s="42"/>
      <c r="AI39" s="19">
        <f>+AB39+AE39</f>
        <v>0</v>
      </c>
      <c r="AJ39" s="19" t="e">
        <f t="shared" ref="AJ39:AJ41" si="20">+AK38*AI39</f>
        <v>#VALUE!</v>
      </c>
      <c r="AK39" s="19" t="e">
        <f t="shared" ref="AK39:AK41" si="21">+AK38-AJ39</f>
        <v>#VALUE!</v>
      </c>
      <c r="AL39" s="19">
        <f>IF(AC39='[1]11 FORMULAS'!$P$6,AL38-(AL38*AI39),AL38)</f>
        <v>0</v>
      </c>
      <c r="AM39" s="110"/>
      <c r="AN39" s="93"/>
      <c r="AO39" s="110"/>
      <c r="AP39" s="93"/>
      <c r="AQ39" s="109"/>
      <c r="AR39" s="107"/>
      <c r="AS39" s="86"/>
      <c r="AT39" s="86"/>
      <c r="AU39" s="86"/>
      <c r="AV39" s="86"/>
      <c r="AW39" s="86"/>
      <c r="AX39" s="86"/>
      <c r="AY39" s="86"/>
      <c r="AZ39" s="86"/>
      <c r="BA39" s="86"/>
      <c r="BB39" s="86"/>
    </row>
    <row r="40" spans="1:54" s="22" customFormat="1" ht="33.75" customHeight="1" x14ac:dyDescent="0.25">
      <c r="A40" s="81"/>
      <c r="B40" s="81"/>
      <c r="C40" s="81"/>
      <c r="D40" s="81"/>
      <c r="E40" s="80"/>
      <c r="F40" s="81"/>
      <c r="G40" s="81"/>
      <c r="H40" s="81"/>
      <c r="I40" s="89"/>
      <c r="J40" s="91"/>
      <c r="K40" s="93"/>
      <c r="L40" s="95"/>
      <c r="M40" s="96"/>
      <c r="N40" s="95"/>
      <c r="O40" s="93"/>
      <c r="P40" s="98"/>
      <c r="Q40" s="93"/>
      <c r="R40" s="95"/>
      <c r="S40" s="93"/>
      <c r="T40" s="88"/>
      <c r="U40" s="109"/>
      <c r="V40" s="18"/>
      <c r="W40" s="38"/>
      <c r="X40" s="38"/>
      <c r="Y40" s="38"/>
      <c r="Z40" s="39" t="str">
        <f t="shared" si="15"/>
        <v xml:space="preserve">  </v>
      </c>
      <c r="AA40" s="40" t="s">
        <v>222</v>
      </c>
      <c r="AB40" s="41">
        <f t="shared" si="5"/>
        <v>0</v>
      </c>
      <c r="AC40" s="19" t="str">
        <f>+IF(OR(AA40='[1]11 FORMULAS'!$O$4,AA40='[1]11 FORMULAS'!$O$5),'[1]11 FORMULAS'!$P$5,IF(AA40='[1]11 FORMULAS'!$O$6,'[1]11 FORMULAS'!$P$6,""))</f>
        <v/>
      </c>
      <c r="AD40" s="40" t="s">
        <v>222</v>
      </c>
      <c r="AE40" s="41">
        <f t="shared" si="2"/>
        <v>0</v>
      </c>
      <c r="AF40" s="42"/>
      <c r="AG40" s="42"/>
      <c r="AH40" s="42"/>
      <c r="AI40" s="19">
        <f t="shared" ref="AI40:AI41" si="22">+AB40+AE40</f>
        <v>0</v>
      </c>
      <c r="AJ40" s="19" t="e">
        <f t="shared" si="20"/>
        <v>#VALUE!</v>
      </c>
      <c r="AK40" s="19" t="e">
        <f t="shared" si="21"/>
        <v>#VALUE!</v>
      </c>
      <c r="AL40" s="19">
        <f>IF(AC40='[1]11 FORMULAS'!$P$6,AL39-(AL39*AI40),AL39)</f>
        <v>0</v>
      </c>
      <c r="AM40" s="110"/>
      <c r="AN40" s="93"/>
      <c r="AO40" s="110"/>
      <c r="AP40" s="93"/>
      <c r="AQ40" s="109"/>
      <c r="AR40" s="107"/>
      <c r="AS40" s="86"/>
      <c r="AT40" s="86"/>
      <c r="AU40" s="86"/>
      <c r="AV40" s="86"/>
      <c r="AW40" s="86"/>
      <c r="AX40" s="86"/>
      <c r="AY40" s="86"/>
      <c r="AZ40" s="86"/>
      <c r="BA40" s="86"/>
      <c r="BB40" s="86"/>
    </row>
    <row r="41" spans="1:54" s="22" customFormat="1" ht="33.75" customHeight="1" x14ac:dyDescent="0.25">
      <c r="A41" s="81"/>
      <c r="B41" s="81"/>
      <c r="C41" s="81"/>
      <c r="D41" s="81"/>
      <c r="E41" s="80"/>
      <c r="F41" s="81"/>
      <c r="G41" s="81"/>
      <c r="H41" s="81"/>
      <c r="I41" s="89"/>
      <c r="J41" s="92"/>
      <c r="K41" s="93"/>
      <c r="L41" s="95"/>
      <c r="M41" s="96"/>
      <c r="N41" s="95"/>
      <c r="O41" s="93"/>
      <c r="P41" s="99"/>
      <c r="Q41" s="93"/>
      <c r="R41" s="95"/>
      <c r="S41" s="93"/>
      <c r="T41" s="88"/>
      <c r="U41" s="109"/>
      <c r="V41" s="21"/>
      <c r="W41" s="21"/>
      <c r="X41" s="21"/>
      <c r="Y41" s="21"/>
      <c r="Z41" s="39" t="str">
        <f t="shared" si="15"/>
        <v xml:space="preserve">  </v>
      </c>
      <c r="AA41" s="40" t="s">
        <v>222</v>
      </c>
      <c r="AB41" s="41">
        <f t="shared" si="5"/>
        <v>0</v>
      </c>
      <c r="AC41" s="19" t="str">
        <f>+IF(OR(AA41='[1]11 FORMULAS'!$O$4,AA41='[1]11 FORMULAS'!$O$5),'[1]11 FORMULAS'!$P$5,IF(AA41='[1]11 FORMULAS'!$O$6,'[1]11 FORMULAS'!$P$6,""))</f>
        <v/>
      </c>
      <c r="AD41" s="40" t="s">
        <v>222</v>
      </c>
      <c r="AE41" s="41">
        <f t="shared" si="2"/>
        <v>0</v>
      </c>
      <c r="AF41" s="43"/>
      <c r="AG41" s="43"/>
      <c r="AH41" s="43"/>
      <c r="AI41" s="19">
        <f t="shared" si="22"/>
        <v>0</v>
      </c>
      <c r="AJ41" s="19" t="e">
        <f t="shared" si="20"/>
        <v>#VALUE!</v>
      </c>
      <c r="AK41" s="19" t="e">
        <f t="shared" si="21"/>
        <v>#VALUE!</v>
      </c>
      <c r="AL41" s="19">
        <f>IF(AC41='[1]11 FORMULAS'!$P$6,AL40-(AL40*AI41),AL40)</f>
        <v>0</v>
      </c>
      <c r="AM41" s="110"/>
      <c r="AN41" s="93"/>
      <c r="AO41" s="110"/>
      <c r="AP41" s="93"/>
      <c r="AQ41" s="109"/>
      <c r="AR41" s="108"/>
      <c r="AS41" s="87"/>
      <c r="AT41" s="87"/>
      <c r="AU41" s="87"/>
      <c r="AV41" s="87"/>
      <c r="AW41" s="87"/>
      <c r="AX41" s="87"/>
      <c r="AY41" s="87"/>
      <c r="AZ41" s="87"/>
      <c r="BA41" s="87"/>
      <c r="BB41" s="87"/>
    </row>
    <row r="42" spans="1:54" s="22" customFormat="1" ht="33.75" customHeight="1" x14ac:dyDescent="0.25">
      <c r="A42" s="81" t="s">
        <v>405</v>
      </c>
      <c r="B42" s="81"/>
      <c r="C42" s="81"/>
      <c r="D42" s="81"/>
      <c r="E42" s="80" t="str">
        <f>+CONCATENATE(B42," ",C42," ",D42)</f>
        <v xml:space="preserve">  </v>
      </c>
      <c r="F42" s="81"/>
      <c r="G42" s="81"/>
      <c r="H42" s="81"/>
      <c r="I42" s="89" t="str">
        <f t="shared" ref="I42" si="23">+G42&amp;H42</f>
        <v/>
      </c>
      <c r="J42" s="90">
        <v>0</v>
      </c>
      <c r="K42" s="93" t="str">
        <f>IF(J42&lt;=0,"",IF(J42&lt;=2,"Muy Baja",IF(J42&lt;=24,"Baja",IF(J42&lt;=500,"Media",IF(J42&lt;=5000,"Alta","Muy Alta")))))</f>
        <v/>
      </c>
      <c r="L42" s="94" t="str">
        <f>IF(K42="","",IF(K42="Muy Baja",0.2,IF(K42="Baja",0.4,IF(K42="Media",0.6,IF(K42="Alta",0.8,IF(K42="Muy Alta",1,))))))</f>
        <v/>
      </c>
      <c r="M42" s="96" t="s">
        <v>347</v>
      </c>
      <c r="N42" s="94">
        <f>IF(M42="","",IF(M42="menor a 10 SMLMV",0.2,IF(M42="ENTRE 10 Y 50 SMLMV",0.4,IF(M42="entre 50 y 100 SMLMV",0.6,IF(M42="entre 100 y 500 SMLMV",0.8,IF(M42="Mayor a 500 SMLMV",1,))))))</f>
        <v>0</v>
      </c>
      <c r="O42" s="93" t="str">
        <f>IF(N42&lt;=0,"",IF(N42&lt;=20%,"Leve",IF(N42&lt;=40%,"Menor",IF(N42&lt;=60%,"Moderado",IF(N42&lt;=80%,"Mayor","Catastrofico")))))</f>
        <v/>
      </c>
      <c r="P42" s="97" t="s">
        <v>222</v>
      </c>
      <c r="Q42" s="93" t="str">
        <f>IF(R42&lt;=0,"",IF(R42&lt;=20%,"Leve",IF(R42&lt;=40%,"Menor",IF(R42&lt;=60%,"Moderado",IF(R42&lt;=80%,"Mayor","Catastrofico")))))</f>
        <v/>
      </c>
      <c r="R42" s="94">
        <f>IF(P42="","",IF(P42="El riesgo afecta la imagen de algún área de la organización",0.2,IF(P42="El riesgo afecta la imagen de la entidad internamente, de conocimiento general nivel interno, de junta directiva y accionistas y/o de proveedores",0.4,IF(P42="El riesgo afecta la imagen de la entidad con algunos usuarios de relevancia frente al logro de los objetivos",0.6,IF(P42="El riesgo afecta la imagen de la entidad con efecto publicitario sostenido a nivel de sector administrativo, nivel departamental o municipal",0.8,IF(P42="El riesgo afecta la imagen de la entidad a nivel nacional, con efecto publicitario sostenido a nivel país",1,))))))</f>
        <v>0</v>
      </c>
      <c r="S42" s="93" t="str">
        <f>IF(T42&lt;=0,"",IF(T42&lt;=20%,"Leve",IF(T42&lt;=40%,"Menor",IF(T42&lt;=60%,"Moderado",IF(T42&lt;=80%,"Mayor","Catastrofico")))))</f>
        <v/>
      </c>
      <c r="T42" s="88">
        <f>+R42</f>
        <v>0</v>
      </c>
      <c r="U42" s="109">
        <f>IF(OR(AND(K42="Muy Baja",S42="Leve"),AND(K42="Muy Baja",S42="Menor"),AND(K42="Baja",S42="Leve")),"Bajo",IF(OR(AND(K42="Muy baja",S42="Moderado"),AND(K42="Baja",S42="Menor"),AND(K42="Baja",S42="Moderado"),AND(K42="Media",S42="Leve"),AND(K42="Media",S42="Menor"),AND(K42="Media",S42="Moderado"),AND(K42="Alta",S42="Leve"),AND(K42="Alta",S42="Menor")),"Moderado",IF(OR(AND(K42="Muy Baja",S42="Mayor"),AND(K42="Baja",S42="Mayor"),AND(K42="Media",S42="Mayor"),AND(K42="Alta",S42="Moderado"),AND(K42="Alta",S42="Mayor"),AND(K42="Muy Alta",S42="Leve"),AND(K42="Muy Alta",S42="Menor"),AND(K42="Muy Alta",S42="Moderado"),AND(K42="Muy Alta",S42="Mayor")),"Alto",IF(OR(AND(K42="Muy Baja",S42="Catastrofico"),AND(K42="Baja",S42="Catastrofico"),AND(K42="Media",S42="Catastrofico"),AND(K42="Alta",S42="Catastrofico"),AND(K42="Muy Alta",S42="Catastrofico")),"Extremo",))))</f>
        <v>0</v>
      </c>
      <c r="V42" s="18"/>
      <c r="W42" s="38"/>
      <c r="X42" s="38"/>
      <c r="Y42" s="38"/>
      <c r="Z42" s="39" t="str">
        <f t="shared" si="15"/>
        <v xml:space="preserve">  </v>
      </c>
      <c r="AA42" s="40" t="s">
        <v>222</v>
      </c>
      <c r="AB42" s="41">
        <f t="shared" si="5"/>
        <v>0</v>
      </c>
      <c r="AC42" s="19" t="str">
        <f>+IF(OR(AA42='[1]11 FORMULAS'!$O$4,AA42='[1]11 FORMULAS'!$O$5),'[1]11 FORMULAS'!$P$5,IF(AA42='[1]11 FORMULAS'!$O$6,'[1]11 FORMULAS'!$P$6,""))</f>
        <v/>
      </c>
      <c r="AD42" s="40" t="s">
        <v>222</v>
      </c>
      <c r="AE42" s="41">
        <f t="shared" si="2"/>
        <v>0</v>
      </c>
      <c r="AF42" s="42"/>
      <c r="AG42" s="42"/>
      <c r="AH42" s="42"/>
      <c r="AI42" s="19">
        <f t="shared" si="18"/>
        <v>0</v>
      </c>
      <c r="AJ42" s="19" t="e">
        <f>+L42*AI42</f>
        <v>#VALUE!</v>
      </c>
      <c r="AK42" s="19" t="e">
        <f>+L42-AJ42</f>
        <v>#VALUE!</v>
      </c>
      <c r="AL42" s="19">
        <f>IF(AC42='[1]11 FORMULAS'!$P$6,T42-(T42*AI42),T42)</f>
        <v>0</v>
      </c>
      <c r="AM42" s="110" t="e">
        <f>+AK46</f>
        <v>#VALUE!</v>
      </c>
      <c r="AN42" s="93" t="e">
        <f>IF(AM42&lt;=0,"",IF(AM42&lt;=20%,"Muy Baja",IF(AM42&lt;=40%,"Baja",IF(AM42&lt;=60%,"Media",IF(AM42&lt;=80%,"Alta","Muy Alta")))))</f>
        <v>#VALUE!</v>
      </c>
      <c r="AO42" s="110">
        <f>+AL46</f>
        <v>0</v>
      </c>
      <c r="AP42" s="93" t="str">
        <f>IF(AO42&lt;=0,"",IF(AO42&lt;=20%,"Leve",IF(AO42&lt;=40%,"Menor",IF(AO42&lt;=60%,"Moderado",IF(AO42&lt;=80%,"Mayor","Catastrofico")))))</f>
        <v/>
      </c>
      <c r="AQ42" s="109" t="e">
        <f>IF(OR(AND(AN42="Muy Baja",AP42="Leve"),AND(AN42="Muy Baja",AP42="Menor"),AND(AN42="Baja",AP42="Leve")),"Bajo",IF(OR(AND(AN42="Muy baja",AP42="Moderado"),AND(AN42="Baja",AP42="Menor"),AND(AN42="Baja",AP42="Moderado"),AND(AN42="Media",AP42="Leve"),AND(AN42="Media",AP42="Menor"),AND(AN42="Media",AP42="Moderado"),AND(AN42="Alta",AP42="Leve"),AND(AN42="Alta",AP42="Menor")),"Moderado",IF(OR(AND(AN42="Muy Baja",AP42="Mayor"),AND(AN42="Baja",AP42="Mayor"),AND(AN42="Media",AP42="Mayor"),AND(AN42="Alta",AP42="Moderado"),AND(AN42="Alta",AP42="Mayor"),AND(AN42="Muy Alta",AP42="Leve"),AND(AN42="Muy Alta",AP42="Menor"),AND(AN42="Muy Alta",AP42="Moderado"),AND(AN42="Muy Alta",AP42="Mayor")),"Alto",IF(OR(AND(AN42="Muy Baja",AP42="Catastrofico"),AND(AN42="Baja",AP42="Catastrofico"),AND(AN42="Media",AP42="Catastrofico"),AND(AN42="Alta",AP42="Catastrofico"),AND(AN42="Muy Alta",AP42="Catastrofico")),"Extremo",""))))</f>
        <v>#VALUE!</v>
      </c>
      <c r="AR42" s="106"/>
      <c r="AS42" s="102"/>
      <c r="AT42" s="102"/>
      <c r="AU42" s="102"/>
      <c r="AV42" s="102"/>
      <c r="AW42" s="102"/>
      <c r="AX42" s="102"/>
      <c r="AY42" s="102"/>
      <c r="AZ42" s="102"/>
      <c r="BA42" s="102"/>
      <c r="BB42" s="102"/>
    </row>
    <row r="43" spans="1:54" s="22" customFormat="1" ht="33.75" customHeight="1" x14ac:dyDescent="0.25">
      <c r="A43" s="81"/>
      <c r="B43" s="81"/>
      <c r="C43" s="81"/>
      <c r="D43" s="81"/>
      <c r="E43" s="80"/>
      <c r="F43" s="81"/>
      <c r="G43" s="81"/>
      <c r="H43" s="81"/>
      <c r="I43" s="89"/>
      <c r="J43" s="91"/>
      <c r="K43" s="93"/>
      <c r="L43" s="95"/>
      <c r="M43" s="96"/>
      <c r="N43" s="95"/>
      <c r="O43" s="93"/>
      <c r="P43" s="98"/>
      <c r="Q43" s="93"/>
      <c r="R43" s="95"/>
      <c r="S43" s="93"/>
      <c r="T43" s="88"/>
      <c r="U43" s="109"/>
      <c r="V43" s="18"/>
      <c r="W43" s="38"/>
      <c r="X43" s="38"/>
      <c r="Y43" s="38"/>
      <c r="Z43" s="39" t="str">
        <f t="shared" si="15"/>
        <v xml:space="preserve">  </v>
      </c>
      <c r="AA43" s="40" t="s">
        <v>222</v>
      </c>
      <c r="AB43" s="41">
        <f t="shared" si="5"/>
        <v>0</v>
      </c>
      <c r="AC43" s="19" t="str">
        <f>+IF(OR(AA43='[1]11 FORMULAS'!$O$4,AA43='[1]11 FORMULAS'!$O$5),'[1]11 FORMULAS'!$P$5,IF(AA43='[1]11 FORMULAS'!$O$6,'[1]11 FORMULAS'!$P$6,""))</f>
        <v/>
      </c>
      <c r="AD43" s="40" t="s">
        <v>222</v>
      </c>
      <c r="AE43" s="41">
        <f t="shared" si="2"/>
        <v>0</v>
      </c>
      <c r="AF43" s="42"/>
      <c r="AG43" s="42"/>
      <c r="AH43" s="42"/>
      <c r="AI43" s="19">
        <f t="shared" si="18"/>
        <v>0</v>
      </c>
      <c r="AJ43" s="19" t="e">
        <f>+AK42*AI43</f>
        <v>#VALUE!</v>
      </c>
      <c r="AK43" s="19" t="e">
        <f>+AK42-AJ43</f>
        <v>#VALUE!</v>
      </c>
      <c r="AL43" s="19">
        <f>IF(AC43='[1]11 FORMULAS'!$P$6,AL42-(AL42*AI43),AL42)</f>
        <v>0</v>
      </c>
      <c r="AM43" s="110"/>
      <c r="AN43" s="93"/>
      <c r="AO43" s="110"/>
      <c r="AP43" s="93"/>
      <c r="AQ43" s="109"/>
      <c r="AR43" s="107"/>
      <c r="AS43" s="86"/>
      <c r="AT43" s="86"/>
      <c r="AU43" s="86"/>
      <c r="AV43" s="86"/>
      <c r="AW43" s="86"/>
      <c r="AX43" s="86"/>
      <c r="AY43" s="86"/>
      <c r="AZ43" s="86"/>
      <c r="BA43" s="86"/>
      <c r="BB43" s="86"/>
    </row>
    <row r="44" spans="1:54" s="22" customFormat="1" ht="33.75" customHeight="1" x14ac:dyDescent="0.25">
      <c r="A44" s="81"/>
      <c r="B44" s="81"/>
      <c r="C44" s="81"/>
      <c r="D44" s="81"/>
      <c r="E44" s="80"/>
      <c r="F44" s="81"/>
      <c r="G44" s="81"/>
      <c r="H44" s="81"/>
      <c r="I44" s="89"/>
      <c r="J44" s="91"/>
      <c r="K44" s="93"/>
      <c r="L44" s="95"/>
      <c r="M44" s="96"/>
      <c r="N44" s="95"/>
      <c r="O44" s="93"/>
      <c r="P44" s="98"/>
      <c r="Q44" s="93"/>
      <c r="R44" s="95"/>
      <c r="S44" s="93"/>
      <c r="T44" s="88"/>
      <c r="U44" s="109"/>
      <c r="V44" s="18"/>
      <c r="W44" s="38"/>
      <c r="X44" s="38"/>
      <c r="Y44" s="38"/>
      <c r="Z44" s="39" t="str">
        <f t="shared" si="15"/>
        <v xml:space="preserve">  </v>
      </c>
      <c r="AA44" s="40" t="s">
        <v>222</v>
      </c>
      <c r="AB44" s="41">
        <f t="shared" si="5"/>
        <v>0</v>
      </c>
      <c r="AC44" s="19" t="str">
        <f>+IF(OR(AA44='[1]11 FORMULAS'!$O$4,AA44='[1]11 FORMULAS'!$O$5),'[1]11 FORMULAS'!$P$5,IF(AA44='[1]11 FORMULAS'!$O$6,'[1]11 FORMULAS'!$P$6,""))</f>
        <v/>
      </c>
      <c r="AD44" s="40" t="s">
        <v>222</v>
      </c>
      <c r="AE44" s="41">
        <f t="shared" si="2"/>
        <v>0</v>
      </c>
      <c r="AF44" s="42"/>
      <c r="AG44" s="42"/>
      <c r="AH44" s="42"/>
      <c r="AI44" s="19">
        <f>+AB44+AE44</f>
        <v>0</v>
      </c>
      <c r="AJ44" s="19" t="e">
        <f t="shared" ref="AJ44:AJ46" si="24">+AK43*AI44</f>
        <v>#VALUE!</v>
      </c>
      <c r="AK44" s="19" t="e">
        <f t="shared" ref="AK44:AK46" si="25">+AK43-AJ44</f>
        <v>#VALUE!</v>
      </c>
      <c r="AL44" s="19">
        <f>IF(AC44='[1]11 FORMULAS'!$P$6,AL43-(AL43*AI44),AL43)</f>
        <v>0</v>
      </c>
      <c r="AM44" s="110"/>
      <c r="AN44" s="93"/>
      <c r="AO44" s="110"/>
      <c r="AP44" s="93"/>
      <c r="AQ44" s="109"/>
      <c r="AR44" s="107"/>
      <c r="AS44" s="86"/>
      <c r="AT44" s="86"/>
      <c r="AU44" s="86"/>
      <c r="AV44" s="86"/>
      <c r="AW44" s="86"/>
      <c r="AX44" s="86"/>
      <c r="AY44" s="86"/>
      <c r="AZ44" s="86"/>
      <c r="BA44" s="86"/>
      <c r="BB44" s="86"/>
    </row>
    <row r="45" spans="1:54" s="22" customFormat="1" ht="33.75" customHeight="1" x14ac:dyDescent="0.25">
      <c r="A45" s="81"/>
      <c r="B45" s="81"/>
      <c r="C45" s="81"/>
      <c r="D45" s="81"/>
      <c r="E45" s="80"/>
      <c r="F45" s="81"/>
      <c r="G45" s="81"/>
      <c r="H45" s="81"/>
      <c r="I45" s="89"/>
      <c r="J45" s="91"/>
      <c r="K45" s="93"/>
      <c r="L45" s="95"/>
      <c r="M45" s="96"/>
      <c r="N45" s="95"/>
      <c r="O45" s="93"/>
      <c r="P45" s="98"/>
      <c r="Q45" s="93"/>
      <c r="R45" s="95"/>
      <c r="S45" s="93"/>
      <c r="T45" s="88"/>
      <c r="U45" s="109"/>
      <c r="V45" s="18"/>
      <c r="W45" s="38"/>
      <c r="X45" s="38"/>
      <c r="Y45" s="38"/>
      <c r="Z45" s="39" t="str">
        <f t="shared" si="15"/>
        <v xml:space="preserve">  </v>
      </c>
      <c r="AA45" s="40" t="s">
        <v>222</v>
      </c>
      <c r="AB45" s="41">
        <f t="shared" si="5"/>
        <v>0</v>
      </c>
      <c r="AC45" s="19" t="str">
        <f>+IF(OR(AA45='[1]11 FORMULAS'!$O$4,AA45='[1]11 FORMULAS'!$O$5),'[1]11 FORMULAS'!$P$5,IF(AA45='[1]11 FORMULAS'!$O$6,'[1]11 FORMULAS'!$P$6,""))</f>
        <v/>
      </c>
      <c r="AD45" s="40" t="s">
        <v>222</v>
      </c>
      <c r="AE45" s="41">
        <f t="shared" si="2"/>
        <v>0</v>
      </c>
      <c r="AF45" s="42"/>
      <c r="AG45" s="42"/>
      <c r="AH45" s="42"/>
      <c r="AI45" s="19">
        <f t="shared" ref="AI45:AI46" si="26">+AB45+AE45</f>
        <v>0</v>
      </c>
      <c r="AJ45" s="19" t="e">
        <f t="shared" si="24"/>
        <v>#VALUE!</v>
      </c>
      <c r="AK45" s="19" t="e">
        <f t="shared" si="25"/>
        <v>#VALUE!</v>
      </c>
      <c r="AL45" s="19">
        <f>IF(AC45='[1]11 FORMULAS'!$P$6,AL44-(AL44*AI45),AL44)</f>
        <v>0</v>
      </c>
      <c r="AM45" s="110"/>
      <c r="AN45" s="93"/>
      <c r="AO45" s="110"/>
      <c r="AP45" s="93"/>
      <c r="AQ45" s="109"/>
      <c r="AR45" s="107"/>
      <c r="AS45" s="86"/>
      <c r="AT45" s="86"/>
      <c r="AU45" s="86"/>
      <c r="AV45" s="86"/>
      <c r="AW45" s="86"/>
      <c r="AX45" s="86"/>
      <c r="AY45" s="86"/>
      <c r="AZ45" s="86"/>
      <c r="BA45" s="86"/>
      <c r="BB45" s="86"/>
    </row>
    <row r="46" spans="1:54" s="22" customFormat="1" ht="33.75" customHeight="1" x14ac:dyDescent="0.25">
      <c r="A46" s="81"/>
      <c r="B46" s="81"/>
      <c r="C46" s="81"/>
      <c r="D46" s="81"/>
      <c r="E46" s="80"/>
      <c r="F46" s="81"/>
      <c r="G46" s="81"/>
      <c r="H46" s="81"/>
      <c r="I46" s="89"/>
      <c r="J46" s="92"/>
      <c r="K46" s="93"/>
      <c r="L46" s="95"/>
      <c r="M46" s="96"/>
      <c r="N46" s="95"/>
      <c r="O46" s="93"/>
      <c r="P46" s="99"/>
      <c r="Q46" s="93"/>
      <c r="R46" s="95"/>
      <c r="S46" s="93"/>
      <c r="T46" s="88"/>
      <c r="U46" s="109"/>
      <c r="V46" s="21"/>
      <c r="W46" s="21"/>
      <c r="X46" s="21"/>
      <c r="Y46" s="21"/>
      <c r="Z46" s="39" t="str">
        <f t="shared" si="15"/>
        <v xml:space="preserve">  </v>
      </c>
      <c r="AA46" s="40" t="s">
        <v>222</v>
      </c>
      <c r="AB46" s="41">
        <f t="shared" si="5"/>
        <v>0</v>
      </c>
      <c r="AC46" s="19" t="str">
        <f>+IF(OR(AA46='[1]11 FORMULAS'!$O$4,AA46='[1]11 FORMULAS'!$O$5),'[1]11 FORMULAS'!$P$5,IF(AA46='[1]11 FORMULAS'!$O$6,'[1]11 FORMULAS'!$P$6,""))</f>
        <v/>
      </c>
      <c r="AD46" s="40" t="s">
        <v>222</v>
      </c>
      <c r="AE46" s="41">
        <f t="shared" si="2"/>
        <v>0</v>
      </c>
      <c r="AF46" s="43"/>
      <c r="AG46" s="43"/>
      <c r="AH46" s="43"/>
      <c r="AI46" s="19">
        <f t="shared" si="26"/>
        <v>0</v>
      </c>
      <c r="AJ46" s="19" t="e">
        <f t="shared" si="24"/>
        <v>#VALUE!</v>
      </c>
      <c r="AK46" s="19" t="e">
        <f t="shared" si="25"/>
        <v>#VALUE!</v>
      </c>
      <c r="AL46" s="19">
        <f>IF(AC46='[1]11 FORMULAS'!$P$6,AL45-(AL45*AI46),AL45)</f>
        <v>0</v>
      </c>
      <c r="AM46" s="110"/>
      <c r="AN46" s="93"/>
      <c r="AO46" s="110"/>
      <c r="AP46" s="93"/>
      <c r="AQ46" s="109"/>
      <c r="AR46" s="108"/>
      <c r="AS46" s="87"/>
      <c r="AT46" s="87"/>
      <c r="AU46" s="87"/>
      <c r="AV46" s="87"/>
      <c r="AW46" s="87"/>
      <c r="AX46" s="87"/>
      <c r="AY46" s="87"/>
      <c r="AZ46" s="87"/>
      <c r="BA46" s="87"/>
      <c r="BB46" s="87"/>
    </row>
  </sheetData>
  <mergeCells count="325">
    <mergeCell ref="A1:B4"/>
    <mergeCell ref="C1:AZ1"/>
    <mergeCell ref="BA1:BB1"/>
    <mergeCell ref="C2:AZ2"/>
    <mergeCell ref="BA2:BB2"/>
    <mergeCell ref="C3:AZ3"/>
    <mergeCell ref="BA3:BB3"/>
    <mergeCell ref="C4:AZ4"/>
    <mergeCell ref="BA4:BB4"/>
    <mergeCell ref="A5:B5"/>
    <mergeCell ref="C5:D5"/>
    <mergeCell ref="I5:O5"/>
    <mergeCell ref="P5:S5"/>
    <mergeCell ref="AR5:AR6"/>
    <mergeCell ref="BA5:BB5"/>
    <mergeCell ref="A6:B6"/>
    <mergeCell ref="C6:H6"/>
    <mergeCell ref="I6:O6"/>
    <mergeCell ref="P6:S6"/>
    <mergeCell ref="W6:AH6"/>
    <mergeCell ref="BA6:BB6"/>
    <mergeCell ref="A7:U7"/>
    <mergeCell ref="V7:AR7"/>
    <mergeCell ref="AS7:BB9"/>
    <mergeCell ref="A8:I9"/>
    <mergeCell ref="J8:U8"/>
    <mergeCell ref="V8:Z10"/>
    <mergeCell ref="AA8:AR8"/>
    <mergeCell ref="J9:J11"/>
    <mergeCell ref="F10:I10"/>
    <mergeCell ref="AA10:AE10"/>
    <mergeCell ref="AI9:AI10"/>
    <mergeCell ref="AK9:AK10"/>
    <mergeCell ref="AL9:AL10"/>
    <mergeCell ref="AM9:AM11"/>
    <mergeCell ref="AN9:AN11"/>
    <mergeCell ref="AO9:AO11"/>
    <mergeCell ref="Q9:Q11"/>
    <mergeCell ref="R9:R11"/>
    <mergeCell ref="S9:S11"/>
    <mergeCell ref="T9:T11"/>
    <mergeCell ref="U9:U11"/>
    <mergeCell ref="AA9:AH9"/>
    <mergeCell ref="AF10:AH10"/>
    <mergeCell ref="K9:K11"/>
    <mergeCell ref="L9:L11"/>
    <mergeCell ref="M9:M11"/>
    <mergeCell ref="N9:N11"/>
    <mergeCell ref="O9:O11"/>
    <mergeCell ref="P9:P11"/>
    <mergeCell ref="BA10:BA11"/>
    <mergeCell ref="BB10:BB11"/>
    <mergeCell ref="A12:A16"/>
    <mergeCell ref="B12:B16"/>
    <mergeCell ref="C12:C16"/>
    <mergeCell ref="D12:D16"/>
    <mergeCell ref="E12:E16"/>
    <mergeCell ref="F12:F16"/>
    <mergeCell ref="G12:G16"/>
    <mergeCell ref="H12:H16"/>
    <mergeCell ref="AS10:AS11"/>
    <mergeCell ref="AT10:AT11"/>
    <mergeCell ref="AU10:AU11"/>
    <mergeCell ref="AV10:AV11"/>
    <mergeCell ref="AW10:AY10"/>
    <mergeCell ref="AZ10:AZ11"/>
    <mergeCell ref="AP9:AP11"/>
    <mergeCell ref="AQ9:AQ11"/>
    <mergeCell ref="AR9:AR11"/>
    <mergeCell ref="AP12:AP16"/>
    <mergeCell ref="AQ12:AQ16"/>
    <mergeCell ref="F17:F21"/>
    <mergeCell ref="G17:G21"/>
    <mergeCell ref="H17:H21"/>
    <mergeCell ref="I17:I21"/>
    <mergeCell ref="J17:J21"/>
    <mergeCell ref="P12:P16"/>
    <mergeCell ref="Q12:Q16"/>
    <mergeCell ref="R12:R16"/>
    <mergeCell ref="S12:S16"/>
    <mergeCell ref="K17:K21"/>
    <mergeCell ref="T17:T21"/>
    <mergeCell ref="U17:U21"/>
    <mergeCell ref="AM17:AM21"/>
    <mergeCell ref="BA12:BA16"/>
    <mergeCell ref="BB12:BB16"/>
    <mergeCell ref="AV12:AV16"/>
    <mergeCell ref="AW12:AW16"/>
    <mergeCell ref="BA17:BA21"/>
    <mergeCell ref="BB17:BB21"/>
    <mergeCell ref="AV17:AV21"/>
    <mergeCell ref="AW17:AW21"/>
    <mergeCell ref="AX17:AX21"/>
    <mergeCell ref="AY17:AY21"/>
    <mergeCell ref="AZ17:AZ21"/>
    <mergeCell ref="A10:A11"/>
    <mergeCell ref="B10:B11"/>
    <mergeCell ref="C10:C11"/>
    <mergeCell ref="D10:D11"/>
    <mergeCell ref="E10:E11"/>
    <mergeCell ref="AX12:AX16"/>
    <mergeCell ref="AY12:AY16"/>
    <mergeCell ref="AZ12:AZ16"/>
    <mergeCell ref="T12:T16"/>
    <mergeCell ref="I12:I16"/>
    <mergeCell ref="J12:J16"/>
    <mergeCell ref="K12:K16"/>
    <mergeCell ref="L12:L16"/>
    <mergeCell ref="M12:M16"/>
    <mergeCell ref="N12:N16"/>
    <mergeCell ref="O12:O16"/>
    <mergeCell ref="AR12:AR16"/>
    <mergeCell ref="AS12:AS16"/>
    <mergeCell ref="AT12:AT16"/>
    <mergeCell ref="AU12:AU16"/>
    <mergeCell ref="U12:U16"/>
    <mergeCell ref="AM12:AM16"/>
    <mergeCell ref="AN12:AN16"/>
    <mergeCell ref="AO12:AO16"/>
    <mergeCell ref="A17:A21"/>
    <mergeCell ref="B17:B21"/>
    <mergeCell ref="C17:C21"/>
    <mergeCell ref="D17:D21"/>
    <mergeCell ref="A22:A26"/>
    <mergeCell ref="B22:B26"/>
    <mergeCell ref="C22:C26"/>
    <mergeCell ref="D22:D26"/>
    <mergeCell ref="E22:E26"/>
    <mergeCell ref="E17:E21"/>
    <mergeCell ref="F22:F26"/>
    <mergeCell ref="G22:G26"/>
    <mergeCell ref="H22:H26"/>
    <mergeCell ref="AU17:AU21"/>
    <mergeCell ref="AO17:AO21"/>
    <mergeCell ref="AP17:AP21"/>
    <mergeCell ref="AQ17:AQ21"/>
    <mergeCell ref="AR17:AR21"/>
    <mergeCell ref="AS17:AS21"/>
    <mergeCell ref="AT17:AT21"/>
    <mergeCell ref="R17:R21"/>
    <mergeCell ref="S17:S21"/>
    <mergeCell ref="AN17:AN21"/>
    <mergeCell ref="L17:L21"/>
    <mergeCell ref="M17:M21"/>
    <mergeCell ref="N17:N21"/>
    <mergeCell ref="O17:O21"/>
    <mergeCell ref="P17:P21"/>
    <mergeCell ref="Q17:Q21"/>
    <mergeCell ref="BA22:BA26"/>
    <mergeCell ref="BB22:BB26"/>
    <mergeCell ref="A27:A31"/>
    <mergeCell ref="B27:B31"/>
    <mergeCell ref="C27:C31"/>
    <mergeCell ref="D27:D31"/>
    <mergeCell ref="E27:E31"/>
    <mergeCell ref="AR22:AR26"/>
    <mergeCell ref="AS22:AS26"/>
    <mergeCell ref="AT22:AT26"/>
    <mergeCell ref="AU22:AU26"/>
    <mergeCell ref="AV22:AV26"/>
    <mergeCell ref="AW22:AW26"/>
    <mergeCell ref="U22:U26"/>
    <mergeCell ref="AM22:AM26"/>
    <mergeCell ref="AN22:AN26"/>
    <mergeCell ref="AO22:AO26"/>
    <mergeCell ref="AP22:AP26"/>
    <mergeCell ref="AQ22:AQ26"/>
    <mergeCell ref="O22:O26"/>
    <mergeCell ref="P22:P26"/>
    <mergeCell ref="Q22:Q26"/>
    <mergeCell ref="R22:R26"/>
    <mergeCell ref="S22:S26"/>
    <mergeCell ref="H27:H31"/>
    <mergeCell ref="I27:I31"/>
    <mergeCell ref="J27:J31"/>
    <mergeCell ref="K27:K31"/>
    <mergeCell ref="AX22:AX26"/>
    <mergeCell ref="AY22:AY26"/>
    <mergeCell ref="AZ22:AZ26"/>
    <mergeCell ref="T22:T26"/>
    <mergeCell ref="I22:I26"/>
    <mergeCell ref="J22:J26"/>
    <mergeCell ref="K22:K26"/>
    <mergeCell ref="L22:L26"/>
    <mergeCell ref="M22:M26"/>
    <mergeCell ref="N22:N26"/>
    <mergeCell ref="T27:T31"/>
    <mergeCell ref="U27:U31"/>
    <mergeCell ref="AM27:AM31"/>
    <mergeCell ref="AN27:AN31"/>
    <mergeCell ref="L27:L31"/>
    <mergeCell ref="M27:M31"/>
    <mergeCell ref="N27:N31"/>
    <mergeCell ref="O27:O31"/>
    <mergeCell ref="R27:R31"/>
    <mergeCell ref="S27:S31"/>
    <mergeCell ref="BA27:BA31"/>
    <mergeCell ref="BB27:BB31"/>
    <mergeCell ref="A32:A36"/>
    <mergeCell ref="B32:B36"/>
    <mergeCell ref="C32:C36"/>
    <mergeCell ref="D32:D36"/>
    <mergeCell ref="E32:E36"/>
    <mergeCell ref="F32:F36"/>
    <mergeCell ref="G32:G36"/>
    <mergeCell ref="H32:H36"/>
    <mergeCell ref="AU27:AU31"/>
    <mergeCell ref="AV27:AV31"/>
    <mergeCell ref="AW27:AW31"/>
    <mergeCell ref="AX27:AX31"/>
    <mergeCell ref="AY27:AY31"/>
    <mergeCell ref="AZ27:AZ31"/>
    <mergeCell ref="AO27:AO31"/>
    <mergeCell ref="AP27:AP31"/>
    <mergeCell ref="AQ27:AQ31"/>
    <mergeCell ref="AR27:AR31"/>
    <mergeCell ref="AS27:AS31"/>
    <mergeCell ref="AT27:AT31"/>
    <mergeCell ref="F27:F31"/>
    <mergeCell ref="G27:G31"/>
    <mergeCell ref="Q32:Q36"/>
    <mergeCell ref="R32:R36"/>
    <mergeCell ref="S32:S36"/>
    <mergeCell ref="T32:T36"/>
    <mergeCell ref="I32:I36"/>
    <mergeCell ref="J32:J36"/>
    <mergeCell ref="K32:K36"/>
    <mergeCell ref="L32:L36"/>
    <mergeCell ref="M32:M36"/>
    <mergeCell ref="N32:N36"/>
    <mergeCell ref="O32:O36"/>
    <mergeCell ref="P32:P36"/>
    <mergeCell ref="P27:P31"/>
    <mergeCell ref="Q27:Q31"/>
    <mergeCell ref="AX32:AX36"/>
    <mergeCell ref="AY32:AY36"/>
    <mergeCell ref="AZ32:AZ36"/>
    <mergeCell ref="BA32:BA36"/>
    <mergeCell ref="BB32:BB36"/>
    <mergeCell ref="A37:A41"/>
    <mergeCell ref="B37:B41"/>
    <mergeCell ref="C37:C41"/>
    <mergeCell ref="D37:D41"/>
    <mergeCell ref="E37:E41"/>
    <mergeCell ref="AR32:AR36"/>
    <mergeCell ref="AS32:AS36"/>
    <mergeCell ref="AT32:AT36"/>
    <mergeCell ref="AU32:AU36"/>
    <mergeCell ref="AV32:AV36"/>
    <mergeCell ref="AW32:AW36"/>
    <mergeCell ref="U32:U36"/>
    <mergeCell ref="AM32:AM36"/>
    <mergeCell ref="AN32:AN36"/>
    <mergeCell ref="AO32:AO36"/>
    <mergeCell ref="AP32:AP36"/>
    <mergeCell ref="AQ32:AQ36"/>
    <mergeCell ref="L37:L41"/>
    <mergeCell ref="M37:M41"/>
    <mergeCell ref="N37:N41"/>
    <mergeCell ref="O37:O41"/>
    <mergeCell ref="P37:P41"/>
    <mergeCell ref="Q37:Q41"/>
    <mergeCell ref="F37:F41"/>
    <mergeCell ref="G37:G41"/>
    <mergeCell ref="H37:H41"/>
    <mergeCell ref="I37:I41"/>
    <mergeCell ref="J37:J41"/>
    <mergeCell ref="K37:K41"/>
    <mergeCell ref="AQ37:AQ41"/>
    <mergeCell ref="AR37:AR41"/>
    <mergeCell ref="AS37:AS41"/>
    <mergeCell ref="AT37:AT41"/>
    <mergeCell ref="R37:R41"/>
    <mergeCell ref="S37:S41"/>
    <mergeCell ref="T37:T41"/>
    <mergeCell ref="U37:U41"/>
    <mergeCell ref="AM37:AM41"/>
    <mergeCell ref="AN37:AN41"/>
    <mergeCell ref="I42:I46"/>
    <mergeCell ref="J42:J46"/>
    <mergeCell ref="K42:K46"/>
    <mergeCell ref="L42:L46"/>
    <mergeCell ref="M42:M46"/>
    <mergeCell ref="N42:N46"/>
    <mergeCell ref="BA37:BA41"/>
    <mergeCell ref="BB37:BB41"/>
    <mergeCell ref="A42:A46"/>
    <mergeCell ref="B42:B46"/>
    <mergeCell ref="C42:C46"/>
    <mergeCell ref="D42:D46"/>
    <mergeCell ref="E42:E46"/>
    <mergeCell ref="F42:F46"/>
    <mergeCell ref="G42:G46"/>
    <mergeCell ref="H42:H46"/>
    <mergeCell ref="AU37:AU41"/>
    <mergeCell ref="AV37:AV41"/>
    <mergeCell ref="AW37:AW41"/>
    <mergeCell ref="AX37:AX41"/>
    <mergeCell ref="AY37:AY41"/>
    <mergeCell ref="AZ37:AZ41"/>
    <mergeCell ref="AO37:AO41"/>
    <mergeCell ref="AP37:AP41"/>
    <mergeCell ref="U42:U46"/>
    <mergeCell ref="AM42:AM46"/>
    <mergeCell ref="AN42:AN46"/>
    <mergeCell ref="AO42:AO46"/>
    <mergeCell ref="AP42:AP46"/>
    <mergeCell ref="AQ42:AQ46"/>
    <mergeCell ref="O42:O46"/>
    <mergeCell ref="P42:P46"/>
    <mergeCell ref="Q42:Q46"/>
    <mergeCell ref="R42:R46"/>
    <mergeCell ref="S42:S46"/>
    <mergeCell ref="T42:T46"/>
    <mergeCell ref="AX42:AX46"/>
    <mergeCell ref="AY42:AY46"/>
    <mergeCell ref="AZ42:AZ46"/>
    <mergeCell ref="BA42:BA46"/>
    <mergeCell ref="BB42:BB46"/>
    <mergeCell ref="AR42:AR46"/>
    <mergeCell ref="AS42:AS46"/>
    <mergeCell ref="AT42:AT46"/>
    <mergeCell ref="AU42:AU46"/>
    <mergeCell ref="AV42:AV46"/>
    <mergeCell ref="AW42:AW46"/>
  </mergeCells>
  <conditionalFormatting sqref="K12">
    <cfRule type="cellIs" dxfId="365" priority="354" operator="equal">
      <formula>"Media"</formula>
    </cfRule>
    <cfRule type="cellIs" dxfId="364" priority="356" operator="equal">
      <formula>"Muy Baja"</formula>
    </cfRule>
    <cfRule type="cellIs" dxfId="363" priority="355" operator="equal">
      <formula>"Baja"</formula>
    </cfRule>
    <cfRule type="cellIs" dxfId="362" priority="353" operator="equal">
      <formula>"Alta"</formula>
    </cfRule>
    <cfRule type="cellIs" dxfId="361" priority="352" operator="equal">
      <formula>"Muy Alta"</formula>
    </cfRule>
  </conditionalFormatting>
  <conditionalFormatting sqref="K17">
    <cfRule type="cellIs" dxfId="360" priority="317" operator="equal">
      <formula>"Muy Alta"</formula>
    </cfRule>
    <cfRule type="cellIs" dxfId="359" priority="318" operator="equal">
      <formula>"Alta"</formula>
    </cfRule>
    <cfRule type="cellIs" dxfId="358" priority="319" operator="equal">
      <formula>"Media"</formula>
    </cfRule>
    <cfRule type="cellIs" dxfId="357" priority="320" operator="equal">
      <formula>"Baja"</formula>
    </cfRule>
    <cfRule type="cellIs" dxfId="356" priority="321" operator="equal">
      <formula>"Muy Baja"</formula>
    </cfRule>
  </conditionalFormatting>
  <conditionalFormatting sqref="K22">
    <cfRule type="cellIs" dxfId="355" priority="292" operator="equal">
      <formula>"Muy Alta"</formula>
    </cfRule>
    <cfRule type="cellIs" dxfId="354" priority="293" operator="equal">
      <formula>"Alta"</formula>
    </cfRule>
    <cfRule type="cellIs" dxfId="353" priority="294" operator="equal">
      <formula>"Media"</formula>
    </cfRule>
    <cfRule type="cellIs" dxfId="352" priority="295" operator="equal">
      <formula>"Baja"</formula>
    </cfRule>
    <cfRule type="cellIs" dxfId="351" priority="296" operator="equal">
      <formula>"Muy Baja"</formula>
    </cfRule>
  </conditionalFormatting>
  <conditionalFormatting sqref="K27">
    <cfRule type="cellIs" dxfId="350" priority="262" operator="equal">
      <formula>"Muy Alta"</formula>
    </cfRule>
    <cfRule type="cellIs" dxfId="349" priority="263" operator="equal">
      <formula>"Alta"</formula>
    </cfRule>
    <cfRule type="cellIs" dxfId="348" priority="264" operator="equal">
      <formula>"Media"</formula>
    </cfRule>
    <cfRule type="cellIs" dxfId="347" priority="265" operator="equal">
      <formula>"Baja"</formula>
    </cfRule>
    <cfRule type="cellIs" dxfId="346" priority="266" operator="equal">
      <formula>"Muy Baja"</formula>
    </cfRule>
  </conditionalFormatting>
  <conditionalFormatting sqref="K32">
    <cfRule type="cellIs" dxfId="345" priority="159" operator="equal">
      <formula>"Muy Baja"</formula>
    </cfRule>
    <cfRule type="cellIs" dxfId="344" priority="158" operator="equal">
      <formula>"Baja"</formula>
    </cfRule>
    <cfRule type="cellIs" dxfId="343" priority="157" operator="equal">
      <formula>"Media"</formula>
    </cfRule>
    <cfRule type="cellIs" dxfId="342" priority="156" operator="equal">
      <formula>"Alta"</formula>
    </cfRule>
    <cfRule type="cellIs" dxfId="341" priority="155" operator="equal">
      <formula>"Muy Alta"</formula>
    </cfRule>
  </conditionalFormatting>
  <conditionalFormatting sqref="K37">
    <cfRule type="cellIs" dxfId="340" priority="2" operator="equal">
      <formula>"Alta"</formula>
    </cfRule>
    <cfRule type="cellIs" dxfId="339" priority="3" operator="equal">
      <formula>"Media"</formula>
    </cfRule>
    <cfRule type="cellIs" dxfId="338" priority="4" operator="equal">
      <formula>"Baja"</formula>
    </cfRule>
    <cfRule type="cellIs" dxfId="337" priority="5" operator="equal">
      <formula>"Muy Baja"</formula>
    </cfRule>
    <cfRule type="cellIs" dxfId="336" priority="1" operator="equal">
      <formula>"Muy Alta"</formula>
    </cfRule>
  </conditionalFormatting>
  <conditionalFormatting sqref="K42">
    <cfRule type="cellIs" dxfId="335" priority="61" operator="equal">
      <formula>"Media"</formula>
    </cfRule>
    <cfRule type="cellIs" dxfId="334" priority="62" operator="equal">
      <formula>"Baja"</formula>
    </cfRule>
    <cfRule type="cellIs" dxfId="333" priority="63" operator="equal">
      <formula>"Muy Baja"</formula>
    </cfRule>
    <cfRule type="cellIs" dxfId="332" priority="59" operator="equal">
      <formula>"Muy Alta"</formula>
    </cfRule>
    <cfRule type="cellIs" dxfId="331" priority="60" operator="equal">
      <formula>"Alta"</formula>
    </cfRule>
  </conditionalFormatting>
  <conditionalFormatting sqref="M12">
    <cfRule type="cellIs" dxfId="330" priority="365" operator="equal">
      <formula>$T$15</formula>
    </cfRule>
    <cfRule type="cellIs" dxfId="329" priority="366" operator="equal">
      <formula>$T$16</formula>
    </cfRule>
    <cfRule type="cellIs" dxfId="328" priority="364" operator="equal">
      <formula>$T$14</formula>
    </cfRule>
    <cfRule type="cellIs" dxfId="327" priority="363" operator="equal">
      <formula>$T$13</formula>
    </cfRule>
    <cfRule type="cellIs" dxfId="326" priority="362" operator="equal">
      <formula>$T$12</formula>
    </cfRule>
  </conditionalFormatting>
  <conditionalFormatting sqref="M17">
    <cfRule type="cellIs" dxfId="325" priority="208" operator="equal">
      <formula>$T$16</formula>
    </cfRule>
    <cfRule type="cellIs" dxfId="324" priority="207" operator="equal">
      <formula>$T$15</formula>
    </cfRule>
    <cfRule type="cellIs" dxfId="323" priority="206" operator="equal">
      <formula>$T$14</formula>
    </cfRule>
    <cfRule type="cellIs" dxfId="322" priority="205" operator="equal">
      <formula>$T$13</formula>
    </cfRule>
    <cfRule type="cellIs" dxfId="321" priority="204" operator="equal">
      <formula>$T$12</formula>
    </cfRule>
  </conditionalFormatting>
  <conditionalFormatting sqref="M22">
    <cfRule type="cellIs" dxfId="320" priority="203" operator="equal">
      <formula>$T$16</formula>
    </cfRule>
    <cfRule type="cellIs" dxfId="319" priority="202" operator="equal">
      <formula>$T$15</formula>
    </cfRule>
    <cfRule type="cellIs" dxfId="318" priority="201" operator="equal">
      <formula>$T$14</formula>
    </cfRule>
    <cfRule type="cellIs" dxfId="317" priority="200" operator="equal">
      <formula>$T$13</formula>
    </cfRule>
    <cfRule type="cellIs" dxfId="316" priority="199" operator="equal">
      <formula>$T$12</formula>
    </cfRule>
  </conditionalFormatting>
  <conditionalFormatting sqref="M27">
    <cfRule type="cellIs" dxfId="315" priority="194" operator="equal">
      <formula>$T$12</formula>
    </cfRule>
    <cfRule type="cellIs" dxfId="314" priority="195" operator="equal">
      <formula>$T$13</formula>
    </cfRule>
    <cfRule type="cellIs" dxfId="313" priority="196" operator="equal">
      <formula>$T$14</formula>
    </cfRule>
    <cfRule type="cellIs" dxfId="312" priority="197" operator="equal">
      <formula>$T$15</formula>
    </cfRule>
    <cfRule type="cellIs" dxfId="311" priority="198" operator="equal">
      <formula>$T$16</formula>
    </cfRule>
  </conditionalFormatting>
  <conditionalFormatting sqref="M32">
    <cfRule type="cellIs" dxfId="310" priority="6" operator="equal">
      <formula>$T$12</formula>
    </cfRule>
    <cfRule type="cellIs" dxfId="309" priority="7" operator="equal">
      <formula>$T$13</formula>
    </cfRule>
    <cfRule type="cellIs" dxfId="308" priority="8" operator="equal">
      <formula>$T$14</formula>
    </cfRule>
    <cfRule type="cellIs" dxfId="307" priority="9" operator="equal">
      <formula>$T$15</formula>
    </cfRule>
    <cfRule type="cellIs" dxfId="306" priority="10" operator="equal">
      <formula>$T$16</formula>
    </cfRule>
  </conditionalFormatting>
  <conditionalFormatting sqref="M37">
    <cfRule type="cellIs" dxfId="305" priority="73" operator="equal">
      <formula>$T$12</formula>
    </cfRule>
    <cfRule type="cellIs" dxfId="304" priority="75" operator="equal">
      <formula>$T$14</formula>
    </cfRule>
    <cfRule type="cellIs" dxfId="303" priority="77" operator="equal">
      <formula>$T$16</formula>
    </cfRule>
    <cfRule type="cellIs" dxfId="302" priority="74" operator="equal">
      <formula>$T$13</formula>
    </cfRule>
    <cfRule type="cellIs" dxfId="301" priority="76" operator="equal">
      <formula>$T$15</formula>
    </cfRule>
  </conditionalFormatting>
  <conditionalFormatting sqref="M42">
    <cfRule type="cellIs" dxfId="300" priority="22" operator="equal">
      <formula>$T$14</formula>
    </cfRule>
    <cfRule type="cellIs" dxfId="299" priority="24" operator="equal">
      <formula>$T$16</formula>
    </cfRule>
    <cfRule type="cellIs" dxfId="298" priority="21" operator="equal">
      <formula>$T$13</formula>
    </cfRule>
    <cfRule type="cellIs" dxfId="297" priority="23" operator="equal">
      <formula>$T$15</formula>
    </cfRule>
    <cfRule type="cellIs" dxfId="296" priority="20" operator="equal">
      <formula>$T$12</formula>
    </cfRule>
  </conditionalFormatting>
  <conditionalFormatting sqref="O12 O17">
    <cfRule type="cellIs" dxfId="295" priority="351" operator="equal">
      <formula>"leve"</formula>
    </cfRule>
    <cfRule type="cellIs" dxfId="294" priority="350" operator="equal">
      <formula>"menor"</formula>
    </cfRule>
    <cfRule type="cellIs" dxfId="293" priority="349" operator="equal">
      <formula>"Moderado"</formula>
    </cfRule>
    <cfRule type="cellIs" dxfId="292" priority="348" operator="equal">
      <formula>"Mayor"</formula>
    </cfRule>
    <cfRule type="cellIs" dxfId="291" priority="347" operator="equal">
      <formula>"catastrofico"</formula>
    </cfRule>
  </conditionalFormatting>
  <conditionalFormatting sqref="O22">
    <cfRule type="cellIs" dxfId="290" priority="287" operator="equal">
      <formula>"catastrofico"</formula>
    </cfRule>
    <cfRule type="cellIs" dxfId="289" priority="288" operator="equal">
      <formula>"Mayor"</formula>
    </cfRule>
    <cfRule type="cellIs" dxfId="288" priority="289" operator="equal">
      <formula>"Moderado"</formula>
    </cfRule>
    <cfRule type="cellIs" dxfId="287" priority="290" operator="equal">
      <formula>"menor"</formula>
    </cfRule>
    <cfRule type="cellIs" dxfId="286" priority="291" operator="equal">
      <formula>"leve"</formula>
    </cfRule>
  </conditionalFormatting>
  <conditionalFormatting sqref="O27">
    <cfRule type="cellIs" dxfId="285" priority="259" operator="equal">
      <formula>"Moderado"</formula>
    </cfRule>
    <cfRule type="cellIs" dxfId="284" priority="258" operator="equal">
      <formula>"Mayor"</formula>
    </cfRule>
    <cfRule type="cellIs" dxfId="283" priority="257" operator="equal">
      <formula>"catastrofico"</formula>
    </cfRule>
    <cfRule type="cellIs" dxfId="282" priority="260" operator="equal">
      <formula>"menor"</formula>
    </cfRule>
    <cfRule type="cellIs" dxfId="281" priority="261" operator="equal">
      <formula>"leve"</formula>
    </cfRule>
  </conditionalFormatting>
  <conditionalFormatting sqref="O32">
    <cfRule type="cellIs" dxfId="280" priority="150" operator="equal">
      <formula>"catastrofico"</formula>
    </cfRule>
    <cfRule type="cellIs" dxfId="279" priority="152" operator="equal">
      <formula>"Moderado"</formula>
    </cfRule>
    <cfRule type="cellIs" dxfId="278" priority="153" operator="equal">
      <formula>"menor"</formula>
    </cfRule>
    <cfRule type="cellIs" dxfId="277" priority="154" operator="equal">
      <formula>"leve"</formula>
    </cfRule>
    <cfRule type="cellIs" dxfId="276" priority="151" operator="equal">
      <formula>"Mayor"</formula>
    </cfRule>
  </conditionalFormatting>
  <conditionalFormatting sqref="O37">
    <cfRule type="cellIs" dxfId="275" priority="111" operator="equal">
      <formula>"leve"</formula>
    </cfRule>
    <cfRule type="cellIs" dxfId="274" priority="110" operator="equal">
      <formula>"menor"</formula>
    </cfRule>
    <cfRule type="cellIs" dxfId="273" priority="109" operator="equal">
      <formula>"Moderado"</formula>
    </cfRule>
    <cfRule type="cellIs" dxfId="272" priority="108" operator="equal">
      <formula>"Mayor"</formula>
    </cfRule>
    <cfRule type="cellIs" dxfId="271" priority="107" operator="equal">
      <formula>"catastrofico"</formula>
    </cfRule>
  </conditionalFormatting>
  <conditionalFormatting sqref="O42">
    <cfRule type="cellIs" dxfId="270" priority="54" operator="equal">
      <formula>"catastrofico"</formula>
    </cfRule>
    <cfRule type="cellIs" dxfId="269" priority="55" operator="equal">
      <formula>"Mayor"</formula>
    </cfRule>
    <cfRule type="cellIs" dxfId="268" priority="56" operator="equal">
      <formula>"Moderado"</formula>
    </cfRule>
    <cfRule type="cellIs" dxfId="267" priority="57" operator="equal">
      <formula>"menor"</formula>
    </cfRule>
    <cfRule type="cellIs" dxfId="266" priority="58" operator="equal">
      <formula>"leve"</formula>
    </cfRule>
  </conditionalFormatting>
  <conditionalFormatting sqref="Q12">
    <cfRule type="cellIs" dxfId="265" priority="346" operator="equal">
      <formula>"leve"</formula>
    </cfRule>
    <cfRule type="cellIs" dxfId="264" priority="342" operator="equal">
      <formula>"catastrofico"</formula>
    </cfRule>
    <cfRule type="cellIs" dxfId="263" priority="343" operator="equal">
      <formula>"Mayor"</formula>
    </cfRule>
    <cfRule type="cellIs" dxfId="262" priority="344" operator="equal">
      <formula>"Moderado"</formula>
    </cfRule>
    <cfRule type="cellIs" dxfId="261" priority="345" operator="equal">
      <formula>"menor"</formula>
    </cfRule>
  </conditionalFormatting>
  <conditionalFormatting sqref="Q17">
    <cfRule type="cellIs" dxfId="260" priority="313" operator="equal">
      <formula>"Mayor"</formula>
    </cfRule>
    <cfRule type="cellIs" dxfId="259" priority="312" operator="equal">
      <formula>"catastrofico"</formula>
    </cfRule>
    <cfRule type="cellIs" dxfId="258" priority="314" operator="equal">
      <formula>"Moderado"</formula>
    </cfRule>
    <cfRule type="cellIs" dxfId="257" priority="315" operator="equal">
      <formula>"menor"</formula>
    </cfRule>
    <cfRule type="cellIs" dxfId="256" priority="316" operator="equal">
      <formula>"leve"</formula>
    </cfRule>
  </conditionalFormatting>
  <conditionalFormatting sqref="Q22">
    <cfRule type="cellIs" dxfId="255" priority="166" operator="equal">
      <formula>"Mayor"</formula>
    </cfRule>
    <cfRule type="cellIs" dxfId="254" priority="167" operator="equal">
      <formula>"Moderado"</formula>
    </cfRule>
    <cfRule type="cellIs" dxfId="253" priority="169" operator="equal">
      <formula>"leve"</formula>
    </cfRule>
    <cfRule type="cellIs" dxfId="252" priority="165" operator="equal">
      <formula>"catastrofico"</formula>
    </cfRule>
    <cfRule type="cellIs" dxfId="251" priority="168" operator="equal">
      <formula>"menor"</formula>
    </cfRule>
  </conditionalFormatting>
  <conditionalFormatting sqref="Q27">
    <cfRule type="cellIs" dxfId="250" priority="164" operator="equal">
      <formula>"leve"</formula>
    </cfRule>
    <cfRule type="cellIs" dxfId="249" priority="163" operator="equal">
      <formula>"menor"</formula>
    </cfRule>
    <cfRule type="cellIs" dxfId="248" priority="162" operator="equal">
      <formula>"Moderado"</formula>
    </cfRule>
    <cfRule type="cellIs" dxfId="247" priority="161" operator="equal">
      <formula>"Mayor"</formula>
    </cfRule>
    <cfRule type="cellIs" dxfId="246" priority="160" operator="equal">
      <formula>"catastrofico"</formula>
    </cfRule>
  </conditionalFormatting>
  <conditionalFormatting sqref="Q32">
    <cfRule type="cellIs" dxfId="245" priority="112" operator="equal">
      <formula>"catastrofico"</formula>
    </cfRule>
    <cfRule type="cellIs" dxfId="244" priority="113" operator="equal">
      <formula>"Mayor"</formula>
    </cfRule>
    <cfRule type="cellIs" dxfId="243" priority="114" operator="equal">
      <formula>"Moderado"</formula>
    </cfRule>
    <cfRule type="cellIs" dxfId="242" priority="115" operator="equal">
      <formula>"menor"</formula>
    </cfRule>
    <cfRule type="cellIs" dxfId="241" priority="116" operator="equal">
      <formula>"leve"</formula>
    </cfRule>
  </conditionalFormatting>
  <conditionalFormatting sqref="Q37">
    <cfRule type="cellIs" dxfId="240" priority="68" operator="equal">
      <formula>"leve"</formula>
    </cfRule>
    <cfRule type="cellIs" dxfId="239" priority="65" operator="equal">
      <formula>"Mayor"</formula>
    </cfRule>
    <cfRule type="cellIs" dxfId="238" priority="64" operator="equal">
      <formula>"catastrofico"</formula>
    </cfRule>
    <cfRule type="cellIs" dxfId="237" priority="66" operator="equal">
      <formula>"Moderado"</formula>
    </cfRule>
    <cfRule type="cellIs" dxfId="236" priority="67" operator="equal">
      <formula>"menor"</formula>
    </cfRule>
  </conditionalFormatting>
  <conditionalFormatting sqref="Q42">
    <cfRule type="cellIs" dxfId="235" priority="14" operator="equal">
      <formula>"menor"</formula>
    </cfRule>
    <cfRule type="cellIs" dxfId="234" priority="15" operator="equal">
      <formula>"leve"</formula>
    </cfRule>
    <cfRule type="cellIs" dxfId="233" priority="13" operator="equal">
      <formula>"Moderado"</formula>
    </cfRule>
    <cfRule type="cellIs" dxfId="232" priority="12" operator="equal">
      <formula>"Mayor"</formula>
    </cfRule>
    <cfRule type="cellIs" dxfId="231" priority="11" operator="equal">
      <formula>"catastrofico"</formula>
    </cfRule>
  </conditionalFormatting>
  <conditionalFormatting sqref="S12">
    <cfRule type="cellIs" dxfId="230" priority="339" operator="equal">
      <formula>"Moderado"</formula>
    </cfRule>
    <cfRule type="cellIs" dxfId="229" priority="338" operator="equal">
      <formula>"Mayor"</formula>
    </cfRule>
    <cfRule type="cellIs" dxfId="228" priority="340" operator="equal">
      <formula>"menor"</formula>
    </cfRule>
    <cfRule type="cellIs" dxfId="227" priority="337" operator="equal">
      <formula>"catastrofico"</formula>
    </cfRule>
    <cfRule type="cellIs" dxfId="226" priority="341" operator="equal">
      <formula>"leve"</formula>
    </cfRule>
  </conditionalFormatting>
  <conditionalFormatting sqref="S17">
    <cfRule type="cellIs" dxfId="225" priority="308" operator="equal">
      <formula>"Mayor"</formula>
    </cfRule>
    <cfRule type="cellIs" dxfId="224" priority="309" operator="equal">
      <formula>"Moderado"</formula>
    </cfRule>
    <cfRule type="cellIs" dxfId="223" priority="310" operator="equal">
      <formula>"menor"</formula>
    </cfRule>
    <cfRule type="cellIs" dxfId="222" priority="307" operator="equal">
      <formula>"catastrofico"</formula>
    </cfRule>
    <cfRule type="cellIs" dxfId="221" priority="311" operator="equal">
      <formula>"leve"</formula>
    </cfRule>
  </conditionalFormatting>
  <conditionalFormatting sqref="S22">
    <cfRule type="cellIs" dxfId="220" priority="279" operator="equal">
      <formula>"Moderado"</formula>
    </cfRule>
    <cfRule type="cellIs" dxfId="219" priority="277" operator="equal">
      <formula>"catastrofico"</formula>
    </cfRule>
    <cfRule type="cellIs" dxfId="218" priority="278" operator="equal">
      <formula>"Mayor"</formula>
    </cfRule>
    <cfRule type="cellIs" dxfId="217" priority="280" operator="equal">
      <formula>"menor"</formula>
    </cfRule>
    <cfRule type="cellIs" dxfId="216" priority="281" operator="equal">
      <formula>"leve"</formula>
    </cfRule>
  </conditionalFormatting>
  <conditionalFormatting sqref="S27">
    <cfRule type="cellIs" dxfId="215" priority="249" operator="equal">
      <formula>"Moderado"</formula>
    </cfRule>
    <cfRule type="cellIs" dxfId="214" priority="248" operator="equal">
      <formula>"Mayor"</formula>
    </cfRule>
    <cfRule type="cellIs" dxfId="213" priority="247" operator="equal">
      <formula>"catastrofico"</formula>
    </cfRule>
    <cfRule type="cellIs" dxfId="212" priority="251" operator="equal">
      <formula>"leve"</formula>
    </cfRule>
    <cfRule type="cellIs" dxfId="211" priority="250" operator="equal">
      <formula>"menor"</formula>
    </cfRule>
  </conditionalFormatting>
  <conditionalFormatting sqref="S32">
    <cfRule type="cellIs" dxfId="210" priority="141" operator="equal">
      <formula>"Mayor"</formula>
    </cfRule>
    <cfRule type="cellIs" dxfId="209" priority="142" operator="equal">
      <formula>"Moderado"</formula>
    </cfRule>
    <cfRule type="cellIs" dxfId="208" priority="143" operator="equal">
      <formula>"menor"</formula>
    </cfRule>
    <cfRule type="cellIs" dxfId="207" priority="144" operator="equal">
      <formula>"leve"</formula>
    </cfRule>
    <cfRule type="cellIs" dxfId="206" priority="140" operator="equal">
      <formula>"catastrofico"</formula>
    </cfRule>
  </conditionalFormatting>
  <conditionalFormatting sqref="S37">
    <cfRule type="cellIs" dxfId="205" priority="98" operator="equal">
      <formula>"Mayor"</formula>
    </cfRule>
    <cfRule type="cellIs" dxfId="204" priority="97" operator="equal">
      <formula>"catastrofico"</formula>
    </cfRule>
    <cfRule type="cellIs" dxfId="203" priority="100" operator="equal">
      <formula>"menor"</formula>
    </cfRule>
    <cfRule type="cellIs" dxfId="202" priority="99" operator="equal">
      <formula>"Moderado"</formula>
    </cfRule>
    <cfRule type="cellIs" dxfId="201" priority="101" operator="equal">
      <formula>"leve"</formula>
    </cfRule>
  </conditionalFormatting>
  <conditionalFormatting sqref="S42">
    <cfRule type="cellIs" dxfId="200" priority="45" operator="equal">
      <formula>"Mayor"</formula>
    </cfRule>
    <cfRule type="cellIs" dxfId="199" priority="47" operator="equal">
      <formula>"menor"</formula>
    </cfRule>
    <cfRule type="cellIs" dxfId="198" priority="48" operator="equal">
      <formula>"leve"</formula>
    </cfRule>
    <cfRule type="cellIs" dxfId="197" priority="46" operator="equal">
      <formula>"Moderado"</formula>
    </cfRule>
    <cfRule type="cellIs" dxfId="196" priority="44" operator="equal">
      <formula>"catastrofico"</formula>
    </cfRule>
  </conditionalFormatting>
  <conditionalFormatting sqref="T12">
    <cfRule type="cellIs" dxfId="195" priority="357" operator="equal">
      <formula>#REF!</formula>
    </cfRule>
    <cfRule type="cellIs" dxfId="194" priority="359" operator="equal">
      <formula>#REF!</formula>
    </cfRule>
    <cfRule type="cellIs" dxfId="193" priority="360" operator="equal">
      <formula>#REF!</formula>
    </cfRule>
    <cfRule type="cellIs" dxfId="192" priority="361" operator="equal">
      <formula>#REF!</formula>
    </cfRule>
    <cfRule type="cellIs" dxfId="191" priority="358" operator="equal">
      <formula>#REF!</formula>
    </cfRule>
  </conditionalFormatting>
  <conditionalFormatting sqref="T17">
    <cfRule type="cellIs" dxfId="190" priority="322" operator="equal">
      <formula>#REF!</formula>
    </cfRule>
    <cfRule type="cellIs" dxfId="189" priority="325" operator="equal">
      <formula>#REF!</formula>
    </cfRule>
    <cfRule type="cellIs" dxfId="188" priority="323" operator="equal">
      <formula>#REF!</formula>
    </cfRule>
    <cfRule type="cellIs" dxfId="187" priority="324" operator="equal">
      <formula>#REF!</formula>
    </cfRule>
    <cfRule type="cellIs" dxfId="186" priority="326" operator="equal">
      <formula>#REF!</formula>
    </cfRule>
  </conditionalFormatting>
  <conditionalFormatting sqref="T22">
    <cfRule type="cellIs" dxfId="185" priority="284" operator="equal">
      <formula>#REF!</formula>
    </cfRule>
    <cfRule type="cellIs" dxfId="184" priority="285" operator="equal">
      <formula>#REF!</formula>
    </cfRule>
    <cfRule type="cellIs" dxfId="183" priority="283" operator="equal">
      <formula>#REF!</formula>
    </cfRule>
    <cfRule type="cellIs" dxfId="182" priority="282" operator="equal">
      <formula>#REF!</formula>
    </cfRule>
    <cfRule type="cellIs" dxfId="181" priority="286" operator="equal">
      <formula>#REF!</formula>
    </cfRule>
  </conditionalFormatting>
  <conditionalFormatting sqref="T27">
    <cfRule type="cellIs" dxfId="180" priority="252" operator="equal">
      <formula>#REF!</formula>
    </cfRule>
    <cfRule type="cellIs" dxfId="179" priority="253" operator="equal">
      <formula>#REF!</formula>
    </cfRule>
    <cfRule type="cellIs" dxfId="178" priority="254" operator="equal">
      <formula>#REF!</formula>
    </cfRule>
    <cfRule type="cellIs" dxfId="177" priority="255" operator="equal">
      <formula>#REF!</formula>
    </cfRule>
    <cfRule type="cellIs" dxfId="176" priority="256" operator="equal">
      <formula>#REF!</formula>
    </cfRule>
  </conditionalFormatting>
  <conditionalFormatting sqref="T32">
    <cfRule type="cellIs" dxfId="175" priority="149" operator="equal">
      <formula>#REF!</formula>
    </cfRule>
    <cfRule type="cellIs" dxfId="174" priority="147" operator="equal">
      <formula>#REF!</formula>
    </cfRule>
    <cfRule type="cellIs" dxfId="173" priority="146" operator="equal">
      <formula>#REF!</formula>
    </cfRule>
    <cfRule type="cellIs" dxfId="172" priority="145" operator="equal">
      <formula>#REF!</formula>
    </cfRule>
    <cfRule type="cellIs" dxfId="171" priority="148" operator="equal">
      <formula>#REF!</formula>
    </cfRule>
  </conditionalFormatting>
  <conditionalFormatting sqref="T37">
    <cfRule type="cellIs" dxfId="170" priority="104" operator="equal">
      <formula>#REF!</formula>
    </cfRule>
    <cfRule type="cellIs" dxfId="169" priority="102" operator="equal">
      <formula>#REF!</formula>
    </cfRule>
    <cfRule type="cellIs" dxfId="168" priority="103" operator="equal">
      <formula>#REF!</formula>
    </cfRule>
    <cfRule type="cellIs" dxfId="167" priority="105" operator="equal">
      <formula>#REF!</formula>
    </cfRule>
    <cfRule type="cellIs" dxfId="166" priority="106" operator="equal">
      <formula>#REF!</formula>
    </cfRule>
  </conditionalFormatting>
  <conditionalFormatting sqref="T42">
    <cfRule type="cellIs" dxfId="165" priority="53" operator="equal">
      <formula>#REF!</formula>
    </cfRule>
    <cfRule type="cellIs" dxfId="164" priority="52" operator="equal">
      <formula>#REF!</formula>
    </cfRule>
    <cfRule type="cellIs" dxfId="163" priority="50" operator="equal">
      <formula>#REF!</formula>
    </cfRule>
    <cfRule type="cellIs" dxfId="162" priority="51" operator="equal">
      <formula>#REF!</formula>
    </cfRule>
    <cfRule type="cellIs" dxfId="161" priority="49" operator="equal">
      <formula>#REF!</formula>
    </cfRule>
  </conditionalFormatting>
  <conditionalFormatting sqref="U12">
    <cfRule type="cellIs" dxfId="160" priority="190" operator="equal">
      <formula>"Extremo"</formula>
    </cfRule>
    <cfRule type="cellIs" dxfId="159" priority="193" operator="equal">
      <formula>"Bajo"</formula>
    </cfRule>
    <cfRule type="cellIs" dxfId="158" priority="192" operator="equal">
      <formula>"Moderado"</formula>
    </cfRule>
    <cfRule type="cellIs" dxfId="157" priority="191" operator="equal">
      <formula>"Alto"</formula>
    </cfRule>
  </conditionalFormatting>
  <conditionalFormatting sqref="U17">
    <cfRule type="cellIs" dxfId="156" priority="187" operator="equal">
      <formula>"Alto"</formula>
    </cfRule>
    <cfRule type="cellIs" dxfId="155" priority="188" operator="equal">
      <formula>"Moderado"</formula>
    </cfRule>
    <cfRule type="cellIs" dxfId="154" priority="186" operator="equal">
      <formula>"Extremo"</formula>
    </cfRule>
    <cfRule type="cellIs" dxfId="153" priority="189" operator="equal">
      <formula>"Bajo"</formula>
    </cfRule>
  </conditionalFormatting>
  <conditionalFormatting sqref="U22">
    <cfRule type="cellIs" dxfId="152" priority="182" operator="equal">
      <formula>"Extremo"</formula>
    </cfRule>
    <cfRule type="cellIs" dxfId="151" priority="184" operator="equal">
      <formula>"Moderado"</formula>
    </cfRule>
    <cfRule type="cellIs" dxfId="150" priority="185" operator="equal">
      <formula>"Bajo"</formula>
    </cfRule>
    <cfRule type="cellIs" dxfId="149" priority="183" operator="equal">
      <formula>"Alto"</formula>
    </cfRule>
  </conditionalFormatting>
  <conditionalFormatting sqref="U27">
    <cfRule type="cellIs" dxfId="148" priority="233" operator="equal">
      <formula>"Extremo"</formula>
    </cfRule>
    <cfRule type="cellIs" dxfId="147" priority="234" operator="equal">
      <formula>"Alto"</formula>
    </cfRule>
    <cfRule type="cellIs" dxfId="146" priority="235" operator="equal">
      <formula>"Moderado"</formula>
    </cfRule>
    <cfRule type="cellIs" dxfId="145" priority="236" operator="equal">
      <formula>"Bajo"</formula>
    </cfRule>
  </conditionalFormatting>
  <conditionalFormatting sqref="U32">
    <cfRule type="cellIs" dxfId="144" priority="127" operator="equal">
      <formula>"Alto"</formula>
    </cfRule>
    <cfRule type="cellIs" dxfId="143" priority="126" operator="equal">
      <formula>"Extremo"</formula>
    </cfRule>
    <cfRule type="cellIs" dxfId="142" priority="128" operator="equal">
      <formula>"Moderado"</formula>
    </cfRule>
    <cfRule type="cellIs" dxfId="141" priority="129" operator="equal">
      <formula>"Bajo"</formula>
    </cfRule>
  </conditionalFormatting>
  <conditionalFormatting sqref="U37">
    <cfRule type="cellIs" dxfId="140" priority="84" operator="equal">
      <formula>"Alto"</formula>
    </cfRule>
    <cfRule type="cellIs" dxfId="139" priority="85" operator="equal">
      <formula>"Moderado"</formula>
    </cfRule>
    <cfRule type="cellIs" dxfId="138" priority="86" operator="equal">
      <formula>"Bajo"</formula>
    </cfRule>
    <cfRule type="cellIs" dxfId="137" priority="83" operator="equal">
      <formula>"Extremo"</formula>
    </cfRule>
  </conditionalFormatting>
  <conditionalFormatting sqref="U42">
    <cfRule type="cellIs" dxfId="136" priority="30" operator="equal">
      <formula>"Extremo"</formula>
    </cfRule>
    <cfRule type="cellIs" dxfId="135" priority="33" operator="equal">
      <formula>"Bajo"</formula>
    </cfRule>
    <cfRule type="cellIs" dxfId="134" priority="32" operator="equal">
      <formula>"Moderado"</formula>
    </cfRule>
    <cfRule type="cellIs" dxfId="133" priority="31" operator="equal">
      <formula>"Alto"</formula>
    </cfRule>
  </conditionalFormatting>
  <conditionalFormatting sqref="AN12">
    <cfRule type="cellIs" dxfId="132" priority="333" operator="equal">
      <formula>"Alta"</formula>
    </cfRule>
    <cfRule type="cellIs" dxfId="131" priority="332" operator="equal">
      <formula>"Muy Alta"</formula>
    </cfRule>
    <cfRule type="cellIs" dxfId="130" priority="336" operator="equal">
      <formula>"Muy Baja"</formula>
    </cfRule>
    <cfRule type="cellIs" dxfId="129" priority="335" operator="equal">
      <formula>"Baja"</formula>
    </cfRule>
    <cfRule type="cellIs" dxfId="128" priority="334" operator="equal">
      <formula>"Media"</formula>
    </cfRule>
  </conditionalFormatting>
  <conditionalFormatting sqref="AN17">
    <cfRule type="cellIs" dxfId="127" priority="306" operator="equal">
      <formula>"Muy Baja"</formula>
    </cfRule>
    <cfRule type="cellIs" dxfId="126" priority="304" operator="equal">
      <formula>"Media"</formula>
    </cfRule>
    <cfRule type="cellIs" dxfId="125" priority="303" operator="equal">
      <formula>"Alta"</formula>
    </cfRule>
    <cfRule type="cellIs" dxfId="124" priority="302" operator="equal">
      <formula>"Muy Alta"</formula>
    </cfRule>
    <cfRule type="cellIs" dxfId="123" priority="305" operator="equal">
      <formula>"Baja"</formula>
    </cfRule>
  </conditionalFormatting>
  <conditionalFormatting sqref="AN22">
    <cfRule type="cellIs" dxfId="122" priority="276" operator="equal">
      <formula>"Muy Baja"</formula>
    </cfRule>
    <cfRule type="cellIs" dxfId="121" priority="275" operator="equal">
      <formula>"Baja"</formula>
    </cfRule>
    <cfRule type="cellIs" dxfId="120" priority="274" operator="equal">
      <formula>"Media"</formula>
    </cfRule>
    <cfRule type="cellIs" dxfId="119" priority="273" operator="equal">
      <formula>"Alta"</formula>
    </cfRule>
    <cfRule type="cellIs" dxfId="118" priority="272" operator="equal">
      <formula>"Muy Alta"</formula>
    </cfRule>
  </conditionalFormatting>
  <conditionalFormatting sqref="AN27">
    <cfRule type="cellIs" dxfId="117" priority="245" operator="equal">
      <formula>"Baja"</formula>
    </cfRule>
    <cfRule type="cellIs" dxfId="116" priority="242" operator="equal">
      <formula>"Muy Alta"</formula>
    </cfRule>
    <cfRule type="cellIs" dxfId="115" priority="243" operator="equal">
      <formula>"Alta"</formula>
    </cfRule>
    <cfRule type="cellIs" dxfId="114" priority="244" operator="equal">
      <formula>"Media"</formula>
    </cfRule>
    <cfRule type="cellIs" dxfId="113" priority="246" operator="equal">
      <formula>"Muy Baja"</formula>
    </cfRule>
  </conditionalFormatting>
  <conditionalFormatting sqref="AN32">
    <cfRule type="cellIs" dxfId="112" priority="135" operator="equal">
      <formula>"Muy Alta"</formula>
    </cfRule>
    <cfRule type="cellIs" dxfId="111" priority="139" operator="equal">
      <formula>"Muy Baja"</formula>
    </cfRule>
    <cfRule type="cellIs" dxfId="110" priority="136" operator="equal">
      <formula>"Alta"</formula>
    </cfRule>
    <cfRule type="cellIs" dxfId="109" priority="138" operator="equal">
      <formula>"Baja"</formula>
    </cfRule>
    <cfRule type="cellIs" dxfId="108" priority="137" operator="equal">
      <formula>"Media"</formula>
    </cfRule>
  </conditionalFormatting>
  <conditionalFormatting sqref="AN37">
    <cfRule type="cellIs" dxfId="107" priority="92" operator="equal">
      <formula>"Muy Alta"</formula>
    </cfRule>
    <cfRule type="cellIs" dxfId="106" priority="94" operator="equal">
      <formula>"Media"</formula>
    </cfRule>
    <cfRule type="cellIs" dxfId="105" priority="96" operator="equal">
      <formula>"Muy Baja"</formula>
    </cfRule>
    <cfRule type="cellIs" dxfId="104" priority="95" operator="equal">
      <formula>"Baja"</formula>
    </cfRule>
    <cfRule type="cellIs" dxfId="103" priority="93" operator="equal">
      <formula>"Alta"</formula>
    </cfRule>
  </conditionalFormatting>
  <conditionalFormatting sqref="AN42">
    <cfRule type="cellIs" dxfId="102" priority="39" operator="equal">
      <formula>"Muy Alta"</formula>
    </cfRule>
    <cfRule type="cellIs" dxfId="101" priority="40" operator="equal">
      <formula>"Alta"</formula>
    </cfRule>
    <cfRule type="cellIs" dxfId="100" priority="41" operator="equal">
      <formula>"Media"</formula>
    </cfRule>
    <cfRule type="cellIs" dxfId="99" priority="42" operator="equal">
      <formula>"Baja"</formula>
    </cfRule>
    <cfRule type="cellIs" dxfId="98" priority="43" operator="equal">
      <formula>"Muy Baja"</formula>
    </cfRule>
  </conditionalFormatting>
  <conditionalFormatting sqref="AP12">
    <cfRule type="cellIs" dxfId="97" priority="327" operator="equal">
      <formula>"Catastrofico"</formula>
    </cfRule>
    <cfRule type="cellIs" dxfId="96" priority="328" operator="equal">
      <formula>"Mayor"</formula>
    </cfRule>
    <cfRule type="cellIs" dxfId="95" priority="329" operator="equal">
      <formula>"Moderado"</formula>
    </cfRule>
    <cfRule type="cellIs" dxfId="94" priority="331" operator="equal">
      <formula>"Leve"</formula>
    </cfRule>
    <cfRule type="cellIs" dxfId="93" priority="330" operator="equal">
      <formula>"Menor"</formula>
    </cfRule>
  </conditionalFormatting>
  <conditionalFormatting sqref="AP17">
    <cfRule type="cellIs" dxfId="92" priority="301" operator="equal">
      <formula>"Leve"</formula>
    </cfRule>
    <cfRule type="cellIs" dxfId="91" priority="300" operator="equal">
      <formula>"Menor"</formula>
    </cfRule>
    <cfRule type="cellIs" dxfId="90" priority="299" operator="equal">
      <formula>"Moderado"</formula>
    </cfRule>
    <cfRule type="cellIs" dxfId="89" priority="298" operator="equal">
      <formula>"Mayor"</formula>
    </cfRule>
    <cfRule type="cellIs" dxfId="88" priority="297" operator="equal">
      <formula>"Catastrofico"</formula>
    </cfRule>
  </conditionalFormatting>
  <conditionalFormatting sqref="AP22">
    <cfRule type="cellIs" dxfId="87" priority="269" operator="equal">
      <formula>"Moderado"</formula>
    </cfRule>
    <cfRule type="cellIs" dxfId="86" priority="270" operator="equal">
      <formula>"Menor"</formula>
    </cfRule>
    <cfRule type="cellIs" dxfId="85" priority="271" operator="equal">
      <formula>"Leve"</formula>
    </cfRule>
    <cfRule type="cellIs" dxfId="84" priority="268" operator="equal">
      <formula>"Mayor"</formula>
    </cfRule>
    <cfRule type="cellIs" dxfId="83" priority="267" operator="equal">
      <formula>"Catastrofico"</formula>
    </cfRule>
  </conditionalFormatting>
  <conditionalFormatting sqref="AP27">
    <cfRule type="cellIs" dxfId="82" priority="241" operator="equal">
      <formula>"Leve"</formula>
    </cfRule>
    <cfRule type="cellIs" dxfId="81" priority="240" operator="equal">
      <formula>"Menor"</formula>
    </cfRule>
    <cfRule type="cellIs" dxfId="80" priority="239" operator="equal">
      <formula>"Moderado"</formula>
    </cfRule>
    <cfRule type="cellIs" dxfId="79" priority="237" operator="equal">
      <formula>"Catastrofico"</formula>
    </cfRule>
    <cfRule type="cellIs" dxfId="78" priority="238" operator="equal">
      <formula>"Mayor"</formula>
    </cfRule>
  </conditionalFormatting>
  <conditionalFormatting sqref="AP32">
    <cfRule type="cellIs" dxfId="77" priority="130" operator="equal">
      <formula>"Catastrofico"</formula>
    </cfRule>
    <cfRule type="cellIs" dxfId="76" priority="132" operator="equal">
      <formula>"Moderado"</formula>
    </cfRule>
    <cfRule type="cellIs" dxfId="75" priority="134" operator="equal">
      <formula>"Leve"</formula>
    </cfRule>
    <cfRule type="cellIs" dxfId="74" priority="133" operator="equal">
      <formula>"Menor"</formula>
    </cfRule>
    <cfRule type="cellIs" dxfId="73" priority="131" operator="equal">
      <formula>"Mayor"</formula>
    </cfRule>
  </conditionalFormatting>
  <conditionalFormatting sqref="AP37">
    <cfRule type="cellIs" dxfId="72" priority="87" operator="equal">
      <formula>"Catastrofico"</formula>
    </cfRule>
    <cfRule type="cellIs" dxfId="71" priority="88" operator="equal">
      <formula>"Mayor"</formula>
    </cfRule>
    <cfRule type="cellIs" dxfId="70" priority="89" operator="equal">
      <formula>"Moderado"</formula>
    </cfRule>
    <cfRule type="cellIs" dxfId="69" priority="90" operator="equal">
      <formula>"Menor"</formula>
    </cfRule>
    <cfRule type="cellIs" dxfId="68" priority="91" operator="equal">
      <formula>"Leve"</formula>
    </cfRule>
  </conditionalFormatting>
  <conditionalFormatting sqref="AP42">
    <cfRule type="cellIs" dxfId="67" priority="34" operator="equal">
      <formula>"Catastrofico"</formula>
    </cfRule>
    <cfRule type="cellIs" dxfId="66" priority="38" operator="equal">
      <formula>"Leve"</formula>
    </cfRule>
    <cfRule type="cellIs" dxfId="65" priority="37" operator="equal">
      <formula>"Menor"</formula>
    </cfRule>
    <cfRule type="cellIs" dxfId="64" priority="36" operator="equal">
      <formula>"Moderado"</formula>
    </cfRule>
    <cfRule type="cellIs" dxfId="63" priority="35" operator="equal">
      <formula>"Mayor"</formula>
    </cfRule>
  </conditionalFormatting>
  <conditionalFormatting sqref="AQ12">
    <cfRule type="cellIs" dxfId="62" priority="211" operator="equal">
      <formula>"Moderado"</formula>
    </cfRule>
    <cfRule type="cellIs" dxfId="61" priority="212" operator="equal">
      <formula>"Bajo"</formula>
    </cfRule>
    <cfRule type="cellIs" dxfId="60" priority="210" operator="equal">
      <formula>"Alto"</formula>
    </cfRule>
    <cfRule type="cellIs" dxfId="59" priority="209" operator="equal">
      <formula>"Extremo"</formula>
    </cfRule>
  </conditionalFormatting>
  <conditionalFormatting sqref="AQ17">
    <cfRule type="cellIs" dxfId="58" priority="178" operator="equal">
      <formula>"Extremo"</formula>
    </cfRule>
    <cfRule type="cellIs" dxfId="57" priority="179" operator="equal">
      <formula>"Alto"</formula>
    </cfRule>
    <cfRule type="cellIs" dxfId="56" priority="180" operator="equal">
      <formula>"Moderado"</formula>
    </cfRule>
    <cfRule type="cellIs" dxfId="55" priority="181" operator="equal">
      <formula>"Bajo"</formula>
    </cfRule>
  </conditionalFormatting>
  <conditionalFormatting sqref="AQ22">
    <cfRule type="cellIs" dxfId="54" priority="177" operator="equal">
      <formula>"Bajo"</formula>
    </cfRule>
    <cfRule type="cellIs" dxfId="53" priority="175" operator="equal">
      <formula>"Alto"</formula>
    </cfRule>
    <cfRule type="cellIs" dxfId="52" priority="176" operator="equal">
      <formula>"Moderado"</formula>
    </cfRule>
    <cfRule type="cellIs" dxfId="51" priority="174" operator="equal">
      <formula>"Extremo"</formula>
    </cfRule>
  </conditionalFormatting>
  <conditionalFormatting sqref="AQ27">
    <cfRule type="cellIs" dxfId="50" priority="173" operator="equal">
      <formula>"Bajo"</formula>
    </cfRule>
    <cfRule type="cellIs" dxfId="49" priority="170" operator="equal">
      <formula>"Extremo"</formula>
    </cfRule>
    <cfRule type="cellIs" dxfId="48" priority="171" operator="equal">
      <formula>"Alto"</formula>
    </cfRule>
    <cfRule type="cellIs" dxfId="47" priority="172" operator="equal">
      <formula>"Moderado"</formula>
    </cfRule>
  </conditionalFormatting>
  <conditionalFormatting sqref="AQ32">
    <cfRule type="cellIs" dxfId="46" priority="117" operator="equal">
      <formula>"Extremo"</formula>
    </cfRule>
    <cfRule type="cellIs" dxfId="45" priority="118" operator="equal">
      <formula>"Alto"</formula>
    </cfRule>
    <cfRule type="cellIs" dxfId="44" priority="119" operator="equal">
      <formula>"Moderado"</formula>
    </cfRule>
    <cfRule type="cellIs" dxfId="43" priority="120" operator="equal">
      <formula>"Bajo"</formula>
    </cfRule>
  </conditionalFormatting>
  <conditionalFormatting sqref="AQ37">
    <cfRule type="cellIs" dxfId="42" priority="69" operator="equal">
      <formula>"Extremo"</formula>
    </cfRule>
    <cfRule type="cellIs" dxfId="41" priority="70" operator="equal">
      <formula>"Alto"</formula>
    </cfRule>
    <cfRule type="cellIs" dxfId="40" priority="71" operator="equal">
      <formula>"Moderado"</formula>
    </cfRule>
    <cfRule type="cellIs" dxfId="39" priority="72" operator="equal">
      <formula>"Bajo"</formula>
    </cfRule>
  </conditionalFormatting>
  <conditionalFormatting sqref="AQ42">
    <cfRule type="cellIs" dxfId="38" priority="17" operator="equal">
      <formula>"Alto"</formula>
    </cfRule>
    <cfRule type="cellIs" dxfId="37" priority="16" operator="equal">
      <formula>"Extremo"</formula>
    </cfRule>
    <cfRule type="cellIs" dxfId="36" priority="19" operator="equal">
      <formula>"Bajo"</formula>
    </cfRule>
    <cfRule type="cellIs" dxfId="35" priority="18" operator="equal">
      <formula>"Moderado"</formula>
    </cfRule>
  </conditionalFormatting>
  <conditionalFormatting sqref="AR12">
    <cfRule type="cellIs" dxfId="34" priority="228" operator="equal">
      <formula>"Evitar"</formula>
    </cfRule>
    <cfRule type="cellIs" dxfId="33" priority="229" operator="equal">
      <formula>"Aceptar"</formula>
    </cfRule>
    <cfRule type="cellIs" dxfId="32" priority="230" operator="equal">
      <formula>"reducir transferir"</formula>
    </cfRule>
    <cfRule type="cellIs" dxfId="31" priority="231" operator="equal">
      <formula>"reducir mitigar"</formula>
    </cfRule>
    <cfRule type="cellIs" dxfId="30" priority="232" operator="equal">
      <formula>"Reducir mitigar"</formula>
    </cfRule>
  </conditionalFormatting>
  <conditionalFormatting sqref="AR17">
    <cfRule type="cellIs" dxfId="29" priority="227" operator="equal">
      <formula>"Reducir mitigar"</formula>
    </cfRule>
    <cfRule type="cellIs" dxfId="28" priority="226" operator="equal">
      <formula>"reducir mitigar"</formula>
    </cfRule>
    <cfRule type="cellIs" dxfId="27" priority="225" operator="equal">
      <formula>"reducir transferir"</formula>
    </cfRule>
    <cfRule type="cellIs" dxfId="26" priority="224" operator="equal">
      <formula>"Aceptar"</formula>
    </cfRule>
    <cfRule type="cellIs" dxfId="25" priority="223" operator="equal">
      <formula>"Evitar"</formula>
    </cfRule>
  </conditionalFormatting>
  <conditionalFormatting sqref="AR22">
    <cfRule type="cellIs" dxfId="24" priority="222" operator="equal">
      <formula>"Reducir mitigar"</formula>
    </cfRule>
    <cfRule type="cellIs" dxfId="23" priority="221" operator="equal">
      <formula>"reducir mitigar"</formula>
    </cfRule>
    <cfRule type="cellIs" dxfId="22" priority="220" operator="equal">
      <formula>"reducir transferir"</formula>
    </cfRule>
    <cfRule type="cellIs" dxfId="21" priority="219" operator="equal">
      <formula>"Aceptar"</formula>
    </cfRule>
    <cfRule type="cellIs" dxfId="20" priority="218" operator="equal">
      <formula>"Evitar"</formula>
    </cfRule>
  </conditionalFormatting>
  <conditionalFormatting sqref="AR27">
    <cfRule type="cellIs" dxfId="19" priority="217" operator="equal">
      <formula>"Reducir mitigar"</formula>
    </cfRule>
    <cfRule type="cellIs" dxfId="18" priority="216" operator="equal">
      <formula>"reducir mitigar"</formula>
    </cfRule>
    <cfRule type="cellIs" dxfId="17" priority="215" operator="equal">
      <formula>"reducir transferir"</formula>
    </cfRule>
    <cfRule type="cellIs" dxfId="16" priority="214" operator="equal">
      <formula>"Aceptar"</formula>
    </cfRule>
    <cfRule type="cellIs" dxfId="15" priority="213" operator="equal">
      <formula>"Evitar"</formula>
    </cfRule>
  </conditionalFormatting>
  <conditionalFormatting sqref="AR32">
    <cfRule type="cellIs" dxfId="14" priority="121" operator="equal">
      <formula>"Evitar"</formula>
    </cfRule>
    <cfRule type="cellIs" dxfId="13" priority="124" operator="equal">
      <formula>"reducir mitigar"</formula>
    </cfRule>
    <cfRule type="cellIs" dxfId="12" priority="123" operator="equal">
      <formula>"reducir transferir"</formula>
    </cfRule>
    <cfRule type="cellIs" dxfId="11" priority="122" operator="equal">
      <formula>"Aceptar"</formula>
    </cfRule>
    <cfRule type="cellIs" dxfId="10" priority="125" operator="equal">
      <formula>"Reducir mitigar"</formula>
    </cfRule>
  </conditionalFormatting>
  <conditionalFormatting sqref="AR37">
    <cfRule type="cellIs" dxfId="9" priority="82" operator="equal">
      <formula>"Reducir mitigar"</formula>
    </cfRule>
    <cfRule type="cellIs" dxfId="8" priority="80" operator="equal">
      <formula>"reducir transferir"</formula>
    </cfRule>
    <cfRule type="cellIs" dxfId="7" priority="81" operator="equal">
      <formula>"reducir mitigar"</formula>
    </cfRule>
    <cfRule type="cellIs" dxfId="6" priority="78" operator="equal">
      <formula>"Evitar"</formula>
    </cfRule>
    <cfRule type="cellIs" dxfId="5" priority="79" operator="equal">
      <formula>"Aceptar"</formula>
    </cfRule>
  </conditionalFormatting>
  <conditionalFormatting sqref="AR42">
    <cfRule type="cellIs" dxfId="4" priority="26" operator="equal">
      <formula>"Aceptar"</formula>
    </cfRule>
    <cfRule type="cellIs" dxfId="3" priority="29" operator="equal">
      <formula>"Reducir mitigar"</formula>
    </cfRule>
    <cfRule type="cellIs" dxfId="2" priority="28" operator="equal">
      <formula>"reducir mitigar"</formula>
    </cfRule>
    <cfRule type="cellIs" dxfId="1" priority="27" operator="equal">
      <formula>"reducir transferir"</formula>
    </cfRule>
    <cfRule type="cellIs" dxfId="0" priority="25" operator="equal">
      <formula>"Evitar"</formula>
    </cfRule>
  </conditionalFormatting>
  <dataValidations count="13">
    <dataValidation type="list" allowBlank="1" showInputMessage="1" showErrorMessage="1" sqref="AD12:AD46" xr:uid="{00000000-0002-0000-0E00-000000000000}">
      <formula1>"Manual,Automatico,NA"</formula1>
    </dataValidation>
    <dataValidation type="list" allowBlank="1" showInputMessage="1" showErrorMessage="1" sqref="AA12:AA46" xr:uid="{00000000-0002-0000-0E00-000001000000}">
      <formula1>"Preventivo,Detectivo,Correctivo,NA"</formula1>
    </dataValidation>
    <dataValidation type="list" allowBlank="1" showInputMessage="1" showErrorMessage="1" sqref="P12:P46" xr:uid="{00000000-0002-0000-0E00-000002000000}">
      <formula1>$BE$1:$BE$6</formula1>
    </dataValidation>
    <dataValidation type="list" allowBlank="1" showInputMessage="1" showErrorMessage="1" sqref="BB12:BB46" xr:uid="{00000000-0002-0000-0E00-000003000000}">
      <formula1>"Sin Iniciar,En proceso,Cerrado"</formula1>
    </dataValidation>
    <dataValidation type="list" allowBlank="1" showInputMessage="1" showErrorMessage="1" sqref="H5" xr:uid="{00000000-0002-0000-0E00-000004000000}">
      <formula1>"Estrategico,Misional,Apoyo"</formula1>
    </dataValidation>
    <dataValidation type="list" allowBlank="1" showInputMessage="1" showErrorMessage="1" sqref="AH12:AH13 AH17:AH19 AH22:AH25 AH27:AH30 AH32:AH33 AH37:AH38 AH42:AH43" xr:uid="{00000000-0002-0000-0E00-000005000000}">
      <formula1>"Con Registro,Sin Registro"</formula1>
    </dataValidation>
    <dataValidation type="list" allowBlank="1" showInputMessage="1" showErrorMessage="1" sqref="AG12:AG13 AG17:AG19 AG22:AG25 AG27:AG30 AG32:AG33 AG37:AG38 AG42:AG43" xr:uid="{00000000-0002-0000-0E00-000006000000}">
      <formula1>"Continua,Aleatoria"</formula1>
    </dataValidation>
    <dataValidation type="list" allowBlank="1" showInputMessage="1" showErrorMessage="1" sqref="AF12:AF15 AF17:AF20 AF22:AF25 AF27:AF30 AF32:AF35 AF37:AF40 AF42:AF45" xr:uid="{00000000-0002-0000-0E00-000007000000}">
      <formula1>"Documentado,Sin Documentar"</formula1>
    </dataValidation>
    <dataValidation type="list" allowBlank="1" showInputMessage="1" showErrorMessage="1" sqref="M12:M46" xr:uid="{00000000-0002-0000-0E00-000008000000}">
      <formula1>"N/A,menor a 10 SMLMV,ENTRE 10 Y 50 SMLMV,entre 50 y 100 SMLMV,entre 100 y 500 SMLMV,Mayor a 500 SMLMV"</formula1>
    </dataValidation>
    <dataValidation type="list" allowBlank="1" showInputMessage="1" showErrorMessage="1" sqref="F12:F46" xr:uid="{00000000-0002-0000-0E00-000009000000}">
      <formula1>"A Ejecucion y administracion de procesos,B Fraude externo,C Fraude interno,D Fallas teconologicas,E Relaciones laborales,F Usuarios productos y practicas organizacionales,G Daños activos fisicos"</formula1>
    </dataValidation>
    <dataValidation type="list" allowBlank="1" showInputMessage="1" showErrorMessage="1" sqref="B12:B46" xr:uid="{00000000-0002-0000-0E00-00000A000000}">
      <formula1>"Posibilidad de perdidad economica,Posibilidad de perdida reputacional,Posibilidad de perdida economica y reputacional,Posibilidad de perdida reputacional y economica"</formula1>
    </dataValidation>
    <dataValidation type="list" allowBlank="1" showInputMessage="1" showErrorMessage="1" sqref="G27:H27 G17:H17 G22:H22 G12:H12 G32:H32 G37:H37 G42:H42" xr:uid="{00000000-0002-0000-0E00-00000B000000}">
      <formula1>"Procesos,Evento externo,Talento humano,Tecnologias,Infraestructura"</formula1>
    </dataValidation>
    <dataValidation type="list" allowBlank="1" showInputMessage="1" showErrorMessage="1" sqref="AR12 AR17 AR22 AR27 AR32 AR37 AR42" xr:uid="{00000000-0002-0000-0E00-00000C000000}">
      <formula1>"Reducir mitigar,Reducir Transferir,Aceptar,Evitar"</formula1>
    </dataValidation>
  </dataValidations>
  <pageMargins left="0.7" right="0.7" top="0.75" bottom="0.75" header="0.3" footer="0.3"/>
  <pageSetup orientation="portrait" horizontalDpi="4294967292"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D000000}">
          <x14:formula1>
            <xm:f>'C:\Users\everl\Downloads\MAPA DE RIESGO DE GESTION.25.06.2023\[gestion de riesgos.xlsx]11 FORMULAS'!#REF!</xm:f>
          </x14:formula1>
          <xm:sqref>AG34:AH35 AG20:AH20 AG14:AH15 AG39:AH40 AG44:AH45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78"/>
  <sheetViews>
    <sheetView zoomScale="110" zoomScaleNormal="110" workbookViewId="0">
      <pane xSplit="1" ySplit="4" topLeftCell="B54" activePane="bottomRight" state="frozen"/>
      <selection pane="topRight" activeCell="B1" sqref="B1"/>
      <selection pane="bottomLeft" activeCell="A5" sqref="A5"/>
      <selection pane="bottomRight" activeCell="C63" sqref="C63:C67"/>
    </sheetView>
  </sheetViews>
  <sheetFormatPr baseColWidth="10" defaultColWidth="11.42578125" defaultRowHeight="15" x14ac:dyDescent="0.25"/>
  <cols>
    <col min="1" max="1" width="24.85546875" customWidth="1"/>
    <col min="2" max="9" width="19.28515625" customWidth="1"/>
  </cols>
  <sheetData>
    <row r="2" spans="1:9" ht="15" customHeight="1" x14ac:dyDescent="0.25">
      <c r="B2" s="74" t="s">
        <v>193</v>
      </c>
      <c r="C2" s="75"/>
      <c r="D2" s="75"/>
      <c r="E2" s="76"/>
      <c r="F2" s="71" t="s">
        <v>194</v>
      </c>
      <c r="G2" s="72"/>
      <c r="H2" s="72"/>
      <c r="I2" s="73"/>
    </row>
    <row r="3" spans="1:9" ht="50.25" customHeight="1" x14ac:dyDescent="0.25">
      <c r="A3" s="26"/>
      <c r="B3" s="30" t="s">
        <v>195</v>
      </c>
      <c r="C3" s="30" t="s">
        <v>196</v>
      </c>
      <c r="D3" s="30" t="s">
        <v>197</v>
      </c>
      <c r="E3" s="30" t="s">
        <v>198</v>
      </c>
      <c r="F3" s="31" t="s">
        <v>199</v>
      </c>
      <c r="G3" s="31" t="s">
        <v>200</v>
      </c>
      <c r="H3" s="31" t="s">
        <v>201</v>
      </c>
      <c r="I3" s="32" t="s">
        <v>202</v>
      </c>
    </row>
    <row r="4" spans="1:9" x14ac:dyDescent="0.25">
      <c r="A4" s="29" t="s">
        <v>203</v>
      </c>
      <c r="B4" s="29" t="s">
        <v>204</v>
      </c>
      <c r="C4" s="29" t="s">
        <v>205</v>
      </c>
      <c r="D4" s="29" t="s">
        <v>206</v>
      </c>
      <c r="E4" s="29" t="s">
        <v>207</v>
      </c>
      <c r="F4" s="29" t="s">
        <v>208</v>
      </c>
      <c r="G4" s="29" t="s">
        <v>209</v>
      </c>
      <c r="H4" s="29" t="s">
        <v>210</v>
      </c>
      <c r="I4" s="29" t="s">
        <v>211</v>
      </c>
    </row>
    <row r="5" spans="1:9" x14ac:dyDescent="0.25">
      <c r="A5" s="27" t="s">
        <v>9</v>
      </c>
      <c r="B5" s="28"/>
      <c r="C5" s="28"/>
      <c r="D5" s="28"/>
      <c r="E5" s="28"/>
      <c r="F5" s="28"/>
      <c r="G5" s="28"/>
      <c r="H5" s="28"/>
      <c r="I5" s="28"/>
    </row>
    <row r="6" spans="1:9" x14ac:dyDescent="0.25">
      <c r="A6" s="5" t="s">
        <v>15</v>
      </c>
      <c r="B6" s="28"/>
      <c r="C6" s="28"/>
      <c r="D6" s="28"/>
      <c r="E6" s="28"/>
      <c r="F6" s="28"/>
      <c r="G6" s="28"/>
      <c r="H6" s="28"/>
      <c r="I6" s="28"/>
    </row>
    <row r="7" spans="1:9" x14ac:dyDescent="0.25">
      <c r="A7" s="27" t="s">
        <v>17</v>
      </c>
      <c r="B7" s="28"/>
      <c r="C7" s="28"/>
      <c r="D7" s="28"/>
      <c r="E7" s="28"/>
      <c r="F7" s="28"/>
      <c r="G7" s="28"/>
      <c r="H7" s="28"/>
      <c r="I7" s="28"/>
    </row>
    <row r="8" spans="1:9" ht="22.5" x14ac:dyDescent="0.25">
      <c r="A8" s="27" t="s">
        <v>23</v>
      </c>
      <c r="B8" s="28"/>
      <c r="C8" s="28"/>
      <c r="D8" s="28"/>
      <c r="E8" s="28"/>
      <c r="F8" s="28"/>
      <c r="G8" s="28"/>
      <c r="H8" s="28"/>
      <c r="I8" s="28"/>
    </row>
    <row r="9" spans="1:9" ht="22.5" x14ac:dyDescent="0.25">
      <c r="A9" s="27" t="s">
        <v>29</v>
      </c>
      <c r="B9" s="28"/>
      <c r="C9" s="28"/>
      <c r="D9" s="28"/>
      <c r="E9" s="28"/>
      <c r="F9" s="28"/>
      <c r="G9" s="28"/>
      <c r="H9" s="28"/>
      <c r="I9" s="28"/>
    </row>
    <row r="10" spans="1:9" ht="22.5" x14ac:dyDescent="0.25">
      <c r="A10" s="27" t="s">
        <v>35</v>
      </c>
      <c r="B10" s="28"/>
      <c r="C10" s="28"/>
      <c r="D10" s="28"/>
      <c r="E10" s="28"/>
      <c r="F10" s="28"/>
      <c r="G10" s="28"/>
      <c r="H10" s="28"/>
      <c r="I10" s="28"/>
    </row>
    <row r="11" spans="1:9" ht="23.25" x14ac:dyDescent="0.25">
      <c r="A11" s="5" t="s">
        <v>41</v>
      </c>
      <c r="B11" s="28"/>
      <c r="C11" s="28"/>
      <c r="D11" s="28"/>
      <c r="E11" s="28"/>
      <c r="F11" s="28"/>
      <c r="G11" s="28"/>
      <c r="H11" s="28"/>
      <c r="I11" s="28"/>
    </row>
    <row r="12" spans="1:9" x14ac:dyDescent="0.25">
      <c r="A12" s="5" t="s">
        <v>44</v>
      </c>
      <c r="B12" s="28"/>
      <c r="C12" s="28"/>
      <c r="D12" s="28"/>
      <c r="E12" s="28"/>
      <c r="F12" s="28"/>
      <c r="G12" s="28"/>
      <c r="H12" s="28"/>
      <c r="I12" s="28"/>
    </row>
    <row r="13" spans="1:9" x14ac:dyDescent="0.25">
      <c r="A13" s="5" t="s">
        <v>46</v>
      </c>
      <c r="B13" s="28"/>
      <c r="C13" s="28"/>
      <c r="D13" s="28"/>
      <c r="E13" s="28"/>
      <c r="F13" s="28"/>
      <c r="G13" s="28"/>
      <c r="H13" s="28"/>
      <c r="I13" s="28"/>
    </row>
    <row r="14" spans="1:9" ht="15" customHeight="1" x14ac:dyDescent="0.25">
      <c r="A14" s="5" t="s">
        <v>48</v>
      </c>
      <c r="B14" s="28"/>
      <c r="C14" s="28"/>
      <c r="D14" s="28"/>
      <c r="E14" s="28"/>
      <c r="F14" s="28"/>
      <c r="G14" s="28"/>
      <c r="H14" s="28"/>
      <c r="I14" s="28"/>
    </row>
    <row r="15" spans="1:9" x14ac:dyDescent="0.25">
      <c r="A15" s="5" t="s">
        <v>51</v>
      </c>
      <c r="B15" s="28"/>
      <c r="C15" s="28"/>
      <c r="D15" s="28"/>
      <c r="E15" s="28"/>
      <c r="F15" s="28"/>
      <c r="G15" s="28"/>
      <c r="H15" s="28"/>
      <c r="I15" s="28"/>
    </row>
    <row r="16" spans="1:9" x14ac:dyDescent="0.25">
      <c r="A16" s="5" t="s">
        <v>53</v>
      </c>
      <c r="B16" s="28"/>
      <c r="C16" s="28"/>
      <c r="D16" s="28"/>
      <c r="E16" s="28"/>
      <c r="F16" s="28"/>
      <c r="G16" s="28"/>
      <c r="H16" s="28"/>
      <c r="I16" s="28"/>
    </row>
    <row r="17" spans="1:9" x14ac:dyDescent="0.25">
      <c r="A17" s="5" t="s">
        <v>57</v>
      </c>
      <c r="B17" s="28"/>
      <c r="C17" s="28"/>
      <c r="D17" s="28"/>
      <c r="E17" s="28"/>
      <c r="F17" s="28"/>
      <c r="G17" s="28"/>
      <c r="H17" s="28"/>
      <c r="I17" s="28"/>
    </row>
    <row r="18" spans="1:9" ht="15" customHeight="1" x14ac:dyDescent="0.25">
      <c r="A18" s="5" t="s">
        <v>59</v>
      </c>
      <c r="B18" s="28"/>
      <c r="C18" s="28"/>
      <c r="D18" s="28"/>
      <c r="E18" s="28"/>
      <c r="F18" s="28"/>
      <c r="G18" s="28"/>
      <c r="H18" s="28"/>
      <c r="I18" s="28"/>
    </row>
    <row r="19" spans="1:9" x14ac:dyDescent="0.25">
      <c r="A19" s="5" t="s">
        <v>61</v>
      </c>
      <c r="B19" s="28"/>
      <c r="C19" s="28"/>
      <c r="D19" s="28"/>
      <c r="E19" s="28"/>
      <c r="F19" s="28"/>
      <c r="G19" s="28"/>
      <c r="H19" s="28"/>
      <c r="I19" s="28"/>
    </row>
    <row r="20" spans="1:9" ht="23.25" x14ac:dyDescent="0.25">
      <c r="A20" s="5" t="s">
        <v>63</v>
      </c>
      <c r="B20" s="28"/>
      <c r="C20" s="28"/>
      <c r="D20" s="28"/>
      <c r="E20" s="28"/>
      <c r="F20" s="28"/>
      <c r="G20" s="28"/>
      <c r="H20" s="28"/>
      <c r="I20" s="28"/>
    </row>
    <row r="21" spans="1:9" x14ac:dyDescent="0.25">
      <c r="A21" s="5" t="s">
        <v>65</v>
      </c>
      <c r="B21" s="28"/>
      <c r="C21" s="28"/>
      <c r="D21" s="28"/>
      <c r="E21" s="28"/>
      <c r="F21" s="28"/>
      <c r="G21" s="28"/>
      <c r="H21" s="28"/>
      <c r="I21" s="28"/>
    </row>
    <row r="22" spans="1:9" ht="15" customHeight="1" x14ac:dyDescent="0.25">
      <c r="A22" s="5" t="s">
        <v>67</v>
      </c>
      <c r="B22" s="28"/>
      <c r="C22" s="28"/>
      <c r="D22" s="28"/>
      <c r="E22" s="28"/>
      <c r="F22" s="28"/>
      <c r="G22" s="28"/>
      <c r="H22" s="28"/>
      <c r="I22" s="28"/>
    </row>
    <row r="23" spans="1:9" ht="23.25" x14ac:dyDescent="0.25">
      <c r="A23" s="5" t="s">
        <v>70</v>
      </c>
      <c r="B23" s="28"/>
      <c r="C23" s="28"/>
      <c r="D23" s="28"/>
      <c r="E23" s="28"/>
      <c r="F23" s="28"/>
      <c r="G23" s="28"/>
      <c r="H23" s="28"/>
      <c r="I23" s="28"/>
    </row>
    <row r="24" spans="1:9" x14ac:dyDescent="0.25">
      <c r="A24" s="5" t="s">
        <v>72</v>
      </c>
      <c r="B24" s="28"/>
      <c r="C24" s="28"/>
      <c r="D24" s="28"/>
      <c r="E24" s="28"/>
      <c r="F24" s="28"/>
      <c r="G24" s="28"/>
      <c r="H24" s="28"/>
      <c r="I24" s="28"/>
    </row>
    <row r="25" spans="1:9" x14ac:dyDescent="0.25">
      <c r="A25" s="5" t="s">
        <v>74</v>
      </c>
      <c r="B25" s="28"/>
      <c r="C25" s="28"/>
      <c r="D25" s="28"/>
      <c r="E25" s="28"/>
      <c r="F25" s="28"/>
      <c r="G25" s="28"/>
      <c r="H25" s="28"/>
      <c r="I25" s="28"/>
    </row>
    <row r="26" spans="1:9" ht="23.25" x14ac:dyDescent="0.25">
      <c r="A26" s="5" t="s">
        <v>77</v>
      </c>
      <c r="B26" s="28"/>
      <c r="C26" s="28"/>
      <c r="D26" s="28"/>
      <c r="E26" s="28"/>
      <c r="F26" s="28"/>
      <c r="G26" s="28"/>
      <c r="H26" s="28"/>
      <c r="I26" s="28"/>
    </row>
    <row r="27" spans="1:9" ht="23.25" x14ac:dyDescent="0.25">
      <c r="A27" s="5" t="s">
        <v>79</v>
      </c>
      <c r="B27" s="28"/>
      <c r="C27" s="28"/>
      <c r="D27" s="28"/>
      <c r="E27" s="28"/>
      <c r="F27" s="28"/>
      <c r="G27" s="28"/>
      <c r="H27" s="28"/>
      <c r="I27" s="28"/>
    </row>
    <row r="28" spans="1:9" ht="23.25" x14ac:dyDescent="0.25">
      <c r="A28" s="5" t="s">
        <v>81</v>
      </c>
      <c r="B28" s="28"/>
      <c r="C28" s="28"/>
      <c r="D28" s="28"/>
      <c r="E28" s="28"/>
      <c r="F28" s="28"/>
      <c r="G28" s="28"/>
      <c r="H28" s="28"/>
      <c r="I28" s="28"/>
    </row>
    <row r="29" spans="1:9" ht="34.5" x14ac:dyDescent="0.25">
      <c r="A29" s="5" t="s">
        <v>83</v>
      </c>
      <c r="B29" s="28"/>
      <c r="C29" s="28"/>
      <c r="D29" s="28"/>
      <c r="E29" s="28"/>
      <c r="F29" s="28"/>
      <c r="G29" s="28"/>
      <c r="H29" s="28"/>
      <c r="I29" s="28"/>
    </row>
    <row r="30" spans="1:9" x14ac:dyDescent="0.25">
      <c r="A30" s="5" t="s">
        <v>85</v>
      </c>
      <c r="B30" s="28"/>
      <c r="C30" s="28"/>
      <c r="D30" s="28"/>
      <c r="E30" s="28"/>
      <c r="F30" s="28"/>
      <c r="G30" s="28"/>
      <c r="H30" s="28"/>
      <c r="I30" s="28"/>
    </row>
    <row r="31" spans="1:9" ht="34.5" x14ac:dyDescent="0.25">
      <c r="A31" s="5" t="s">
        <v>88</v>
      </c>
      <c r="B31" s="28"/>
      <c r="C31" s="28"/>
      <c r="D31" s="28"/>
      <c r="E31" s="28"/>
      <c r="F31" s="28"/>
      <c r="G31" s="28"/>
      <c r="H31" s="28"/>
      <c r="I31" s="28"/>
    </row>
    <row r="32" spans="1:9" ht="34.5" x14ac:dyDescent="0.25">
      <c r="A32" s="5" t="s">
        <v>91</v>
      </c>
      <c r="B32" s="28"/>
      <c r="C32" s="28"/>
      <c r="D32" s="28"/>
      <c r="E32" s="28"/>
      <c r="F32" s="28"/>
      <c r="G32" s="28"/>
      <c r="H32" s="28"/>
      <c r="I32" s="28"/>
    </row>
    <row r="33" spans="1:9" ht="57" x14ac:dyDescent="0.25">
      <c r="A33" s="5" t="s">
        <v>93</v>
      </c>
      <c r="B33" s="28"/>
      <c r="C33" s="28"/>
      <c r="D33" s="28"/>
      <c r="E33" s="28"/>
      <c r="F33" s="28"/>
      <c r="G33" s="28"/>
      <c r="H33" s="28"/>
      <c r="I33" s="28"/>
    </row>
    <row r="34" spans="1:9" ht="23.25" x14ac:dyDescent="0.25">
      <c r="A34" s="5" t="s">
        <v>95</v>
      </c>
      <c r="B34" s="28"/>
      <c r="C34" s="28"/>
      <c r="D34" s="28"/>
      <c r="E34" s="28"/>
      <c r="F34" s="28"/>
      <c r="G34" s="28"/>
      <c r="H34" s="28"/>
      <c r="I34" s="28"/>
    </row>
    <row r="35" spans="1:9" x14ac:dyDescent="0.25">
      <c r="A35" s="5" t="s">
        <v>97</v>
      </c>
      <c r="B35" s="28"/>
      <c r="C35" s="28"/>
      <c r="D35" s="28"/>
      <c r="E35" s="28"/>
      <c r="F35" s="28"/>
      <c r="G35" s="28"/>
      <c r="H35" s="28"/>
      <c r="I35" s="28"/>
    </row>
    <row r="36" spans="1:9" ht="23.25" x14ac:dyDescent="0.25">
      <c r="A36" s="5" t="s">
        <v>100</v>
      </c>
      <c r="B36" s="28"/>
      <c r="C36" s="28"/>
      <c r="D36" s="28"/>
      <c r="E36" s="28"/>
      <c r="F36" s="28"/>
      <c r="G36" s="28"/>
      <c r="H36" s="28"/>
      <c r="I36" s="28"/>
    </row>
    <row r="37" spans="1:9" ht="23.25" x14ac:dyDescent="0.25">
      <c r="A37" s="5" t="s">
        <v>103</v>
      </c>
      <c r="B37" s="28"/>
      <c r="C37" s="28"/>
      <c r="D37" s="28"/>
      <c r="E37" s="28"/>
      <c r="F37" s="28"/>
      <c r="G37" s="28"/>
      <c r="H37" s="28"/>
      <c r="I37" s="28"/>
    </row>
    <row r="38" spans="1:9" ht="23.25" x14ac:dyDescent="0.25">
      <c r="A38" s="5" t="s">
        <v>105</v>
      </c>
      <c r="B38" s="28"/>
      <c r="C38" s="28"/>
      <c r="D38" s="28"/>
      <c r="E38" s="28"/>
      <c r="F38" s="28"/>
      <c r="G38" s="28"/>
      <c r="H38" s="28"/>
      <c r="I38" s="28"/>
    </row>
    <row r="39" spans="1:9" x14ac:dyDescent="0.25">
      <c r="A39" s="5" t="s">
        <v>107</v>
      </c>
      <c r="B39" s="28"/>
      <c r="C39" s="28"/>
      <c r="D39" s="28"/>
      <c r="E39" s="28"/>
      <c r="F39" s="28"/>
      <c r="G39" s="28"/>
      <c r="H39" s="28"/>
      <c r="I39" s="28"/>
    </row>
    <row r="40" spans="1:9" x14ac:dyDescent="0.25">
      <c r="A40" s="5" t="s">
        <v>109</v>
      </c>
      <c r="B40" s="28"/>
      <c r="C40" s="28"/>
      <c r="D40" s="28"/>
      <c r="E40" s="28"/>
      <c r="F40" s="28"/>
      <c r="G40" s="28"/>
      <c r="H40" s="28"/>
      <c r="I40" s="28"/>
    </row>
    <row r="41" spans="1:9" ht="23.25" x14ac:dyDescent="0.25">
      <c r="A41" s="5" t="s">
        <v>111</v>
      </c>
      <c r="B41" s="28"/>
      <c r="C41" s="28"/>
      <c r="D41" s="28"/>
      <c r="E41" s="28"/>
      <c r="F41" s="28"/>
      <c r="G41" s="28"/>
      <c r="H41" s="28"/>
      <c r="I41" s="28"/>
    </row>
    <row r="42" spans="1:9" ht="23.25" x14ac:dyDescent="0.25">
      <c r="A42" s="5" t="s">
        <v>113</v>
      </c>
      <c r="B42" s="28"/>
      <c r="C42" s="28"/>
      <c r="D42" s="28"/>
      <c r="E42" s="28"/>
      <c r="F42" s="28"/>
      <c r="G42" s="28"/>
      <c r="H42" s="28"/>
      <c r="I42" s="28"/>
    </row>
    <row r="43" spans="1:9" x14ac:dyDescent="0.25">
      <c r="A43" s="5" t="s">
        <v>115</v>
      </c>
      <c r="B43" s="28"/>
      <c r="C43" s="28"/>
      <c r="D43" s="28"/>
      <c r="E43" s="28"/>
      <c r="F43" s="28"/>
      <c r="G43" s="28"/>
      <c r="H43" s="28"/>
      <c r="I43" s="28"/>
    </row>
    <row r="44" spans="1:9" x14ac:dyDescent="0.25">
      <c r="A44" s="5" t="s">
        <v>117</v>
      </c>
      <c r="B44" s="28"/>
      <c r="C44" s="28"/>
      <c r="D44" s="28"/>
      <c r="E44" s="28"/>
      <c r="F44" s="28"/>
      <c r="G44" s="28"/>
      <c r="H44" s="28"/>
      <c r="I44" s="28"/>
    </row>
    <row r="45" spans="1:9" ht="23.25" x14ac:dyDescent="0.25">
      <c r="A45" s="5" t="s">
        <v>119</v>
      </c>
      <c r="B45" s="28"/>
      <c r="C45" s="28"/>
      <c r="D45" s="28"/>
      <c r="E45" s="28"/>
      <c r="F45" s="28"/>
      <c r="G45" s="28"/>
      <c r="H45" s="28"/>
      <c r="I45" s="28"/>
    </row>
    <row r="46" spans="1:9" x14ac:dyDescent="0.25">
      <c r="A46" s="5" t="s">
        <v>121</v>
      </c>
      <c r="B46" s="28"/>
      <c r="C46" s="28"/>
      <c r="D46" s="28"/>
      <c r="E46" s="28"/>
      <c r="F46" s="28"/>
      <c r="G46" s="28"/>
      <c r="H46" s="28"/>
      <c r="I46" s="28"/>
    </row>
    <row r="47" spans="1:9" ht="34.5" x14ac:dyDescent="0.25">
      <c r="A47" s="5" t="s">
        <v>123</v>
      </c>
      <c r="B47" s="28"/>
      <c r="C47" s="28"/>
      <c r="D47" s="28"/>
      <c r="E47" s="28"/>
      <c r="F47" s="28"/>
      <c r="G47" s="28"/>
      <c r="H47" s="28"/>
      <c r="I47" s="28"/>
    </row>
    <row r="48" spans="1:9" x14ac:dyDescent="0.25">
      <c r="A48" s="5" t="s">
        <v>125</v>
      </c>
      <c r="B48" s="28"/>
      <c r="C48" s="28"/>
      <c r="D48" s="28"/>
      <c r="E48" s="28"/>
      <c r="F48" s="28"/>
      <c r="G48" s="28"/>
      <c r="H48" s="28"/>
      <c r="I48" s="28"/>
    </row>
    <row r="49" spans="1:9" x14ac:dyDescent="0.25">
      <c r="A49" s="5" t="s">
        <v>129</v>
      </c>
      <c r="B49" s="28"/>
      <c r="C49" s="28"/>
      <c r="D49" s="28"/>
      <c r="E49" s="28"/>
      <c r="F49" s="28"/>
      <c r="G49" s="28"/>
      <c r="H49" s="28"/>
      <c r="I49" s="28"/>
    </row>
    <row r="50" spans="1:9" ht="23.25" x14ac:dyDescent="0.25">
      <c r="A50" s="5" t="s">
        <v>131</v>
      </c>
      <c r="B50" s="28"/>
      <c r="C50" s="28"/>
      <c r="D50" s="28"/>
      <c r="E50" s="28"/>
      <c r="F50" s="28"/>
      <c r="G50" s="28"/>
      <c r="H50" s="28"/>
      <c r="I50" s="28"/>
    </row>
    <row r="51" spans="1:9" x14ac:dyDescent="0.25">
      <c r="A51" s="5" t="s">
        <v>133</v>
      </c>
      <c r="B51" s="28"/>
      <c r="C51" s="28"/>
      <c r="D51" s="28"/>
      <c r="E51" s="28"/>
      <c r="F51" s="28"/>
      <c r="G51" s="28"/>
      <c r="H51" s="28"/>
      <c r="I51" s="28"/>
    </row>
    <row r="52" spans="1:9" x14ac:dyDescent="0.25">
      <c r="A52" s="5" t="s">
        <v>135</v>
      </c>
      <c r="B52" s="28"/>
      <c r="C52" s="28"/>
      <c r="D52" s="28"/>
      <c r="E52" s="28"/>
      <c r="F52" s="28"/>
      <c r="G52" s="28"/>
      <c r="H52" s="28"/>
      <c r="I52" s="28"/>
    </row>
    <row r="53" spans="1:9" x14ac:dyDescent="0.25">
      <c r="A53" s="5" t="s">
        <v>137</v>
      </c>
      <c r="B53" s="28"/>
      <c r="C53" s="28"/>
      <c r="D53" s="28"/>
      <c r="E53" s="28"/>
      <c r="F53" s="28"/>
      <c r="G53" s="28"/>
      <c r="H53" s="28"/>
      <c r="I53" s="28"/>
    </row>
    <row r="54" spans="1:9" ht="23.25" x14ac:dyDescent="0.25">
      <c r="A54" s="5" t="s">
        <v>139</v>
      </c>
      <c r="B54" s="28"/>
      <c r="C54" s="28"/>
      <c r="D54" s="28"/>
      <c r="E54" s="28"/>
      <c r="F54" s="28"/>
      <c r="G54" s="28"/>
      <c r="H54" s="28"/>
      <c r="I54" s="28"/>
    </row>
    <row r="55" spans="1:9" x14ac:dyDescent="0.25">
      <c r="A55" s="5" t="s">
        <v>141</v>
      </c>
      <c r="B55" s="28"/>
      <c r="C55" s="28"/>
      <c r="D55" s="28"/>
      <c r="E55" s="28"/>
      <c r="F55" s="28"/>
      <c r="G55" s="28"/>
      <c r="H55" s="28"/>
      <c r="I55" s="28"/>
    </row>
    <row r="56" spans="1:9" x14ac:dyDescent="0.25">
      <c r="A56" s="5" t="s">
        <v>143</v>
      </c>
      <c r="B56" s="28"/>
      <c r="C56" s="28"/>
      <c r="D56" s="28"/>
      <c r="E56" s="28"/>
      <c r="F56" s="28"/>
      <c r="G56" s="28"/>
      <c r="H56" s="28"/>
      <c r="I56" s="28"/>
    </row>
    <row r="57" spans="1:9" x14ac:dyDescent="0.25">
      <c r="A57" s="5" t="s">
        <v>145</v>
      </c>
      <c r="B57" s="28"/>
      <c r="C57" s="28"/>
      <c r="D57" s="28"/>
      <c r="E57" s="28"/>
      <c r="F57" s="28"/>
      <c r="G57" s="28"/>
      <c r="H57" s="28"/>
      <c r="I57" s="28"/>
    </row>
    <row r="58" spans="1:9" ht="23.25" x14ac:dyDescent="0.25">
      <c r="A58" s="5" t="s">
        <v>148</v>
      </c>
      <c r="B58" s="28"/>
      <c r="C58" s="28"/>
      <c r="D58" s="28"/>
      <c r="E58" s="28"/>
      <c r="F58" s="28"/>
      <c r="G58" s="28"/>
      <c r="H58" s="28"/>
      <c r="I58" s="28"/>
    </row>
    <row r="59" spans="1:9" ht="23.25" x14ac:dyDescent="0.25">
      <c r="A59" s="5" t="s">
        <v>150</v>
      </c>
      <c r="B59" s="28"/>
      <c r="C59" s="28"/>
      <c r="D59" s="28"/>
      <c r="E59" s="28"/>
      <c r="F59" s="28"/>
      <c r="G59" s="28"/>
      <c r="H59" s="28"/>
      <c r="I59" s="28"/>
    </row>
    <row r="60" spans="1:9" ht="23.25" x14ac:dyDescent="0.25">
      <c r="A60" s="5" t="s">
        <v>152</v>
      </c>
      <c r="B60" s="28"/>
      <c r="C60" s="28"/>
      <c r="D60" s="28"/>
      <c r="E60" s="28"/>
      <c r="F60" s="28"/>
      <c r="G60" s="28"/>
      <c r="H60" s="28"/>
      <c r="I60" s="28"/>
    </row>
    <row r="61" spans="1:9" x14ac:dyDescent="0.25">
      <c r="A61" s="5" t="s">
        <v>154</v>
      </c>
      <c r="B61" s="28"/>
      <c r="C61" s="28"/>
      <c r="D61" s="28"/>
      <c r="E61" s="28"/>
      <c r="F61" s="28"/>
      <c r="G61" s="28"/>
      <c r="H61" s="28"/>
      <c r="I61" s="28"/>
    </row>
    <row r="62" spans="1:9" x14ac:dyDescent="0.25">
      <c r="A62" s="5" t="s">
        <v>157</v>
      </c>
      <c r="B62" s="28"/>
      <c r="C62" s="28"/>
      <c r="D62" s="28"/>
      <c r="E62" s="28"/>
      <c r="F62" s="28"/>
      <c r="G62" s="28"/>
      <c r="H62" s="28"/>
      <c r="I62" s="28"/>
    </row>
    <row r="63" spans="1:9" ht="142.5" customHeight="1" x14ac:dyDescent="0.25">
      <c r="A63" s="44" t="s">
        <v>159</v>
      </c>
      <c r="B63" s="77" t="s">
        <v>212</v>
      </c>
      <c r="C63" s="77" t="s">
        <v>213</v>
      </c>
      <c r="D63" s="77" t="s">
        <v>214</v>
      </c>
      <c r="E63" s="77" t="s">
        <v>215</v>
      </c>
      <c r="F63" s="77" t="s">
        <v>216</v>
      </c>
      <c r="G63" s="77" t="s">
        <v>217</v>
      </c>
      <c r="H63" s="77" t="s">
        <v>218</v>
      </c>
      <c r="I63" s="77" t="s">
        <v>219</v>
      </c>
    </row>
    <row r="64" spans="1:9" ht="142.5" customHeight="1" x14ac:dyDescent="0.25">
      <c r="A64" s="44" t="s">
        <v>161</v>
      </c>
      <c r="B64" s="78"/>
      <c r="C64" s="78"/>
      <c r="D64" s="78"/>
      <c r="E64" s="78"/>
      <c r="F64" s="78"/>
      <c r="G64" s="78"/>
      <c r="H64" s="78"/>
      <c r="I64" s="78"/>
    </row>
    <row r="65" spans="1:9" ht="142.5" customHeight="1" x14ac:dyDescent="0.25">
      <c r="A65" s="44" t="s">
        <v>163</v>
      </c>
      <c r="B65" s="78"/>
      <c r="C65" s="78"/>
      <c r="D65" s="78"/>
      <c r="E65" s="78"/>
      <c r="F65" s="78"/>
      <c r="G65" s="78"/>
      <c r="H65" s="78"/>
      <c r="I65" s="78"/>
    </row>
    <row r="66" spans="1:9" ht="142.5" customHeight="1" x14ac:dyDescent="0.25">
      <c r="A66" s="44" t="s">
        <v>165</v>
      </c>
      <c r="B66" s="78"/>
      <c r="C66" s="78"/>
      <c r="D66" s="78"/>
      <c r="E66" s="78"/>
      <c r="F66" s="78"/>
      <c r="G66" s="78"/>
      <c r="H66" s="78"/>
      <c r="I66" s="78"/>
    </row>
    <row r="67" spans="1:9" ht="142.5" customHeight="1" x14ac:dyDescent="0.25">
      <c r="A67" s="44" t="s">
        <v>167</v>
      </c>
      <c r="B67" s="79"/>
      <c r="C67" s="79"/>
      <c r="D67" s="79"/>
      <c r="E67" s="79"/>
      <c r="F67" s="79"/>
      <c r="G67" s="79"/>
      <c r="H67" s="79"/>
      <c r="I67" s="79"/>
    </row>
    <row r="68" spans="1:9" x14ac:dyDescent="0.25">
      <c r="A68" s="5" t="s">
        <v>170</v>
      </c>
      <c r="B68" s="28"/>
      <c r="C68" s="28"/>
      <c r="D68" s="28"/>
      <c r="E68" s="28"/>
      <c r="F68" s="28"/>
      <c r="G68" s="28"/>
      <c r="H68" s="28"/>
      <c r="I68" s="28"/>
    </row>
    <row r="69" spans="1:9" x14ac:dyDescent="0.25">
      <c r="A69" s="5" t="s">
        <v>172</v>
      </c>
      <c r="B69" s="28"/>
      <c r="C69" s="28"/>
      <c r="D69" s="28"/>
      <c r="E69" s="28"/>
      <c r="F69" s="28"/>
      <c r="G69" s="28"/>
      <c r="H69" s="28"/>
      <c r="I69" s="28"/>
    </row>
    <row r="70" spans="1:9" x14ac:dyDescent="0.25">
      <c r="A70" s="5" t="s">
        <v>174</v>
      </c>
      <c r="B70" s="28"/>
      <c r="C70" s="28"/>
      <c r="D70" s="28"/>
      <c r="E70" s="28"/>
      <c r="F70" s="28"/>
      <c r="G70" s="28"/>
      <c r="H70" s="28"/>
      <c r="I70" s="28"/>
    </row>
    <row r="71" spans="1:9" x14ac:dyDescent="0.25">
      <c r="A71" s="5" t="s">
        <v>177</v>
      </c>
      <c r="B71" s="28"/>
      <c r="C71" s="28"/>
      <c r="D71" s="28"/>
      <c r="E71" s="28"/>
      <c r="F71" s="28"/>
      <c r="G71" s="28"/>
      <c r="H71" s="28"/>
      <c r="I71" s="28"/>
    </row>
    <row r="72" spans="1:9" x14ac:dyDescent="0.25">
      <c r="A72" s="5" t="s">
        <v>179</v>
      </c>
      <c r="B72" s="28"/>
      <c r="C72" s="28"/>
      <c r="D72" s="28"/>
      <c r="E72" s="28"/>
      <c r="F72" s="28"/>
      <c r="G72" s="28"/>
      <c r="H72" s="28"/>
      <c r="I72" s="28"/>
    </row>
    <row r="73" spans="1:9" ht="23.25" x14ac:dyDescent="0.25">
      <c r="A73" s="5" t="s">
        <v>181</v>
      </c>
      <c r="B73" s="28"/>
      <c r="C73" s="28"/>
      <c r="D73" s="28"/>
      <c r="E73" s="28"/>
      <c r="F73" s="28"/>
      <c r="G73" s="28"/>
      <c r="H73" s="28"/>
      <c r="I73" s="28"/>
    </row>
    <row r="74" spans="1:9" x14ac:dyDescent="0.25">
      <c r="A74" s="5" t="s">
        <v>183</v>
      </c>
      <c r="B74" s="28"/>
      <c r="C74" s="28"/>
      <c r="D74" s="28"/>
      <c r="E74" s="28"/>
      <c r="F74" s="28"/>
      <c r="G74" s="28"/>
      <c r="H74" s="28"/>
      <c r="I74" s="28"/>
    </row>
    <row r="75" spans="1:9" x14ac:dyDescent="0.25">
      <c r="A75" s="5" t="s">
        <v>185</v>
      </c>
      <c r="B75" s="28"/>
      <c r="C75" s="28"/>
      <c r="D75" s="28"/>
      <c r="E75" s="28"/>
      <c r="F75" s="28"/>
      <c r="G75" s="28"/>
      <c r="H75" s="28"/>
      <c r="I75" s="28"/>
    </row>
    <row r="76" spans="1:9" x14ac:dyDescent="0.25">
      <c r="A76" s="5" t="s">
        <v>187</v>
      </c>
      <c r="B76" s="28"/>
      <c r="C76" s="28"/>
      <c r="D76" s="28"/>
      <c r="E76" s="28"/>
      <c r="F76" s="28"/>
      <c r="G76" s="28"/>
      <c r="H76" s="28"/>
      <c r="I76" s="28"/>
    </row>
    <row r="77" spans="1:9" x14ac:dyDescent="0.25">
      <c r="A77" s="5" t="s">
        <v>189</v>
      </c>
      <c r="B77" s="28"/>
      <c r="C77" s="28"/>
      <c r="D77" s="28"/>
      <c r="E77" s="28"/>
      <c r="F77" s="28"/>
      <c r="G77" s="28"/>
      <c r="H77" s="28"/>
      <c r="I77" s="28"/>
    </row>
    <row r="78" spans="1:9" x14ac:dyDescent="0.25">
      <c r="A78" s="5" t="s">
        <v>191</v>
      </c>
      <c r="B78" s="28"/>
      <c r="C78" s="28"/>
      <c r="D78" s="28"/>
      <c r="E78" s="28"/>
      <c r="F78" s="28"/>
      <c r="G78" s="28"/>
      <c r="H78" s="28"/>
      <c r="I78" s="28"/>
    </row>
  </sheetData>
  <autoFilter ref="A4:I78" xr:uid="{00000000-0009-0000-0000-000001000000}"/>
  <mergeCells count="10">
    <mergeCell ref="F2:I2"/>
    <mergeCell ref="B2:E2"/>
    <mergeCell ref="B63:B67"/>
    <mergeCell ref="C63:C67"/>
    <mergeCell ref="D63:D67"/>
    <mergeCell ref="E63:E67"/>
    <mergeCell ref="F63:F67"/>
    <mergeCell ref="G63:G67"/>
    <mergeCell ref="H63:H67"/>
    <mergeCell ref="I63:I67"/>
  </mergeCells>
  <pageMargins left="0.7" right="0.7" top="0.75" bottom="0.75" header="0.3" footer="0.3"/>
  <pageSetup orientation="portrait" horizontalDpi="4294967292"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BE16"/>
  <sheetViews>
    <sheetView tabSelected="1" topLeftCell="A7" zoomScale="71" zoomScaleNormal="71" workbookViewId="0">
      <pane xSplit="1" topLeftCell="B1" activePane="topRight" state="frozen"/>
      <selection activeCell="A12" sqref="A12"/>
      <selection pane="topRight" activeCell="D12" sqref="D12:D16"/>
    </sheetView>
  </sheetViews>
  <sheetFormatPr baseColWidth="10" defaultColWidth="11.42578125" defaultRowHeight="15" x14ac:dyDescent="0.25"/>
  <cols>
    <col min="1" max="1" width="12.140625" customWidth="1"/>
    <col min="2" max="2" width="27.140625" customWidth="1"/>
    <col min="3" max="3" width="23.28515625" customWidth="1"/>
    <col min="4" max="4" width="28.42578125" customWidth="1"/>
    <col min="5" max="5" width="54" customWidth="1"/>
    <col min="6" max="9" width="15.85546875" customWidth="1"/>
    <col min="10" max="10" width="7.28515625" customWidth="1"/>
    <col min="11" max="11" width="11.5703125" customWidth="1"/>
    <col min="12" max="12" width="6.7109375" customWidth="1"/>
    <col min="13" max="13" width="14.85546875" customWidth="1"/>
    <col min="14" max="14" width="6.7109375" customWidth="1"/>
    <col min="15" max="15" width="12.140625" customWidth="1"/>
    <col min="16" max="16" width="15.5703125" customWidth="1"/>
    <col min="17" max="17" width="13.42578125" customWidth="1"/>
    <col min="18" max="18" width="7" customWidth="1"/>
    <col min="19" max="19" width="12.7109375" customWidth="1"/>
    <col min="20" max="20" width="8.28515625" customWidth="1"/>
    <col min="21" max="21" width="12.7109375" customWidth="1"/>
    <col min="22" max="22" width="8.42578125" customWidth="1"/>
    <col min="23" max="23" width="17.5703125" customWidth="1"/>
    <col min="24" max="24" width="42.28515625" customWidth="1"/>
    <col min="25" max="25" width="21.85546875" customWidth="1"/>
    <col min="26" max="26" width="37.28515625" customWidth="1"/>
    <col min="27" max="27" width="9.85546875" customWidth="1"/>
    <col min="28" max="28" width="8.85546875" customWidth="1"/>
    <col min="29" max="29" width="13.7109375" customWidth="1"/>
    <col min="30" max="30" width="10.85546875" customWidth="1"/>
    <col min="31" max="31" width="9.5703125" customWidth="1"/>
    <col min="32" max="32" width="10.42578125" customWidth="1"/>
    <col min="33" max="33" width="9.140625" customWidth="1"/>
    <col min="34" max="34" width="10.85546875" customWidth="1"/>
    <col min="35" max="35" width="8.7109375" customWidth="1"/>
    <col min="36" max="36" width="8.140625" customWidth="1"/>
    <col min="37" max="38" width="8.42578125" customWidth="1"/>
    <col min="39" max="39" width="6.42578125" customWidth="1"/>
    <col min="40" max="40" width="13.28515625" customWidth="1"/>
    <col min="41" max="41" width="7.7109375" customWidth="1"/>
    <col min="42" max="42" width="13.28515625" customWidth="1"/>
    <col min="43" max="43" width="12.7109375" customWidth="1"/>
    <col min="44" max="44" width="12" customWidth="1"/>
    <col min="45" max="46" width="17.28515625" customWidth="1"/>
    <col min="47" max="47" width="11.5703125" customWidth="1"/>
    <col min="48" max="48" width="12.5703125" customWidth="1"/>
    <col min="49" max="51" width="17.28515625" customWidth="1"/>
    <col min="52" max="53" width="22" customWidth="1"/>
    <col min="54" max="54" width="12.140625" customWidth="1"/>
    <col min="56" max="56" width="11.28515625" customWidth="1"/>
    <col min="57" max="57" width="0.42578125" hidden="1" customWidth="1"/>
    <col min="16334" max="16384" width="25.42578125" customWidth="1"/>
  </cols>
  <sheetData>
    <row r="1" spans="1:57" s="7" customFormat="1" ht="16.5" customHeight="1" x14ac:dyDescent="0.25">
      <c r="A1" s="132"/>
      <c r="B1" s="133"/>
      <c r="C1" s="134" t="s">
        <v>220</v>
      </c>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6"/>
      <c r="BA1" s="137" t="s">
        <v>221</v>
      </c>
      <c r="BB1" s="137"/>
      <c r="BE1" s="37" t="s">
        <v>222</v>
      </c>
    </row>
    <row r="2" spans="1:57" s="7" customFormat="1" ht="16.5" customHeight="1" x14ac:dyDescent="0.25">
      <c r="A2" s="132"/>
      <c r="B2" s="133"/>
      <c r="C2" s="138" t="s">
        <v>223</v>
      </c>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7" t="s">
        <v>224</v>
      </c>
      <c r="BB2" s="137"/>
      <c r="BE2" s="37" t="s">
        <v>225</v>
      </c>
    </row>
    <row r="3" spans="1:57" s="7" customFormat="1" ht="16.5" customHeight="1" x14ac:dyDescent="0.25">
      <c r="A3" s="132"/>
      <c r="B3" s="133"/>
      <c r="C3" s="138" t="s">
        <v>226</v>
      </c>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7" t="s">
        <v>227</v>
      </c>
      <c r="BB3" s="137"/>
      <c r="BE3" s="37" t="s">
        <v>228</v>
      </c>
    </row>
    <row r="4" spans="1:57" s="7" customFormat="1" ht="16.5" customHeight="1" x14ac:dyDescent="0.25">
      <c r="A4" s="132"/>
      <c r="B4" s="133"/>
      <c r="C4" s="138" t="s">
        <v>229</v>
      </c>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7" t="s">
        <v>230</v>
      </c>
      <c r="BB4" s="137"/>
      <c r="BE4" s="37" t="s">
        <v>231</v>
      </c>
    </row>
    <row r="5" spans="1:57" s="8" customFormat="1" ht="39.75" customHeight="1" x14ac:dyDescent="0.25">
      <c r="A5" s="124" t="s">
        <v>232</v>
      </c>
      <c r="B5" s="124"/>
      <c r="C5" s="141" t="s">
        <v>233</v>
      </c>
      <c r="D5" s="142"/>
      <c r="E5" s="34" t="s">
        <v>234</v>
      </c>
      <c r="F5" s="45" t="s">
        <v>235</v>
      </c>
      <c r="G5" s="34" t="s">
        <v>0</v>
      </c>
      <c r="H5" s="36" t="s">
        <v>236</v>
      </c>
      <c r="I5" s="146" t="s">
        <v>237</v>
      </c>
      <c r="J5" s="147"/>
      <c r="K5" s="147"/>
      <c r="L5" s="147"/>
      <c r="M5" s="147"/>
      <c r="N5" s="147"/>
      <c r="O5" s="148"/>
      <c r="P5" s="143">
        <v>45155</v>
      </c>
      <c r="Q5" s="144"/>
      <c r="R5" s="144"/>
      <c r="S5" s="145"/>
      <c r="AR5" s="125"/>
      <c r="BA5" s="126"/>
      <c r="BB5" s="126"/>
      <c r="BE5" s="37" t="s">
        <v>238</v>
      </c>
    </row>
    <row r="6" spans="1:57" s="8" customFormat="1" ht="33.75" customHeight="1" x14ac:dyDescent="0.25">
      <c r="A6" s="127" t="s">
        <v>239</v>
      </c>
      <c r="B6" s="128"/>
      <c r="C6" s="129" t="s">
        <v>240</v>
      </c>
      <c r="D6" s="130"/>
      <c r="E6" s="130"/>
      <c r="F6" s="130"/>
      <c r="G6" s="130"/>
      <c r="H6" s="131"/>
      <c r="I6" s="146" t="s">
        <v>241</v>
      </c>
      <c r="J6" s="147"/>
      <c r="K6" s="147"/>
      <c r="L6" s="147"/>
      <c r="M6" s="147"/>
      <c r="N6" s="147"/>
      <c r="O6" s="148"/>
      <c r="P6" s="149">
        <v>2023</v>
      </c>
      <c r="Q6" s="150"/>
      <c r="R6" s="150"/>
      <c r="S6" s="150"/>
      <c r="V6" s="9" t="s">
        <v>242</v>
      </c>
      <c r="W6" s="139"/>
      <c r="X6" s="139"/>
      <c r="Y6" s="139"/>
      <c r="Z6" s="139"/>
      <c r="AA6" s="139"/>
      <c r="AB6" s="139"/>
      <c r="AC6" s="139"/>
      <c r="AD6" s="139"/>
      <c r="AE6" s="139"/>
      <c r="AF6" s="139"/>
      <c r="AG6" s="139"/>
      <c r="AH6" s="139"/>
      <c r="AI6" s="10"/>
      <c r="AJ6" s="10"/>
      <c r="AK6" s="10"/>
      <c r="AL6" s="10"/>
      <c r="AM6" s="11"/>
      <c r="AN6" s="12"/>
      <c r="AO6" s="12"/>
      <c r="AP6" s="12"/>
      <c r="AR6" s="125"/>
      <c r="BA6" s="140"/>
      <c r="BB6" s="140"/>
      <c r="BE6" s="37" t="s">
        <v>243</v>
      </c>
    </row>
    <row r="7" spans="1:57" s="8" customFormat="1" ht="33.75" customHeight="1" x14ac:dyDescent="0.25">
      <c r="A7" s="111" t="s">
        <v>244</v>
      </c>
      <c r="B7" s="112"/>
      <c r="C7" s="112"/>
      <c r="D7" s="112"/>
      <c r="E7" s="112"/>
      <c r="F7" s="112"/>
      <c r="G7" s="112"/>
      <c r="H7" s="112"/>
      <c r="I7" s="112"/>
      <c r="J7" s="112"/>
      <c r="K7" s="112"/>
      <c r="L7" s="112"/>
      <c r="M7" s="112"/>
      <c r="N7" s="112"/>
      <c r="O7" s="112"/>
      <c r="P7" s="112"/>
      <c r="Q7" s="112"/>
      <c r="R7" s="112"/>
      <c r="S7" s="112"/>
      <c r="T7" s="112"/>
      <c r="U7" s="113"/>
      <c r="V7" s="114" t="s">
        <v>245</v>
      </c>
      <c r="W7" s="115"/>
      <c r="X7" s="115"/>
      <c r="Y7" s="115"/>
      <c r="Z7" s="115"/>
      <c r="AA7" s="115"/>
      <c r="AB7" s="115"/>
      <c r="AC7" s="115"/>
      <c r="AD7" s="115"/>
      <c r="AE7" s="115"/>
      <c r="AF7" s="115"/>
      <c r="AG7" s="115"/>
      <c r="AH7" s="115"/>
      <c r="AI7" s="115"/>
      <c r="AJ7" s="115"/>
      <c r="AK7" s="115"/>
      <c r="AL7" s="115"/>
      <c r="AM7" s="115"/>
      <c r="AN7" s="115"/>
      <c r="AO7" s="115"/>
      <c r="AP7" s="115"/>
      <c r="AQ7" s="115"/>
      <c r="AR7" s="116"/>
      <c r="AS7" s="117" t="s">
        <v>246</v>
      </c>
      <c r="AT7" s="117"/>
      <c r="AU7" s="117"/>
      <c r="AV7" s="117"/>
      <c r="AW7" s="117"/>
      <c r="AX7" s="117"/>
      <c r="AY7" s="117"/>
      <c r="AZ7" s="117"/>
      <c r="BA7" s="117"/>
      <c r="BB7" s="117"/>
    </row>
    <row r="8" spans="1:57" s="8" customFormat="1" ht="33" customHeight="1" x14ac:dyDescent="0.25">
      <c r="A8" s="117" t="s">
        <v>247</v>
      </c>
      <c r="B8" s="117"/>
      <c r="C8" s="117"/>
      <c r="D8" s="117"/>
      <c r="E8" s="117"/>
      <c r="F8" s="117"/>
      <c r="G8" s="117"/>
      <c r="H8" s="117"/>
      <c r="I8" s="117"/>
      <c r="J8" s="117" t="s">
        <v>248</v>
      </c>
      <c r="K8" s="117"/>
      <c r="L8" s="117"/>
      <c r="M8" s="117"/>
      <c r="N8" s="117"/>
      <c r="O8" s="117"/>
      <c r="P8" s="117"/>
      <c r="Q8" s="117"/>
      <c r="R8" s="117"/>
      <c r="S8" s="117"/>
      <c r="T8" s="117"/>
      <c r="U8" s="117"/>
      <c r="V8" s="119" t="s">
        <v>249</v>
      </c>
      <c r="W8" s="119"/>
      <c r="X8" s="119"/>
      <c r="Y8" s="119"/>
      <c r="Z8" s="119"/>
      <c r="AA8" s="120" t="s">
        <v>250</v>
      </c>
      <c r="AB8" s="120"/>
      <c r="AC8" s="120"/>
      <c r="AD8" s="120"/>
      <c r="AE8" s="120"/>
      <c r="AF8" s="120"/>
      <c r="AG8" s="120"/>
      <c r="AH8" s="120"/>
      <c r="AI8" s="120"/>
      <c r="AJ8" s="120"/>
      <c r="AK8" s="120"/>
      <c r="AL8" s="120"/>
      <c r="AM8" s="120"/>
      <c r="AN8" s="120"/>
      <c r="AO8" s="120"/>
      <c r="AP8" s="120"/>
      <c r="AQ8" s="120"/>
      <c r="AR8" s="120"/>
      <c r="AS8" s="117"/>
      <c r="AT8" s="117"/>
      <c r="AU8" s="117"/>
      <c r="AV8" s="117"/>
      <c r="AW8" s="117"/>
      <c r="AX8" s="117"/>
      <c r="AY8" s="117"/>
      <c r="AZ8" s="117"/>
      <c r="BA8" s="117"/>
      <c r="BB8" s="117"/>
    </row>
    <row r="9" spans="1:57" s="13" customFormat="1" ht="33" customHeight="1" x14ac:dyDescent="0.25">
      <c r="A9" s="117"/>
      <c r="B9" s="118"/>
      <c r="C9" s="118"/>
      <c r="D9" s="117"/>
      <c r="E9" s="117"/>
      <c r="F9" s="117"/>
      <c r="G9" s="117"/>
      <c r="H9" s="117"/>
      <c r="I9" s="117"/>
      <c r="J9" s="100" t="s">
        <v>251</v>
      </c>
      <c r="K9" s="100" t="s">
        <v>252</v>
      </c>
      <c r="L9" s="100" t="s">
        <v>253</v>
      </c>
      <c r="M9" s="100" t="s">
        <v>254</v>
      </c>
      <c r="N9" s="100" t="s">
        <v>255</v>
      </c>
      <c r="O9" s="100" t="s">
        <v>256</v>
      </c>
      <c r="P9" s="100" t="s">
        <v>257</v>
      </c>
      <c r="Q9" s="100" t="s">
        <v>258</v>
      </c>
      <c r="R9" s="100" t="s">
        <v>259</v>
      </c>
      <c r="S9" s="100" t="s">
        <v>260</v>
      </c>
      <c r="T9" s="100" t="s">
        <v>261</v>
      </c>
      <c r="U9" s="100" t="s">
        <v>262</v>
      </c>
      <c r="V9" s="119"/>
      <c r="W9" s="119"/>
      <c r="X9" s="119"/>
      <c r="Y9" s="119"/>
      <c r="Z9" s="119"/>
      <c r="AA9" s="103" t="s">
        <v>263</v>
      </c>
      <c r="AB9" s="103"/>
      <c r="AC9" s="103"/>
      <c r="AD9" s="103"/>
      <c r="AE9" s="103"/>
      <c r="AF9" s="103"/>
      <c r="AG9" s="103"/>
      <c r="AH9" s="103"/>
      <c r="AI9" s="104" t="s">
        <v>264</v>
      </c>
      <c r="AJ9" s="33"/>
      <c r="AK9" s="104" t="s">
        <v>265</v>
      </c>
      <c r="AL9" s="104" t="s">
        <v>266</v>
      </c>
      <c r="AM9" s="105" t="s">
        <v>267</v>
      </c>
      <c r="AN9" s="105" t="s">
        <v>268</v>
      </c>
      <c r="AO9" s="104" t="s">
        <v>269</v>
      </c>
      <c r="AP9" s="105" t="s">
        <v>270</v>
      </c>
      <c r="AQ9" s="105" t="s">
        <v>271</v>
      </c>
      <c r="AR9" s="105" t="s">
        <v>272</v>
      </c>
      <c r="AS9" s="117"/>
      <c r="AT9" s="117"/>
      <c r="AU9" s="117"/>
      <c r="AV9" s="117"/>
      <c r="AW9" s="117"/>
      <c r="AX9" s="117"/>
      <c r="AY9" s="117"/>
      <c r="AZ9" s="117"/>
      <c r="BA9" s="117"/>
      <c r="BB9" s="117"/>
    </row>
    <row r="10" spans="1:57" s="13" customFormat="1" ht="49.5" customHeight="1" x14ac:dyDescent="0.25">
      <c r="A10" s="121" t="s">
        <v>273</v>
      </c>
      <c r="B10" s="122" t="s">
        <v>274</v>
      </c>
      <c r="C10" s="122" t="s">
        <v>275</v>
      </c>
      <c r="D10" s="123" t="s">
        <v>276</v>
      </c>
      <c r="E10" s="103" t="s">
        <v>277</v>
      </c>
      <c r="F10" s="103" t="s">
        <v>278</v>
      </c>
      <c r="G10" s="103"/>
      <c r="H10" s="103"/>
      <c r="I10" s="103"/>
      <c r="J10" s="100"/>
      <c r="K10" s="100"/>
      <c r="L10" s="100"/>
      <c r="M10" s="100"/>
      <c r="N10" s="100"/>
      <c r="O10" s="100"/>
      <c r="P10" s="100"/>
      <c r="Q10" s="100"/>
      <c r="R10" s="100"/>
      <c r="S10" s="100"/>
      <c r="T10" s="100"/>
      <c r="U10" s="100"/>
      <c r="V10" s="119"/>
      <c r="W10" s="119"/>
      <c r="X10" s="119"/>
      <c r="Y10" s="119"/>
      <c r="Z10" s="119"/>
      <c r="AA10" s="104" t="s">
        <v>279</v>
      </c>
      <c r="AB10" s="104"/>
      <c r="AC10" s="104"/>
      <c r="AD10" s="104"/>
      <c r="AE10" s="104"/>
      <c r="AF10" s="104" t="s">
        <v>280</v>
      </c>
      <c r="AG10" s="104"/>
      <c r="AH10" s="104"/>
      <c r="AI10" s="104"/>
      <c r="AJ10" s="33"/>
      <c r="AK10" s="104"/>
      <c r="AL10" s="104"/>
      <c r="AM10" s="105"/>
      <c r="AN10" s="105"/>
      <c r="AO10" s="104"/>
      <c r="AP10" s="105"/>
      <c r="AQ10" s="105"/>
      <c r="AR10" s="105"/>
      <c r="AS10" s="82" t="s">
        <v>281</v>
      </c>
      <c r="AT10" s="82" t="s">
        <v>282</v>
      </c>
      <c r="AU10" s="82" t="s">
        <v>283</v>
      </c>
      <c r="AV10" s="82" t="s">
        <v>284</v>
      </c>
      <c r="AW10" s="84" t="s">
        <v>285</v>
      </c>
      <c r="AX10" s="84"/>
      <c r="AY10" s="84"/>
      <c r="AZ10" s="103" t="s">
        <v>286</v>
      </c>
      <c r="BA10" s="103" t="s">
        <v>287</v>
      </c>
      <c r="BB10" s="103" t="s">
        <v>288</v>
      </c>
    </row>
    <row r="11" spans="1:57" s="13" customFormat="1" ht="57.75" customHeight="1" x14ac:dyDescent="0.25">
      <c r="A11" s="121"/>
      <c r="B11" s="122"/>
      <c r="C11" s="122"/>
      <c r="D11" s="123"/>
      <c r="E11" s="103"/>
      <c r="F11" s="14" t="s">
        <v>289</v>
      </c>
      <c r="G11" s="14" t="s">
        <v>290</v>
      </c>
      <c r="H11" s="14" t="s">
        <v>291</v>
      </c>
      <c r="I11" s="14" t="s">
        <v>292</v>
      </c>
      <c r="J11" s="100"/>
      <c r="K11" s="100"/>
      <c r="L11" s="100"/>
      <c r="M11" s="100"/>
      <c r="N11" s="100"/>
      <c r="O11" s="100"/>
      <c r="P11" s="100"/>
      <c r="Q11" s="100"/>
      <c r="R11" s="100"/>
      <c r="S11" s="100"/>
      <c r="T11" s="100"/>
      <c r="U11" s="100"/>
      <c r="V11" s="15" t="s">
        <v>293</v>
      </c>
      <c r="W11" s="15" t="s">
        <v>294</v>
      </c>
      <c r="X11" s="15" t="s">
        <v>295</v>
      </c>
      <c r="Y11" s="15" t="s">
        <v>296</v>
      </c>
      <c r="Z11" s="16" t="s">
        <v>297</v>
      </c>
      <c r="AA11" s="17" t="s">
        <v>298</v>
      </c>
      <c r="AB11" s="15" t="s">
        <v>299</v>
      </c>
      <c r="AC11" s="15" t="s">
        <v>300</v>
      </c>
      <c r="AD11" s="17" t="s">
        <v>301</v>
      </c>
      <c r="AE11" s="15" t="s">
        <v>302</v>
      </c>
      <c r="AF11" s="15" t="s">
        <v>303</v>
      </c>
      <c r="AG11" s="15" t="s">
        <v>304</v>
      </c>
      <c r="AH11" s="15" t="s">
        <v>305</v>
      </c>
      <c r="AI11" s="33" t="s">
        <v>306</v>
      </c>
      <c r="AJ11" s="33"/>
      <c r="AK11" s="33" t="s">
        <v>307</v>
      </c>
      <c r="AL11" s="33" t="s">
        <v>308</v>
      </c>
      <c r="AM11" s="105"/>
      <c r="AN11" s="105"/>
      <c r="AO11" s="104"/>
      <c r="AP11" s="105"/>
      <c r="AQ11" s="105"/>
      <c r="AR11" s="105"/>
      <c r="AS11" s="83"/>
      <c r="AT11" s="83"/>
      <c r="AU11" s="83"/>
      <c r="AV11" s="83"/>
      <c r="AW11" s="16" t="s">
        <v>309</v>
      </c>
      <c r="AX11" s="16" t="s">
        <v>310</v>
      </c>
      <c r="AY11" s="16" t="s">
        <v>311</v>
      </c>
      <c r="AZ11" s="103"/>
      <c r="BA11" s="103"/>
      <c r="BB11" s="103"/>
    </row>
    <row r="12" spans="1:57" s="20" customFormat="1" ht="210" customHeight="1" x14ac:dyDescent="0.25">
      <c r="A12" s="81" t="s">
        <v>312</v>
      </c>
      <c r="B12" s="101" t="s">
        <v>313</v>
      </c>
      <c r="C12" s="101" t="s">
        <v>314</v>
      </c>
      <c r="D12" s="81" t="s">
        <v>315</v>
      </c>
      <c r="E12" s="80" t="str">
        <f>+CONCATENATE(B12," ",C12," ",D12)</f>
        <v>Posibilidad de perdida economica y reputacional por sanciones de organismos de control en contra de la entidad  debido a insuficiente asignación de recursos humanos, financieros, tecnologicos y físicos, para la implementación de los requerimientos legales y normativos de la gestión archivistica y  documental.</v>
      </c>
      <c r="F12" s="81" t="s">
        <v>316</v>
      </c>
      <c r="G12" s="81"/>
      <c r="H12" s="81" t="s">
        <v>317</v>
      </c>
      <c r="I12" s="89" t="str">
        <f>+G12&amp;H12</f>
        <v>Procesos</v>
      </c>
      <c r="J12" s="90">
        <v>1</v>
      </c>
      <c r="K12" s="93" t="str">
        <f>IF(J12&lt;=0,"",IF(J12&lt;=2,"Muy Baja",IF(J12&lt;=24,"Baja",IF(J12&lt;=500,"Media",IF(J12&lt;=5000,"Alta","Muy Alta")))))</f>
        <v>Muy Baja</v>
      </c>
      <c r="L12" s="94">
        <f>IF(K12="","",IF(K12="Muy Baja",0.2,IF(K12="Baja",0.4,IF(K12="Media",0.6,IF(K12="Alta",0.8,IF(K12="Muy Alta",1,))))))</f>
        <v>0.2</v>
      </c>
      <c r="M12" s="96" t="s">
        <v>318</v>
      </c>
      <c r="N12" s="94">
        <f>IF(M12="","",IF(M12="menor a 10 SMLMV",0.2,IF(M12="ENTRE 10 Y 50 SMLMV",0.4,IF(M12="entre 50 y 100 SMLMV",0.6,IF(M12="entre 100 y 500 SMLMV",0.8,IF(M12="Mayor a 500 SMLMV",1,))))))</f>
        <v>1</v>
      </c>
      <c r="O12" s="93" t="str">
        <f>IF(N12&lt;=0,"",IF(N12&lt;=20%,"Leve",IF(N12&lt;=40%,"Menor",IF(N12&lt;=60%,"Moderado",IF(N12&lt;=80%,"Mayor","Catastrofico")))))</f>
        <v>Catastrofico</v>
      </c>
      <c r="P12" s="97" t="s">
        <v>238</v>
      </c>
      <c r="Q12" s="93" t="str">
        <f>IF(R12&lt;=0,"",IF(R12&lt;=20%,"Leve",IF(R12&lt;=40%,"Menor",IF(R12&lt;=60%,"Moderado",IF(R12&lt;=80%,"Mayor","Catastrofico")))))</f>
        <v>Mayor</v>
      </c>
      <c r="R12" s="94">
        <f>IF(P12="","",IF(P12="El riesgo afecta la imagen de algún área de la organización",0.2,IF(P12="El riesgo afecta la imagen de la entidad internamente, de conocimiento general nivel interno, de junta directiva y accionistas y/o de proveedores",0.4,IF(P12="El riesgo afecta la imagen de la entidad con algunos usuarios de relevancia frente al logro de los objetivos",0.6,IF(P12="El riesgo afecta la imagen de la entidad con efecto publicitario sostenido a nivel de sector administrativo, nivel departamental o municipal",0.8,IF(P12="El riesgo afecta la imagen de la entidad a nivel nacional, con efecto publicitario sostenido a nivel país",1,))))))</f>
        <v>0.8</v>
      </c>
      <c r="S12" s="93" t="str">
        <f>IF(T12&lt;=0,"",IF(T12&lt;=20%,"Leve",IF(T12&lt;=40%,"Menor",IF(T12&lt;=60%,"Moderado",IF(T12&lt;=80%,"Mayor","Catastrofico")))))</f>
        <v>Catastrofico</v>
      </c>
      <c r="T12" s="88">
        <f>+N12</f>
        <v>1</v>
      </c>
      <c r="U12" s="109" t="str">
        <f>IF(OR(AND(K12="Muy Baja",S12="Leve"),AND(K12="Muy Baja",S12="Menor"),AND(K12="Baja",S12="Leve")),"Bajo",IF(OR(AND(K12="Muy baja",S12="Moderado"),AND(K12="Baja",S12="Menor"),AND(K12="Baja",S12="Moderado"),AND(K12="Media",S12="Leve"),AND(K12="Media",S12="Menor"),AND(K12="Media",S12="Moderado"),AND(K12="Alta",S12="Leve"),AND(K12="Alta",S12="Menor")),"Moderado",IF(OR(AND(K12="Muy Baja",S12="Mayor"),AND(K12="Baja",S12="Mayor"),AND(K12="Media",S12="Mayor"),AND(K12="Alta",S12="Moderado"),AND(K12="Alta",S12="Mayor"),AND(K12="Muy Alta",S12="Leve"),AND(K12="Muy Alta",S12="Menor"),AND(K12="Muy Alta",S12="Moderado"),AND(K12="Muy Alta",S12="Mayor")),"Alto",IF(OR(AND(K12="Muy Baja",S12="Catastrofico"),AND(K12="Baja",S12="Catastrofico"),AND(K12="Media",S12="Catastrofico"),AND(K12="Alta",S12="Catastrofico"),AND(K12="Muy Alta",S12="Catastrofico")),"Extremo",))))</f>
        <v>Extremo</v>
      </c>
      <c r="V12" s="18">
        <v>1</v>
      </c>
      <c r="W12" s="38" t="s">
        <v>319</v>
      </c>
      <c r="X12" s="38" t="s">
        <v>320</v>
      </c>
      <c r="Y12" s="38" t="s">
        <v>321</v>
      </c>
      <c r="Z12" s="39" t="str">
        <f>+CONCATENATE(W12," ",X12," ",Y12)</f>
        <v>El Director Administrativo de Archivo Gerneral verificar que sea incluido en el presupuesto el Plan de Archivo General(PINAR) elaborado con sus correspondientes programas y proyectos, y comunicado al Secretario General en el cual se registra,  todas las actividades necesarias para llevar a cabo la adopción e implementación de los lineamientos archivistico alineado con la planeacion estrategica(Plan de Acción-PINAR), el cual detalla: los recursos necesarios, plazos realistas y alcanzables, responsabilidades y los indicadores de cumplimiento. En caso de desviaciones en este proceso  realiza lasn aciones de reproceso para asegurar la debida inclusión presupuestal. Anualmente.</v>
      </c>
      <c r="AA12" s="40" t="s">
        <v>322</v>
      </c>
      <c r="AB12" s="41">
        <f t="shared" ref="AB12:AB13" si="0">IF(AA12="","",IF(AA12="Preventivo",0.25,IF(AA12="Detectivo",0.15,IF(AA12="Correctivo",0.1,))))</f>
        <v>0.25</v>
      </c>
      <c r="AC12" s="19" t="str">
        <f>+IF(OR(AA12='[1]11 FORMULAS'!$O$4,AA12='[1]11 FORMULAS'!$O$5),'[1]11 FORMULAS'!$P$5,IF(AA12='[1]11 FORMULAS'!$O$6,'[1]11 FORMULAS'!$P$6,""))</f>
        <v>Probabilidad</v>
      </c>
      <c r="AD12" s="40" t="s">
        <v>323</v>
      </c>
      <c r="AE12" s="41">
        <f t="shared" ref="AE12:AE13" si="1">IF(AD12="","",IF(AD12="Manual",0.15,IF(AD12="Automatico",0.25,)))</f>
        <v>0.15</v>
      </c>
      <c r="AF12" s="42" t="s">
        <v>324</v>
      </c>
      <c r="AG12" s="42" t="s">
        <v>325</v>
      </c>
      <c r="AH12" s="42" t="s">
        <v>326</v>
      </c>
      <c r="AI12" s="19">
        <f>+AB12+AE12</f>
        <v>0.4</v>
      </c>
      <c r="AJ12" s="19">
        <f>+L12*AI12</f>
        <v>8.0000000000000016E-2</v>
      </c>
      <c r="AK12" s="19">
        <f>+L12-AJ12</f>
        <v>0.12</v>
      </c>
      <c r="AL12" s="19">
        <f>IF(AC12='[4]11 FORMULAS'!$P$6,T12-(T12*AI12),T12)</f>
        <v>1</v>
      </c>
      <c r="AM12" s="110">
        <f>+AK16</f>
        <v>7.1999999999999995E-2</v>
      </c>
      <c r="AN12" s="93" t="str">
        <f>IF(AM12&lt;=0,"",IF(AM12&lt;=20%,"Muy Baja",IF(AM12&lt;=40%,"Baja",IF(AM12&lt;=60%,"Media",IF(AM12&lt;=80%,"Alta","Muy Alta")))))</f>
        <v>Muy Baja</v>
      </c>
      <c r="AO12" s="110">
        <f>+AL16</f>
        <v>1</v>
      </c>
      <c r="AP12" s="93" t="str">
        <f>IF(AO12&lt;=0,"",IF(AO12&lt;=20%,"Leve",IF(AO12&lt;=40%,"Menor",IF(AO12&lt;=60%,"Moderado",IF(AO12&lt;=80%,"Mayor","Catastrofico")))))</f>
        <v>Catastrofico</v>
      </c>
      <c r="AQ12" s="109" t="str">
        <f>IF(OR(AND(AN12="Muy Baja",AP12="Leve"),AND(AN12="Muy Baja",AP12="Menor"),AND(AN12="Baja",AP12="Leve")),"Bajo",IF(OR(AND(AN12="Muy baja",AP12="Moderado"),AND(AN12="Baja",AP12="Menor"),AND(AN12="Baja",AP12="Moderado"),AND(AN12="Media",AP12="Leve"),AND(AN12="Media",AP12="Menor"),AND(AN12="Media",AP12="Moderado"),AND(AN12="Alta",AP12="Leve"),AND(AN12="Alta",AP12="Menor")),"Moderado",IF(OR(AND(AN12="Muy Baja",AP12="Mayor"),AND(AN12="Baja",AP12="Mayor"),AND(AN12="Media",AP12="Mayor"),AND(AN12="Alta",AP12="Moderado"),AND(AN12="Alta",AP12="Mayor"),AND(AN12="Muy Alta",AP12="Leve"),AND(AN12="Muy Alta",AP12="Menor"),AND(AN12="Muy Alta",AP12="Moderado"),AND(AN12="Muy Alta",AP12="Mayor")),"Alto",IF(OR(AND(AN12="Muy Baja",AP12="Catastrofico"),AND(AN12="Baja",AP12="Catastrofico"),AND(AN12="Media",AP12="Catastrofico"),AND(AN12="Alta",AP12="Catastrofico"),AND(AN12="Muy Alta",AP12="Catastrofico")),"Extremo",""))))</f>
        <v>Extremo</v>
      </c>
      <c r="AR12" s="106" t="s">
        <v>327</v>
      </c>
      <c r="AS12" s="102" t="s">
        <v>328</v>
      </c>
      <c r="AT12" s="102" t="s">
        <v>329</v>
      </c>
      <c r="AU12" s="85">
        <v>45229</v>
      </c>
      <c r="AV12" s="85">
        <v>45214</v>
      </c>
      <c r="AW12" s="85">
        <v>45214</v>
      </c>
      <c r="AX12" s="85">
        <v>45245</v>
      </c>
      <c r="AY12" s="85">
        <v>45280</v>
      </c>
      <c r="AZ12" s="102"/>
      <c r="BA12" s="102"/>
      <c r="BB12" s="102"/>
      <c r="BE12" s="13"/>
    </row>
    <row r="13" spans="1:57" s="20" customFormat="1" ht="110.25" customHeight="1" x14ac:dyDescent="0.25">
      <c r="A13" s="81"/>
      <c r="B13" s="81"/>
      <c r="C13" s="81"/>
      <c r="D13" s="81"/>
      <c r="E13" s="80"/>
      <c r="F13" s="81"/>
      <c r="G13" s="81"/>
      <c r="H13" s="81"/>
      <c r="I13" s="89"/>
      <c r="J13" s="91"/>
      <c r="K13" s="93"/>
      <c r="L13" s="95"/>
      <c r="M13" s="96"/>
      <c r="N13" s="95"/>
      <c r="O13" s="93"/>
      <c r="P13" s="98"/>
      <c r="Q13" s="93"/>
      <c r="R13" s="95"/>
      <c r="S13" s="93"/>
      <c r="T13" s="88"/>
      <c r="U13" s="109"/>
      <c r="V13" s="18">
        <v>2</v>
      </c>
      <c r="W13" s="38" t="s">
        <v>329</v>
      </c>
      <c r="X13" s="38" t="s">
        <v>330</v>
      </c>
      <c r="Y13" s="38" t="s">
        <v>331</v>
      </c>
      <c r="Z13" s="39" t="str">
        <f t="shared" ref="Z13:Z15" si="2">+CONCATENATE(W13," ",X13," ",Y13)</f>
        <v>Director Administrativo de Archivo Gerneral vericar que los planes y proyectos asociados a los objetivos identificados de la Gestión Documental Distrital aprobados por el Secretario General sean incluidos y registrados en el banco de proyectos de la Secretaría de, y en caso de desviaciones en este, realiza acciones de reproceso para asegurar la debida inclusión en el banco de proyectos. anualmente y siempre que es necesario.</v>
      </c>
      <c r="AA13" s="40" t="s">
        <v>322</v>
      </c>
      <c r="AB13" s="41">
        <f t="shared" si="0"/>
        <v>0.25</v>
      </c>
      <c r="AC13" s="19" t="str">
        <f>+IF(OR(AA13='[1]11 FORMULAS'!$O$4,AA13='[1]11 FORMULAS'!$O$5),'[1]11 FORMULAS'!$P$5,IF(AA13='[1]11 FORMULAS'!$O$6,'[1]11 FORMULAS'!$P$6,""))</f>
        <v>Probabilidad</v>
      </c>
      <c r="AD13" s="40" t="s">
        <v>323</v>
      </c>
      <c r="AE13" s="41">
        <f t="shared" si="1"/>
        <v>0.15</v>
      </c>
      <c r="AF13" s="42" t="s">
        <v>324</v>
      </c>
      <c r="AG13" s="42" t="s">
        <v>325</v>
      </c>
      <c r="AH13" s="42" t="s">
        <v>326</v>
      </c>
      <c r="AI13" s="19">
        <f>+AB13+AE13</f>
        <v>0.4</v>
      </c>
      <c r="AJ13" s="19">
        <f>+AK12*AI13</f>
        <v>4.8000000000000001E-2</v>
      </c>
      <c r="AK13" s="19">
        <f>+AK12-AJ13</f>
        <v>7.1999999999999995E-2</v>
      </c>
      <c r="AL13" s="19">
        <f>IF(AC13='[4]11 FORMULAS'!$P$6,AL12-(AL12*AI13),AL12)</f>
        <v>1</v>
      </c>
      <c r="AM13" s="110"/>
      <c r="AN13" s="93"/>
      <c r="AO13" s="110"/>
      <c r="AP13" s="93"/>
      <c r="AQ13" s="109"/>
      <c r="AR13" s="107"/>
      <c r="AS13" s="86"/>
      <c r="AT13" s="86"/>
      <c r="AU13" s="86"/>
      <c r="AV13" s="86"/>
      <c r="AW13" s="86"/>
      <c r="AX13" s="86"/>
      <c r="AY13" s="86"/>
      <c r="AZ13" s="86"/>
      <c r="BA13" s="86"/>
      <c r="BB13" s="86"/>
      <c r="BE13" s="13"/>
    </row>
    <row r="14" spans="1:57" s="20" customFormat="1" ht="35.25" customHeight="1" x14ac:dyDescent="0.25">
      <c r="A14" s="81"/>
      <c r="B14" s="81"/>
      <c r="C14" s="81"/>
      <c r="D14" s="81"/>
      <c r="E14" s="80"/>
      <c r="F14" s="81"/>
      <c r="G14" s="81"/>
      <c r="H14" s="81"/>
      <c r="I14" s="89"/>
      <c r="J14" s="91"/>
      <c r="K14" s="93"/>
      <c r="L14" s="95"/>
      <c r="M14" s="96"/>
      <c r="N14" s="95"/>
      <c r="O14" s="93"/>
      <c r="P14" s="98"/>
      <c r="Q14" s="93"/>
      <c r="R14" s="95"/>
      <c r="S14" s="93"/>
      <c r="T14" s="88"/>
      <c r="U14" s="109"/>
      <c r="V14" s="18"/>
      <c r="W14" s="38"/>
      <c r="X14" s="38"/>
      <c r="Y14" s="38"/>
      <c r="Z14" s="39" t="str">
        <f t="shared" si="2"/>
        <v xml:space="preserve">  </v>
      </c>
      <c r="AA14" s="40" t="s">
        <v>222</v>
      </c>
      <c r="AB14" s="41">
        <f>IF(AA14="","",IF(AA14="Preventivo",0.25,IF(AA14="Detectivo",0.15,IF(AA14="Correctivo",0.1,))))</f>
        <v>0</v>
      </c>
      <c r="AC14" s="19" t="str">
        <f>+IF(OR(AA14='[1]11 FORMULAS'!$O$4,AA14='[1]11 FORMULAS'!$O$5),'[1]11 FORMULAS'!$P$5,IF(AA14='[1]11 FORMULAS'!$O$6,'[1]11 FORMULAS'!$P$6,""))</f>
        <v/>
      </c>
      <c r="AD14" s="40" t="s">
        <v>222</v>
      </c>
      <c r="AE14" s="41">
        <f t="shared" ref="AE14" si="3">IF(AD14="","",IF(AD14="Manual",0.15,IF(AD14="Automatico",0.25,)))</f>
        <v>0</v>
      </c>
      <c r="AF14" s="42"/>
      <c r="AG14" s="42"/>
      <c r="AH14" s="42"/>
      <c r="AI14" s="19">
        <f>+AB14+AE14</f>
        <v>0</v>
      </c>
      <c r="AJ14" s="19">
        <f t="shared" ref="AJ14:AJ16" si="4">+AK13*AI14</f>
        <v>0</v>
      </c>
      <c r="AK14" s="19">
        <f t="shared" ref="AK14:AK16" si="5">+AK13-AJ14</f>
        <v>7.1999999999999995E-2</v>
      </c>
      <c r="AL14" s="19">
        <f>IF(AC14='[4]11 FORMULAS'!$P$6,AL13-(AL13*AI14),AL13)</f>
        <v>1</v>
      </c>
      <c r="AM14" s="110"/>
      <c r="AN14" s="93"/>
      <c r="AO14" s="110"/>
      <c r="AP14" s="93"/>
      <c r="AQ14" s="109"/>
      <c r="AR14" s="107"/>
      <c r="AS14" s="86"/>
      <c r="AT14" s="86"/>
      <c r="AU14" s="86"/>
      <c r="AV14" s="86"/>
      <c r="AW14" s="86"/>
      <c r="AX14" s="86"/>
      <c r="AY14" s="86"/>
      <c r="AZ14" s="86"/>
      <c r="BA14" s="86"/>
      <c r="BB14" s="86"/>
    </row>
    <row r="15" spans="1:57" s="20" customFormat="1" ht="35.25" customHeight="1" x14ac:dyDescent="0.25">
      <c r="A15" s="81"/>
      <c r="B15" s="81"/>
      <c r="C15" s="81"/>
      <c r="D15" s="81"/>
      <c r="E15" s="80"/>
      <c r="F15" s="81"/>
      <c r="G15" s="81"/>
      <c r="H15" s="81"/>
      <c r="I15" s="89"/>
      <c r="J15" s="91"/>
      <c r="K15" s="93"/>
      <c r="L15" s="95"/>
      <c r="M15" s="96"/>
      <c r="N15" s="95"/>
      <c r="O15" s="93"/>
      <c r="P15" s="98"/>
      <c r="Q15" s="93"/>
      <c r="R15" s="95"/>
      <c r="S15" s="93"/>
      <c r="T15" s="88"/>
      <c r="U15" s="109"/>
      <c r="V15" s="18"/>
      <c r="W15" s="38"/>
      <c r="X15" s="38"/>
      <c r="Y15" s="38"/>
      <c r="Z15" s="39" t="str">
        <f t="shared" si="2"/>
        <v xml:space="preserve">  </v>
      </c>
      <c r="AA15" s="40" t="s">
        <v>222</v>
      </c>
      <c r="AB15" s="41">
        <f t="shared" ref="AB15:AB16" si="6">IF(AA15="","",IF(AA15="Preventivo",0.25,IF(AA15="Detectivo",0.15,IF(AA15="Correctivo",0.1,))))</f>
        <v>0</v>
      </c>
      <c r="AC15" s="19" t="str">
        <f>+IF(OR(AA15='[1]11 FORMULAS'!$O$4,AA15='[1]11 FORMULAS'!$O$5),'[1]11 FORMULAS'!$P$5,IF(AA15='[1]11 FORMULAS'!$O$6,'[1]11 FORMULAS'!$P$6,""))</f>
        <v/>
      </c>
      <c r="AD15" s="40" t="s">
        <v>222</v>
      </c>
      <c r="AE15" s="41">
        <f t="shared" ref="AE15:AE16" si="7">IF(AD15="","",IF(AD15="Manual",0.15,IF(AD15="Automatico",0.25,)))</f>
        <v>0</v>
      </c>
      <c r="AF15" s="42"/>
      <c r="AG15" s="42"/>
      <c r="AH15" s="42"/>
      <c r="AI15" s="19">
        <f>+AB15+AE15</f>
        <v>0</v>
      </c>
      <c r="AJ15" s="19">
        <f t="shared" si="4"/>
        <v>0</v>
      </c>
      <c r="AK15" s="19">
        <f t="shared" si="5"/>
        <v>7.1999999999999995E-2</v>
      </c>
      <c r="AL15" s="19">
        <f>IF(AC15='[4]11 FORMULAS'!$P$6,AL14-(AL14*AI15),AL14)</f>
        <v>1</v>
      </c>
      <c r="AM15" s="110"/>
      <c r="AN15" s="93"/>
      <c r="AO15" s="110"/>
      <c r="AP15" s="93"/>
      <c r="AQ15" s="109"/>
      <c r="AR15" s="107"/>
      <c r="AS15" s="86"/>
      <c r="AT15" s="86"/>
      <c r="AU15" s="86"/>
      <c r="AV15" s="86"/>
      <c r="AW15" s="86"/>
      <c r="AX15" s="86"/>
      <c r="AY15" s="86"/>
      <c r="AZ15" s="86"/>
      <c r="BA15" s="86"/>
      <c r="BB15" s="86"/>
    </row>
    <row r="16" spans="1:57" s="20" customFormat="1" ht="35.25" customHeight="1" x14ac:dyDescent="0.25">
      <c r="A16" s="81"/>
      <c r="B16" s="81"/>
      <c r="C16" s="81"/>
      <c r="D16" s="81"/>
      <c r="E16" s="80"/>
      <c r="F16" s="81"/>
      <c r="G16" s="81"/>
      <c r="H16" s="81"/>
      <c r="I16" s="89"/>
      <c r="J16" s="92"/>
      <c r="K16" s="93"/>
      <c r="L16" s="95"/>
      <c r="M16" s="96"/>
      <c r="N16" s="95"/>
      <c r="O16" s="93"/>
      <c r="P16" s="99"/>
      <c r="Q16" s="93"/>
      <c r="R16" s="95"/>
      <c r="S16" s="93"/>
      <c r="T16" s="88"/>
      <c r="U16" s="109"/>
      <c r="V16" s="21"/>
      <c r="W16" s="21"/>
      <c r="X16" s="21"/>
      <c r="Y16" s="21"/>
      <c r="Z16" s="21"/>
      <c r="AA16" s="40" t="s">
        <v>222</v>
      </c>
      <c r="AB16" s="46">
        <f t="shared" si="6"/>
        <v>0</v>
      </c>
      <c r="AC16" s="19" t="str">
        <f>+IF(OR(AA16='[1]11 FORMULAS'!$O$4,AA16='[1]11 FORMULAS'!$O$5),'[1]11 FORMULAS'!$P$5,IF(AA16='[1]11 FORMULAS'!$O$6,'[1]11 FORMULAS'!$P$6,""))</f>
        <v/>
      </c>
      <c r="AD16" s="40" t="s">
        <v>222</v>
      </c>
      <c r="AE16" s="46">
        <f t="shared" si="7"/>
        <v>0</v>
      </c>
      <c r="AF16" s="43"/>
      <c r="AG16" s="43"/>
      <c r="AH16" s="43"/>
      <c r="AI16" s="19">
        <f t="shared" ref="AI16" si="8">+AB16+AE16</f>
        <v>0</v>
      </c>
      <c r="AJ16" s="19">
        <f t="shared" si="4"/>
        <v>0</v>
      </c>
      <c r="AK16" s="19">
        <f t="shared" si="5"/>
        <v>7.1999999999999995E-2</v>
      </c>
      <c r="AL16" s="19">
        <f>IF(AC16='[4]11 FORMULAS'!$P$6,AL15-(AL15*AI16),AL15)</f>
        <v>1</v>
      </c>
      <c r="AM16" s="110"/>
      <c r="AN16" s="93"/>
      <c r="AO16" s="110"/>
      <c r="AP16" s="93"/>
      <c r="AQ16" s="109"/>
      <c r="AR16" s="108"/>
      <c r="AS16" s="87"/>
      <c r="AT16" s="87"/>
      <c r="AU16" s="87"/>
      <c r="AV16" s="87"/>
      <c r="AW16" s="87"/>
      <c r="AX16" s="87"/>
      <c r="AY16" s="87"/>
      <c r="AZ16" s="87"/>
      <c r="BA16" s="87"/>
      <c r="BB16" s="87"/>
    </row>
  </sheetData>
  <mergeCells count="103">
    <mergeCell ref="A5:B5"/>
    <mergeCell ref="AR5:AR6"/>
    <mergeCell ref="BA5:BB5"/>
    <mergeCell ref="A6:B6"/>
    <mergeCell ref="C6:H6"/>
    <mergeCell ref="A1:B4"/>
    <mergeCell ref="C1:AZ1"/>
    <mergeCell ref="BA1:BB1"/>
    <mergeCell ref="C2:AZ2"/>
    <mergeCell ref="BA2:BB2"/>
    <mergeCell ref="C3:AZ3"/>
    <mergeCell ref="BA3:BB3"/>
    <mergeCell ref="C4:AZ4"/>
    <mergeCell ref="BA4:BB4"/>
    <mergeCell ref="W6:AH6"/>
    <mergeCell ref="BA6:BB6"/>
    <mergeCell ref="C5:D5"/>
    <mergeCell ref="P5:S5"/>
    <mergeCell ref="I5:O5"/>
    <mergeCell ref="I6:O6"/>
    <mergeCell ref="P6:S6"/>
    <mergeCell ref="AP9:AP11"/>
    <mergeCell ref="AQ9:AQ11"/>
    <mergeCell ref="AR9:AR11"/>
    <mergeCell ref="E10:E11"/>
    <mergeCell ref="A7:U7"/>
    <mergeCell ref="V7:AR7"/>
    <mergeCell ref="AS7:BB9"/>
    <mergeCell ref="A8:I9"/>
    <mergeCell ref="J8:U8"/>
    <mergeCell ref="V8:Z10"/>
    <mergeCell ref="AA8:AR8"/>
    <mergeCell ref="J9:J11"/>
    <mergeCell ref="F10:I10"/>
    <mergeCell ref="AA10:AE10"/>
    <mergeCell ref="AI9:AI10"/>
    <mergeCell ref="A10:A11"/>
    <mergeCell ref="B10:B11"/>
    <mergeCell ref="C10:C11"/>
    <mergeCell ref="D10:D11"/>
    <mergeCell ref="T9:T11"/>
    <mergeCell ref="Q9:Q11"/>
    <mergeCell ref="R9:R11"/>
    <mergeCell ref="S9:S11"/>
    <mergeCell ref="AZ10:AZ11"/>
    <mergeCell ref="AR12:AR16"/>
    <mergeCell ref="AS12:AS16"/>
    <mergeCell ref="AT12:AT16"/>
    <mergeCell ref="AU12:AU16"/>
    <mergeCell ref="U12:U16"/>
    <mergeCell ref="AM12:AM16"/>
    <mergeCell ref="AN12:AN16"/>
    <mergeCell ref="AO12:AO16"/>
    <mergeCell ref="AP12:AP16"/>
    <mergeCell ref="AQ12:AQ16"/>
    <mergeCell ref="A12:A16"/>
    <mergeCell ref="B12:B16"/>
    <mergeCell ref="C12:C16"/>
    <mergeCell ref="D12:D16"/>
    <mergeCell ref="BB12:BB16"/>
    <mergeCell ref="AV12:AV16"/>
    <mergeCell ref="AW12:AW16"/>
    <mergeCell ref="L9:L11"/>
    <mergeCell ref="M9:M11"/>
    <mergeCell ref="N9:N11"/>
    <mergeCell ref="O9:O11"/>
    <mergeCell ref="P9:P11"/>
    <mergeCell ref="BA10:BA11"/>
    <mergeCell ref="BB10:BB11"/>
    <mergeCell ref="AZ12:AZ16"/>
    <mergeCell ref="BA12:BA16"/>
    <mergeCell ref="U9:U11"/>
    <mergeCell ref="AA9:AH9"/>
    <mergeCell ref="AF10:AH10"/>
    <mergeCell ref="AK9:AK10"/>
    <mergeCell ref="AL9:AL10"/>
    <mergeCell ref="AM9:AM11"/>
    <mergeCell ref="AN9:AN11"/>
    <mergeCell ref="AO9:AO11"/>
    <mergeCell ref="E12:E16"/>
    <mergeCell ref="F12:F16"/>
    <mergeCell ref="G12:G16"/>
    <mergeCell ref="H12:H16"/>
    <mergeCell ref="AS10:AS11"/>
    <mergeCell ref="AT10:AT11"/>
    <mergeCell ref="AU10:AU11"/>
    <mergeCell ref="AV10:AV11"/>
    <mergeCell ref="AW10:AY10"/>
    <mergeCell ref="AX12:AX16"/>
    <mergeCell ref="AY12:AY16"/>
    <mergeCell ref="T12:T16"/>
    <mergeCell ref="I12:I16"/>
    <mergeCell ref="J12:J16"/>
    <mergeCell ref="K12:K16"/>
    <mergeCell ref="L12:L16"/>
    <mergeCell ref="M12:M16"/>
    <mergeCell ref="N12:N16"/>
    <mergeCell ref="O12:O16"/>
    <mergeCell ref="P12:P16"/>
    <mergeCell ref="Q12:Q16"/>
    <mergeCell ref="R12:R16"/>
    <mergeCell ref="S12:S16"/>
    <mergeCell ref="K9:K11"/>
  </mergeCells>
  <conditionalFormatting sqref="K12">
    <cfRule type="cellIs" dxfId="1940" priority="801" operator="equal">
      <formula>"Muy Baja"</formula>
    </cfRule>
    <cfRule type="cellIs" dxfId="1939" priority="800" operator="equal">
      <formula>"Baja"</formula>
    </cfRule>
    <cfRule type="cellIs" dxfId="1938" priority="799" operator="equal">
      <formula>"Media"</formula>
    </cfRule>
    <cfRule type="cellIs" dxfId="1937" priority="798" operator="equal">
      <formula>"Alta"</formula>
    </cfRule>
    <cfRule type="cellIs" dxfId="1936" priority="797" operator="equal">
      <formula>"Muy Alta"</formula>
    </cfRule>
  </conditionalFormatting>
  <conditionalFormatting sqref="M12">
    <cfRule type="cellIs" dxfId="1935" priority="810" operator="equal">
      <formula>$T$15</formula>
    </cfRule>
    <cfRule type="cellIs" dxfId="1934" priority="809" operator="equal">
      <formula>$T$14</formula>
    </cfRule>
    <cfRule type="cellIs" dxfId="1933" priority="808" operator="equal">
      <formula>$T$13</formula>
    </cfRule>
    <cfRule type="cellIs" dxfId="1932" priority="811" operator="equal">
      <formula>$T$16</formula>
    </cfRule>
    <cfRule type="cellIs" dxfId="1931" priority="807" operator="equal">
      <formula>$T$12</formula>
    </cfRule>
  </conditionalFormatting>
  <conditionalFormatting sqref="O12">
    <cfRule type="cellIs" dxfId="1930" priority="796" operator="equal">
      <formula>"leve"</formula>
    </cfRule>
    <cfRule type="cellIs" dxfId="1929" priority="795" operator="equal">
      <formula>"menor"</formula>
    </cfRule>
    <cfRule type="cellIs" dxfId="1928" priority="794" operator="equal">
      <formula>"Moderado"</formula>
    </cfRule>
    <cfRule type="cellIs" dxfId="1927" priority="793" operator="equal">
      <formula>"Mayor"</formula>
    </cfRule>
    <cfRule type="cellIs" dxfId="1926" priority="792" operator="equal">
      <formula>"catastrofico"</formula>
    </cfRule>
  </conditionalFormatting>
  <conditionalFormatting sqref="Q12">
    <cfRule type="cellIs" dxfId="1925" priority="791" operator="equal">
      <formula>"leve"</formula>
    </cfRule>
    <cfRule type="cellIs" dxfId="1924" priority="788" operator="equal">
      <formula>"Mayor"</formula>
    </cfRule>
    <cfRule type="cellIs" dxfId="1923" priority="787" operator="equal">
      <formula>"catastrofico"</formula>
    </cfRule>
    <cfRule type="cellIs" dxfId="1922" priority="790" operator="equal">
      <formula>"menor"</formula>
    </cfRule>
    <cfRule type="cellIs" dxfId="1921" priority="789" operator="equal">
      <formula>"Moderado"</formula>
    </cfRule>
  </conditionalFormatting>
  <conditionalFormatting sqref="S12">
    <cfRule type="cellIs" dxfId="1920" priority="784" operator="equal">
      <formula>"Moderado"</formula>
    </cfRule>
    <cfRule type="cellIs" dxfId="1919" priority="785" operator="equal">
      <formula>"menor"</formula>
    </cfRule>
    <cfRule type="cellIs" dxfId="1918" priority="786" operator="equal">
      <formula>"leve"</formula>
    </cfRule>
    <cfRule type="cellIs" dxfId="1917" priority="782" operator="equal">
      <formula>"catastrofico"</formula>
    </cfRule>
    <cfRule type="cellIs" dxfId="1916" priority="783" operator="equal">
      <formula>"Mayor"</formula>
    </cfRule>
  </conditionalFormatting>
  <conditionalFormatting sqref="T12">
    <cfRule type="cellIs" dxfId="1915" priority="802" operator="equal">
      <formula>#REF!</formula>
    </cfRule>
    <cfRule type="cellIs" dxfId="1914" priority="803" operator="equal">
      <formula>#REF!</formula>
    </cfRule>
    <cfRule type="cellIs" dxfId="1913" priority="804" operator="equal">
      <formula>#REF!</formula>
    </cfRule>
    <cfRule type="cellIs" dxfId="1912" priority="806" operator="equal">
      <formula>#REF!</formula>
    </cfRule>
    <cfRule type="cellIs" dxfId="1911" priority="805" operator="equal">
      <formula>#REF!</formula>
    </cfRule>
  </conditionalFormatting>
  <conditionalFormatting sqref="U12">
    <cfRule type="cellIs" dxfId="1910" priority="576" operator="equal">
      <formula>"Extremo"</formula>
    </cfRule>
    <cfRule type="cellIs" dxfId="1909" priority="577" operator="equal">
      <formula>"Alto"</formula>
    </cfRule>
    <cfRule type="cellIs" dxfId="1908" priority="578" operator="equal">
      <formula>"Moderado"</formula>
    </cfRule>
    <cfRule type="cellIs" dxfId="1907" priority="579" operator="equal">
      <formula>"Bajo"</formula>
    </cfRule>
  </conditionalFormatting>
  <conditionalFormatting sqref="AN12">
    <cfRule type="cellIs" dxfId="1906" priority="781" operator="equal">
      <formula>"Muy Baja"</formula>
    </cfRule>
    <cfRule type="cellIs" dxfId="1905" priority="780" operator="equal">
      <formula>"Baja"</formula>
    </cfRule>
    <cfRule type="cellIs" dxfId="1904" priority="778" operator="equal">
      <formula>"Alta"</formula>
    </cfRule>
    <cfRule type="cellIs" dxfId="1903" priority="777" operator="equal">
      <formula>"Muy Alta"</formula>
    </cfRule>
    <cfRule type="cellIs" dxfId="1902" priority="779" operator="equal">
      <formula>"Media"</formula>
    </cfRule>
  </conditionalFormatting>
  <conditionalFormatting sqref="AP12">
    <cfRule type="cellIs" dxfId="1901" priority="776" operator="equal">
      <formula>"Leve"</formula>
    </cfRule>
    <cfRule type="cellIs" dxfId="1900" priority="775" operator="equal">
      <formula>"Menor"</formula>
    </cfRule>
    <cfRule type="cellIs" dxfId="1899" priority="774" operator="equal">
      <formula>"Moderado"</formula>
    </cfRule>
    <cfRule type="cellIs" dxfId="1898" priority="773" operator="equal">
      <formula>"Mayor"</formula>
    </cfRule>
    <cfRule type="cellIs" dxfId="1897" priority="772" operator="equal">
      <formula>"Catastrofico"</formula>
    </cfRule>
  </conditionalFormatting>
  <conditionalFormatting sqref="AQ12">
    <cfRule type="cellIs" dxfId="1896" priority="617" operator="equal">
      <formula>"Moderado"</formula>
    </cfRule>
    <cfRule type="cellIs" dxfId="1895" priority="618" operator="equal">
      <formula>"Bajo"</formula>
    </cfRule>
    <cfRule type="cellIs" dxfId="1894" priority="616" operator="equal">
      <formula>"Alto"</formula>
    </cfRule>
    <cfRule type="cellIs" dxfId="1893" priority="615" operator="equal">
      <formula>"Extremo"</formula>
    </cfRule>
  </conditionalFormatting>
  <conditionalFormatting sqref="AR12">
    <cfRule type="cellIs" dxfId="1892" priority="654" operator="equal">
      <formula>"Reducir mitigar"</formula>
    </cfRule>
    <cfRule type="cellIs" dxfId="1891" priority="653" operator="equal">
      <formula>"reducir mitigar"</formula>
    </cfRule>
    <cfRule type="cellIs" dxfId="1890" priority="652" operator="equal">
      <formula>"reducir transferir"</formula>
    </cfRule>
    <cfRule type="cellIs" dxfId="1889" priority="651" operator="equal">
      <formula>"Aceptar"</formula>
    </cfRule>
    <cfRule type="cellIs" dxfId="1888" priority="650" operator="equal">
      <formula>"Evitar"</formula>
    </cfRule>
  </conditionalFormatting>
  <dataValidations count="13">
    <dataValidation type="list" allowBlank="1" showInputMessage="1" showErrorMessage="1" sqref="AR12" xr:uid="{00000000-0002-0000-0200-000000000000}">
      <formula1>"Reducir mitigar,Reducir Transferir,Aceptar,Evitar"</formula1>
    </dataValidation>
    <dataValidation type="list" allowBlank="1" showInputMessage="1" showErrorMessage="1" sqref="G12:H12" xr:uid="{00000000-0002-0000-0200-000001000000}">
      <formula1>"Procesos,Evento externo,Talento humano,Tecnologias,Infraestructura"</formula1>
    </dataValidation>
    <dataValidation type="list" allowBlank="1" showInputMessage="1" showErrorMessage="1" sqref="B12:B16" xr:uid="{00000000-0002-0000-0200-000002000000}">
      <formula1>"Posibilidad de perdidad economica,Posibilidad de perdida reputacional,Posibilidad de perdida economica y reputacional,Posibilidad de perdida reputacional y economica"</formula1>
    </dataValidation>
    <dataValidation type="list" allowBlank="1" showInputMessage="1" showErrorMessage="1" sqref="F12:F16" xr:uid="{00000000-0002-0000-0200-000003000000}">
      <formula1>"A Ejecucion y administracion de procesos,B Fraude externo,C Fraude interno,D Fallas teconologicas,E Relaciones laborales,F Usuarios productos y practicas organizacionales,G Daños activos fisicos"</formula1>
    </dataValidation>
    <dataValidation type="list" allowBlank="1" showInputMessage="1" showErrorMessage="1" sqref="M12:M16" xr:uid="{00000000-0002-0000-0200-000004000000}">
      <formula1>"N/A,menor a 10 SMLMV,ENTRE 10 Y 50 SMLMV,entre 50 y 100 SMLMV,entre 100 y 500 SMLMV,Mayor a 500 SMLMV"</formula1>
    </dataValidation>
    <dataValidation type="list" allowBlank="1" showInputMessage="1" showErrorMessage="1" sqref="AF12:AF15" xr:uid="{00000000-0002-0000-0200-000005000000}">
      <formula1>"Documentado,Sin Documentar"</formula1>
    </dataValidation>
    <dataValidation type="list" allowBlank="1" showInputMessage="1" showErrorMessage="1" sqref="AG12:AG13" xr:uid="{00000000-0002-0000-0200-000006000000}">
      <formula1>"Continua,Aleatoria"</formula1>
    </dataValidation>
    <dataValidation type="list" allowBlank="1" showInputMessage="1" showErrorMessage="1" sqref="AH12:AH13" xr:uid="{00000000-0002-0000-0200-000007000000}">
      <formula1>"Con Registro,Sin Registro"</formula1>
    </dataValidation>
    <dataValidation type="list" allowBlank="1" showInputMessage="1" showErrorMessage="1" sqref="H5" xr:uid="{00000000-0002-0000-0200-000008000000}">
      <formula1>"Estrategico,Misional,Apoyo"</formula1>
    </dataValidation>
    <dataValidation type="list" allowBlank="1" showInputMessage="1" showErrorMessage="1" sqref="BB12:BB16" xr:uid="{00000000-0002-0000-0200-000009000000}">
      <formula1>"Sin Iniciar,En proceso,Cerrado"</formula1>
    </dataValidation>
    <dataValidation type="list" allowBlank="1" showInputMessage="1" showErrorMessage="1" sqref="P12:P16" xr:uid="{00000000-0002-0000-0200-00000A000000}">
      <formula1>$BE$1:$BE$6</formula1>
    </dataValidation>
    <dataValidation type="list" allowBlank="1" showInputMessage="1" showErrorMessage="1" sqref="AA12:AA16" xr:uid="{00000000-0002-0000-0200-00000B000000}">
      <formula1>"Preventivo,Detectivo,Correctivo,NA"</formula1>
    </dataValidation>
    <dataValidation type="list" allowBlank="1" showInputMessage="1" showErrorMessage="1" sqref="AD12:AD16" xr:uid="{00000000-0002-0000-0200-00000C000000}">
      <formula1>"Manual,Automatico,NA"</formula1>
    </dataValidation>
  </dataValidations>
  <pageMargins left="0.7" right="0.7" top="0.75" bottom="0.75" header="0.3" footer="0.3"/>
  <pageSetup orientation="portrait" horizontalDpi="4294967292"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D000000}">
          <x14:formula1>
            <xm:f>'C:\Users\everl\Downloads\MAPA DE RIESGO DE GESTION.25.06.2023\[gestion de riesgos.xlsx]11 FORMULAS'!#REF!</xm:f>
          </x14:formula1>
          <xm:sqref>AG14:AH15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sheetPr>
  <dimension ref="A1:BE16"/>
  <sheetViews>
    <sheetView topLeftCell="A10" zoomScale="70" zoomScaleNormal="70" workbookViewId="0">
      <pane xSplit="1" topLeftCell="B1" activePane="topRight" state="frozen"/>
      <selection activeCell="A12" sqref="A12"/>
      <selection pane="topRight" activeCell="T12" sqref="T12:T16"/>
    </sheetView>
  </sheetViews>
  <sheetFormatPr baseColWidth="10" defaultColWidth="11.42578125" defaultRowHeight="15" x14ac:dyDescent="0.25"/>
  <cols>
    <col min="1" max="1" width="8.28515625" customWidth="1"/>
    <col min="2" max="2" width="27.140625" customWidth="1"/>
    <col min="3" max="3" width="23.28515625" customWidth="1"/>
    <col min="4" max="4" width="28.42578125" customWidth="1"/>
    <col min="5" max="5" width="54" customWidth="1"/>
    <col min="6" max="9" width="15.85546875" customWidth="1"/>
    <col min="10" max="10" width="7.28515625" customWidth="1"/>
    <col min="11" max="11" width="11.5703125" customWidth="1"/>
    <col min="12" max="12" width="6.7109375" customWidth="1"/>
    <col min="13" max="13" width="14.85546875" customWidth="1"/>
    <col min="14" max="14" width="6.7109375" customWidth="1"/>
    <col min="15" max="15" width="12.140625" customWidth="1"/>
    <col min="16" max="16" width="15.5703125" customWidth="1"/>
    <col min="17" max="17" width="13.42578125" customWidth="1"/>
    <col min="18" max="18" width="7" customWidth="1"/>
    <col min="19" max="19" width="12.7109375" customWidth="1"/>
    <col min="20" max="20" width="8.28515625" customWidth="1"/>
    <col min="21" max="21" width="12.7109375" customWidth="1"/>
    <col min="22" max="22" width="8.42578125" customWidth="1"/>
    <col min="23" max="23" width="17.5703125" customWidth="1"/>
    <col min="24" max="24" width="42.28515625" customWidth="1"/>
    <col min="25" max="25" width="21.85546875" customWidth="1"/>
    <col min="26" max="26" width="37.28515625" customWidth="1"/>
    <col min="27" max="27" width="9.85546875" customWidth="1"/>
    <col min="28" max="28" width="8.85546875" customWidth="1"/>
    <col min="29" max="29" width="13.7109375" customWidth="1"/>
    <col min="30" max="30" width="10.85546875" customWidth="1"/>
    <col min="31" max="31" width="9.5703125" customWidth="1"/>
    <col min="32" max="32" width="10.42578125" customWidth="1"/>
    <col min="33" max="33" width="9.140625" customWidth="1"/>
    <col min="34" max="34" width="10.85546875" customWidth="1"/>
    <col min="35" max="35" width="8.7109375" customWidth="1"/>
    <col min="36" max="36" width="8.140625" customWidth="1"/>
    <col min="37" max="38" width="8.42578125" customWidth="1"/>
    <col min="39" max="39" width="6.42578125" customWidth="1"/>
    <col min="40" max="40" width="13.28515625" customWidth="1"/>
    <col min="41" max="41" width="7.7109375" customWidth="1"/>
    <col min="42" max="42" width="13.28515625" customWidth="1"/>
    <col min="43" max="43" width="12.7109375" customWidth="1"/>
    <col min="44" max="44" width="12" customWidth="1"/>
    <col min="45" max="46" width="17.28515625" customWidth="1"/>
    <col min="47" max="48" width="9.5703125" customWidth="1"/>
    <col min="49" max="51" width="17.28515625" customWidth="1"/>
    <col min="52" max="53" width="22" customWidth="1"/>
    <col min="54" max="54" width="12.140625" customWidth="1"/>
    <col min="56" max="56" width="11.28515625" customWidth="1"/>
    <col min="57" max="57" width="0.42578125" hidden="1" customWidth="1"/>
    <col min="16334" max="16384" width="25.42578125" customWidth="1"/>
  </cols>
  <sheetData>
    <row r="1" spans="1:57" s="7" customFormat="1" ht="16.5" customHeight="1" x14ac:dyDescent="0.25">
      <c r="A1" s="132"/>
      <c r="B1" s="133"/>
      <c r="C1" s="134" t="s">
        <v>220</v>
      </c>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6"/>
      <c r="BA1" s="137" t="s">
        <v>221</v>
      </c>
      <c r="BB1" s="137"/>
      <c r="BE1" s="37" t="s">
        <v>222</v>
      </c>
    </row>
    <row r="2" spans="1:57" s="7" customFormat="1" ht="16.5" customHeight="1" x14ac:dyDescent="0.25">
      <c r="A2" s="132"/>
      <c r="B2" s="133"/>
      <c r="C2" s="138" t="s">
        <v>223</v>
      </c>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7" t="s">
        <v>224</v>
      </c>
      <c r="BB2" s="137"/>
      <c r="BE2" s="37" t="s">
        <v>225</v>
      </c>
    </row>
    <row r="3" spans="1:57" s="7" customFormat="1" ht="16.5" customHeight="1" x14ac:dyDescent="0.25">
      <c r="A3" s="132"/>
      <c r="B3" s="133"/>
      <c r="C3" s="138" t="s">
        <v>332</v>
      </c>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7" t="s">
        <v>227</v>
      </c>
      <c r="BB3" s="137"/>
      <c r="BE3" s="37" t="s">
        <v>228</v>
      </c>
    </row>
    <row r="4" spans="1:57" s="7" customFormat="1" ht="16.5" customHeight="1" x14ac:dyDescent="0.25">
      <c r="A4" s="132"/>
      <c r="B4" s="133"/>
      <c r="C4" s="138" t="s">
        <v>229</v>
      </c>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7" t="s">
        <v>230</v>
      </c>
      <c r="BB4" s="137"/>
      <c r="BE4" s="37" t="s">
        <v>231</v>
      </c>
    </row>
    <row r="5" spans="1:57" s="8" customFormat="1" ht="39.75" customHeight="1" x14ac:dyDescent="0.25">
      <c r="A5" s="117" t="s">
        <v>232</v>
      </c>
      <c r="B5" s="117"/>
      <c r="C5" s="141" t="s">
        <v>233</v>
      </c>
      <c r="D5" s="142"/>
      <c r="E5" s="34" t="s">
        <v>234</v>
      </c>
      <c r="F5" s="45" t="s">
        <v>333</v>
      </c>
      <c r="G5" s="34" t="s">
        <v>0</v>
      </c>
      <c r="H5" s="36" t="s">
        <v>236</v>
      </c>
      <c r="I5" s="146" t="s">
        <v>237</v>
      </c>
      <c r="J5" s="147"/>
      <c r="K5" s="147"/>
      <c r="L5" s="147"/>
      <c r="M5" s="147"/>
      <c r="N5" s="147"/>
      <c r="O5" s="148"/>
      <c r="P5" s="143">
        <v>45155</v>
      </c>
      <c r="Q5" s="144"/>
      <c r="R5" s="144"/>
      <c r="S5" s="145"/>
      <c r="AR5" s="125"/>
      <c r="BA5" s="126"/>
      <c r="BB5" s="126"/>
      <c r="BE5" s="37" t="s">
        <v>238</v>
      </c>
    </row>
    <row r="6" spans="1:57" s="8" customFormat="1" ht="33.75" customHeight="1" x14ac:dyDescent="0.25">
      <c r="A6" s="151" t="s">
        <v>239</v>
      </c>
      <c r="B6" s="152"/>
      <c r="C6" s="129" t="s">
        <v>334</v>
      </c>
      <c r="D6" s="130"/>
      <c r="E6" s="130"/>
      <c r="F6" s="130"/>
      <c r="G6" s="130"/>
      <c r="H6" s="131"/>
      <c r="I6" s="146" t="s">
        <v>241</v>
      </c>
      <c r="J6" s="147"/>
      <c r="K6" s="147"/>
      <c r="L6" s="147"/>
      <c r="M6" s="147"/>
      <c r="N6" s="147"/>
      <c r="O6" s="148"/>
      <c r="P6" s="149">
        <v>2023</v>
      </c>
      <c r="Q6" s="150"/>
      <c r="R6" s="150"/>
      <c r="S6" s="150"/>
      <c r="V6" s="9" t="s">
        <v>242</v>
      </c>
      <c r="W6" s="139"/>
      <c r="X6" s="139"/>
      <c r="Y6" s="139"/>
      <c r="Z6" s="139"/>
      <c r="AA6" s="139"/>
      <c r="AB6" s="139"/>
      <c r="AC6" s="139"/>
      <c r="AD6" s="139"/>
      <c r="AE6" s="139"/>
      <c r="AF6" s="139"/>
      <c r="AG6" s="139"/>
      <c r="AH6" s="139"/>
      <c r="AI6" s="10"/>
      <c r="AJ6" s="10"/>
      <c r="AK6" s="10"/>
      <c r="AL6" s="10"/>
      <c r="AM6" s="11"/>
      <c r="AN6" s="12"/>
      <c r="AO6" s="12"/>
      <c r="AP6" s="12"/>
      <c r="AR6" s="125"/>
      <c r="BA6" s="140"/>
      <c r="BB6" s="140"/>
      <c r="BE6" s="37" t="s">
        <v>243</v>
      </c>
    </row>
    <row r="7" spans="1:57" s="8" customFormat="1" ht="33.75" customHeight="1" x14ac:dyDescent="0.25">
      <c r="A7" s="111" t="s">
        <v>244</v>
      </c>
      <c r="B7" s="112"/>
      <c r="C7" s="112"/>
      <c r="D7" s="112"/>
      <c r="E7" s="112"/>
      <c r="F7" s="112"/>
      <c r="G7" s="112"/>
      <c r="H7" s="112"/>
      <c r="I7" s="112"/>
      <c r="J7" s="112"/>
      <c r="K7" s="112"/>
      <c r="L7" s="112"/>
      <c r="M7" s="112"/>
      <c r="N7" s="112"/>
      <c r="O7" s="112"/>
      <c r="P7" s="112"/>
      <c r="Q7" s="112"/>
      <c r="R7" s="112"/>
      <c r="S7" s="112"/>
      <c r="T7" s="112"/>
      <c r="U7" s="113"/>
      <c r="V7" s="114" t="s">
        <v>245</v>
      </c>
      <c r="W7" s="115"/>
      <c r="X7" s="115"/>
      <c r="Y7" s="115"/>
      <c r="Z7" s="115"/>
      <c r="AA7" s="115"/>
      <c r="AB7" s="115"/>
      <c r="AC7" s="115"/>
      <c r="AD7" s="115"/>
      <c r="AE7" s="115"/>
      <c r="AF7" s="115"/>
      <c r="AG7" s="115"/>
      <c r="AH7" s="115"/>
      <c r="AI7" s="115"/>
      <c r="AJ7" s="115"/>
      <c r="AK7" s="115"/>
      <c r="AL7" s="115"/>
      <c r="AM7" s="115"/>
      <c r="AN7" s="115"/>
      <c r="AO7" s="115"/>
      <c r="AP7" s="115"/>
      <c r="AQ7" s="115"/>
      <c r="AR7" s="116"/>
      <c r="AS7" s="117" t="s">
        <v>246</v>
      </c>
      <c r="AT7" s="117"/>
      <c r="AU7" s="117"/>
      <c r="AV7" s="117"/>
      <c r="AW7" s="117"/>
      <c r="AX7" s="117"/>
      <c r="AY7" s="117"/>
      <c r="AZ7" s="117"/>
      <c r="BA7" s="117"/>
      <c r="BB7" s="117"/>
    </row>
    <row r="8" spans="1:57" s="8" customFormat="1" ht="33" customHeight="1" x14ac:dyDescent="0.25">
      <c r="A8" s="117" t="s">
        <v>247</v>
      </c>
      <c r="B8" s="117"/>
      <c r="C8" s="117"/>
      <c r="D8" s="117"/>
      <c r="E8" s="117"/>
      <c r="F8" s="117"/>
      <c r="G8" s="117"/>
      <c r="H8" s="117"/>
      <c r="I8" s="117"/>
      <c r="J8" s="117" t="s">
        <v>248</v>
      </c>
      <c r="K8" s="117"/>
      <c r="L8" s="117"/>
      <c r="M8" s="117"/>
      <c r="N8" s="117"/>
      <c r="O8" s="117"/>
      <c r="P8" s="117"/>
      <c r="Q8" s="117"/>
      <c r="R8" s="117"/>
      <c r="S8" s="117"/>
      <c r="T8" s="117"/>
      <c r="U8" s="117"/>
      <c r="V8" s="119" t="s">
        <v>249</v>
      </c>
      <c r="W8" s="119"/>
      <c r="X8" s="119"/>
      <c r="Y8" s="119"/>
      <c r="Z8" s="119"/>
      <c r="AA8" s="120" t="s">
        <v>250</v>
      </c>
      <c r="AB8" s="120"/>
      <c r="AC8" s="120"/>
      <c r="AD8" s="120"/>
      <c r="AE8" s="120"/>
      <c r="AF8" s="120"/>
      <c r="AG8" s="120"/>
      <c r="AH8" s="120"/>
      <c r="AI8" s="120"/>
      <c r="AJ8" s="120"/>
      <c r="AK8" s="120"/>
      <c r="AL8" s="120"/>
      <c r="AM8" s="120"/>
      <c r="AN8" s="120"/>
      <c r="AO8" s="120"/>
      <c r="AP8" s="120"/>
      <c r="AQ8" s="120"/>
      <c r="AR8" s="120"/>
      <c r="AS8" s="117"/>
      <c r="AT8" s="117"/>
      <c r="AU8" s="117"/>
      <c r="AV8" s="117"/>
      <c r="AW8" s="117"/>
      <c r="AX8" s="117"/>
      <c r="AY8" s="117"/>
      <c r="AZ8" s="117"/>
      <c r="BA8" s="117"/>
      <c r="BB8" s="117"/>
    </row>
    <row r="9" spans="1:57" s="13" customFormat="1" ht="33" customHeight="1" x14ac:dyDescent="0.25">
      <c r="A9" s="117"/>
      <c r="B9" s="118"/>
      <c r="C9" s="118"/>
      <c r="D9" s="117"/>
      <c r="E9" s="117"/>
      <c r="F9" s="117"/>
      <c r="G9" s="117"/>
      <c r="H9" s="117"/>
      <c r="I9" s="117"/>
      <c r="J9" s="100" t="s">
        <v>251</v>
      </c>
      <c r="K9" s="100" t="s">
        <v>252</v>
      </c>
      <c r="L9" s="100" t="s">
        <v>253</v>
      </c>
      <c r="M9" s="100" t="s">
        <v>254</v>
      </c>
      <c r="N9" s="100" t="s">
        <v>255</v>
      </c>
      <c r="O9" s="100" t="s">
        <v>256</v>
      </c>
      <c r="P9" s="100" t="s">
        <v>257</v>
      </c>
      <c r="Q9" s="100" t="s">
        <v>258</v>
      </c>
      <c r="R9" s="100" t="s">
        <v>259</v>
      </c>
      <c r="S9" s="100" t="s">
        <v>260</v>
      </c>
      <c r="T9" s="100" t="s">
        <v>261</v>
      </c>
      <c r="U9" s="100" t="s">
        <v>262</v>
      </c>
      <c r="V9" s="119"/>
      <c r="W9" s="119"/>
      <c r="X9" s="119"/>
      <c r="Y9" s="119"/>
      <c r="Z9" s="119"/>
      <c r="AA9" s="103" t="s">
        <v>263</v>
      </c>
      <c r="AB9" s="103"/>
      <c r="AC9" s="103"/>
      <c r="AD9" s="103"/>
      <c r="AE9" s="103"/>
      <c r="AF9" s="103"/>
      <c r="AG9" s="103"/>
      <c r="AH9" s="103"/>
      <c r="AI9" s="104" t="s">
        <v>264</v>
      </c>
      <c r="AJ9" s="33"/>
      <c r="AK9" s="104" t="s">
        <v>265</v>
      </c>
      <c r="AL9" s="104" t="s">
        <v>266</v>
      </c>
      <c r="AM9" s="105" t="s">
        <v>267</v>
      </c>
      <c r="AN9" s="105" t="s">
        <v>268</v>
      </c>
      <c r="AO9" s="104" t="s">
        <v>269</v>
      </c>
      <c r="AP9" s="105" t="s">
        <v>270</v>
      </c>
      <c r="AQ9" s="105" t="s">
        <v>271</v>
      </c>
      <c r="AR9" s="105" t="s">
        <v>272</v>
      </c>
      <c r="AS9" s="117"/>
      <c r="AT9" s="117"/>
      <c r="AU9" s="117"/>
      <c r="AV9" s="117"/>
      <c r="AW9" s="117"/>
      <c r="AX9" s="117"/>
      <c r="AY9" s="117"/>
      <c r="AZ9" s="117"/>
      <c r="BA9" s="117"/>
      <c r="BB9" s="117"/>
    </row>
    <row r="10" spans="1:57" s="13" customFormat="1" ht="49.5" customHeight="1" x14ac:dyDescent="0.25">
      <c r="A10" s="121" t="s">
        <v>273</v>
      </c>
      <c r="B10" s="122" t="s">
        <v>274</v>
      </c>
      <c r="C10" s="122" t="s">
        <v>275</v>
      </c>
      <c r="D10" s="123" t="s">
        <v>276</v>
      </c>
      <c r="E10" s="103" t="s">
        <v>277</v>
      </c>
      <c r="F10" s="103" t="s">
        <v>278</v>
      </c>
      <c r="G10" s="103"/>
      <c r="H10" s="103"/>
      <c r="I10" s="103"/>
      <c r="J10" s="100"/>
      <c r="K10" s="100"/>
      <c r="L10" s="100"/>
      <c r="M10" s="100"/>
      <c r="N10" s="100"/>
      <c r="O10" s="100"/>
      <c r="P10" s="100"/>
      <c r="Q10" s="100"/>
      <c r="R10" s="100"/>
      <c r="S10" s="100"/>
      <c r="T10" s="100"/>
      <c r="U10" s="100"/>
      <c r="V10" s="119"/>
      <c r="W10" s="119"/>
      <c r="X10" s="119"/>
      <c r="Y10" s="119"/>
      <c r="Z10" s="119"/>
      <c r="AA10" s="104" t="s">
        <v>279</v>
      </c>
      <c r="AB10" s="104"/>
      <c r="AC10" s="104"/>
      <c r="AD10" s="104"/>
      <c r="AE10" s="104"/>
      <c r="AF10" s="104" t="s">
        <v>280</v>
      </c>
      <c r="AG10" s="104"/>
      <c r="AH10" s="104"/>
      <c r="AI10" s="104"/>
      <c r="AJ10" s="33"/>
      <c r="AK10" s="104"/>
      <c r="AL10" s="104"/>
      <c r="AM10" s="105"/>
      <c r="AN10" s="105"/>
      <c r="AO10" s="104"/>
      <c r="AP10" s="105"/>
      <c r="AQ10" s="105"/>
      <c r="AR10" s="105"/>
      <c r="AS10" s="82" t="s">
        <v>281</v>
      </c>
      <c r="AT10" s="82" t="s">
        <v>282</v>
      </c>
      <c r="AU10" s="82" t="s">
        <v>283</v>
      </c>
      <c r="AV10" s="82" t="s">
        <v>284</v>
      </c>
      <c r="AW10" s="84" t="s">
        <v>285</v>
      </c>
      <c r="AX10" s="84"/>
      <c r="AY10" s="84"/>
      <c r="AZ10" s="103" t="s">
        <v>286</v>
      </c>
      <c r="BA10" s="103" t="s">
        <v>287</v>
      </c>
      <c r="BB10" s="103" t="s">
        <v>288</v>
      </c>
    </row>
    <row r="11" spans="1:57" s="13" customFormat="1" ht="57.75" customHeight="1" x14ac:dyDescent="0.25">
      <c r="A11" s="121"/>
      <c r="B11" s="122"/>
      <c r="C11" s="122"/>
      <c r="D11" s="123"/>
      <c r="E11" s="103"/>
      <c r="F11" s="14" t="s">
        <v>289</v>
      </c>
      <c r="G11" s="14" t="s">
        <v>290</v>
      </c>
      <c r="H11" s="14" t="s">
        <v>291</v>
      </c>
      <c r="I11" s="14" t="s">
        <v>292</v>
      </c>
      <c r="J11" s="100"/>
      <c r="K11" s="100"/>
      <c r="L11" s="100"/>
      <c r="M11" s="100"/>
      <c r="N11" s="100"/>
      <c r="O11" s="100"/>
      <c r="P11" s="100"/>
      <c r="Q11" s="100"/>
      <c r="R11" s="100"/>
      <c r="S11" s="100"/>
      <c r="T11" s="100"/>
      <c r="U11" s="100"/>
      <c r="V11" s="15" t="s">
        <v>293</v>
      </c>
      <c r="W11" s="15" t="s">
        <v>294</v>
      </c>
      <c r="X11" s="15" t="s">
        <v>295</v>
      </c>
      <c r="Y11" s="60" t="s">
        <v>296</v>
      </c>
      <c r="Z11" s="16" t="s">
        <v>297</v>
      </c>
      <c r="AA11" s="17" t="s">
        <v>298</v>
      </c>
      <c r="AB11" s="15" t="s">
        <v>299</v>
      </c>
      <c r="AC11" s="15" t="s">
        <v>300</v>
      </c>
      <c r="AD11" s="17" t="s">
        <v>301</v>
      </c>
      <c r="AE11" s="15" t="s">
        <v>302</v>
      </c>
      <c r="AF11" s="15" t="s">
        <v>303</v>
      </c>
      <c r="AG11" s="15" t="s">
        <v>304</v>
      </c>
      <c r="AH11" s="15" t="s">
        <v>305</v>
      </c>
      <c r="AI11" s="33" t="s">
        <v>306</v>
      </c>
      <c r="AJ11" s="33"/>
      <c r="AK11" s="33" t="s">
        <v>307</v>
      </c>
      <c r="AL11" s="33" t="s">
        <v>308</v>
      </c>
      <c r="AM11" s="105"/>
      <c r="AN11" s="105"/>
      <c r="AO11" s="104"/>
      <c r="AP11" s="105"/>
      <c r="AQ11" s="105"/>
      <c r="AR11" s="105"/>
      <c r="AS11" s="83"/>
      <c r="AT11" s="83"/>
      <c r="AU11" s="83"/>
      <c r="AV11" s="83"/>
      <c r="AW11" s="16" t="s">
        <v>309</v>
      </c>
      <c r="AX11" s="16" t="s">
        <v>310</v>
      </c>
      <c r="AY11" s="16" t="s">
        <v>311</v>
      </c>
      <c r="AZ11" s="103"/>
      <c r="BA11" s="103"/>
      <c r="BB11" s="103"/>
    </row>
    <row r="12" spans="1:57" s="20" customFormat="1" ht="210" customHeight="1" x14ac:dyDescent="0.25">
      <c r="A12" s="81" t="s">
        <v>312</v>
      </c>
      <c r="B12" s="101" t="s">
        <v>313</v>
      </c>
      <c r="C12" s="101" t="s">
        <v>335</v>
      </c>
      <c r="D12" s="81" t="s">
        <v>336</v>
      </c>
      <c r="E12" s="80" t="str">
        <f>+CONCATENATE(B12," ",C12," ",D12)</f>
        <v xml:space="preserve">Posibilidad de perdida economica y reputacional por sanciones de organismos de control en contra de entidad debido a la falta de seguimiento y control efectivo en la ejecución de la planificación del macroproceso de gestión documental </v>
      </c>
      <c r="F12" s="81" t="s">
        <v>316</v>
      </c>
      <c r="G12" s="81"/>
      <c r="H12" s="81" t="s">
        <v>317</v>
      </c>
      <c r="I12" s="89" t="str">
        <f>+G12&amp;H12</f>
        <v>Procesos</v>
      </c>
      <c r="J12" s="90">
        <v>12</v>
      </c>
      <c r="K12" s="93" t="str">
        <f>IF(J12&lt;=0,"",IF(J12&lt;=2,"Muy Baja",IF(J12&lt;=24,"Baja",IF(J12&lt;=500,"Media",IF(J12&lt;=5000,"Alta","Muy Alta")))))</f>
        <v>Baja</v>
      </c>
      <c r="L12" s="94">
        <f>IF(K12="","",IF(K12="Muy Baja",0.2,IF(K12="Baja",0.4,IF(K12="Media",0.6,IF(K12="Alta",0.8,IF(K12="Muy Alta",1,))))))</f>
        <v>0.4</v>
      </c>
      <c r="M12" s="96" t="s">
        <v>337</v>
      </c>
      <c r="N12" s="94">
        <f>IF(M12="","",IF(M12="menor a 10 SMLMV",0.2,IF(M12="ENTRE 10 Y 50 SMLMV",0.4,IF(M12="entre 50 y 100 SMLMV",0.6,IF(M12="entre 100 y 500 SMLMV",0.8,IF(M12="Mayor a 500 SMLMV",1,))))))</f>
        <v>0.6</v>
      </c>
      <c r="O12" s="93" t="str">
        <f>IF(N12&lt;=0,"",IF(N12&lt;=20%,"Leve",IF(N12&lt;=40%,"Menor",IF(N12&lt;=60%,"Moderado",IF(N12&lt;=80%,"Mayor","Catastrofico")))))</f>
        <v>Moderado</v>
      </c>
      <c r="P12" s="97" t="s">
        <v>238</v>
      </c>
      <c r="Q12" s="93" t="str">
        <f>IF(R12&lt;=0,"",IF(R12&lt;=20%,"Leve",IF(R12&lt;=40%,"Menor",IF(R12&lt;=60%,"Moderado",IF(R12&lt;=80%,"Mayor","Catastrofico")))))</f>
        <v>Mayor</v>
      </c>
      <c r="R12" s="94">
        <f>IF(P12="","",IF(P12="El riesgo afecta la imagen de algún área de la organización",0.2,IF(P12="El riesgo afecta la imagen de la entidad internamente, de conocimiento general nivel interno, de junta directiva y accionistas y/o de proveedores",0.4,IF(P12="El riesgo afecta la imagen de la entidad con algunos usuarios de relevancia frente al logro de los objetivos",0.6,IF(P12="El riesgo afecta la imagen de la entidad con efecto publicitario sostenido a nivel de sector administrativo, nivel departamental o municipal",0.8,IF(P12="El riesgo afecta la imagen de la entidad a nivel nacional, con efecto publicitario sostenido a nivel país",1,))))))</f>
        <v>0.8</v>
      </c>
      <c r="S12" s="93" t="str">
        <f>IF(T12&lt;=0,"",IF(T12&lt;=20%,"Leve",IF(T12&lt;=40%,"Menor",IF(T12&lt;=60%,"Moderado",IF(T12&lt;=80%,"Mayor","Catastrofico")))))</f>
        <v>Mayor</v>
      </c>
      <c r="T12" s="88">
        <f>+R12</f>
        <v>0.8</v>
      </c>
      <c r="U12" s="109" t="str">
        <f>IF(OR(AND(K12="Muy Baja",S12="Leve"),AND(K12="Muy Baja",S12="Menor"),AND(K12="Baja",S12="Leve")),"Bajo",IF(OR(AND(K12="Muy baja",S12="Moderado"),AND(K12="Baja",S12="Menor"),AND(K12="Baja",S12="Moderado"),AND(K12="Media",S12="Leve"),AND(K12="Media",S12="Menor"),AND(K12="Media",S12="Moderado"),AND(K12="Alta",S12="Leve"),AND(K12="Alta",S12="Menor")),"Moderado",IF(OR(AND(K12="Muy Baja",S12="Mayor"),AND(K12="Baja",S12="Mayor"),AND(K12="Media",S12="Mayor"),AND(K12="Alta",S12="Moderado"),AND(K12="Alta",S12="Mayor"),AND(K12="Muy Alta",S12="Leve"),AND(K12="Muy Alta",S12="Menor"),AND(K12="Muy Alta",S12="Moderado"),AND(K12="Muy Alta",S12="Mayor")),"Alto",IF(OR(AND(K12="Muy Baja",S12="Catastrofico"),AND(K12="Baja",S12="Catastrofico"),AND(K12="Media",S12="Catastrofico"),AND(K12="Alta",S12="Catastrofico"),AND(K12="Muy Alta",S12="Catastrofico")),"Extremo",))))</f>
        <v>Alto</v>
      </c>
      <c r="V12" s="18">
        <v>1</v>
      </c>
      <c r="W12" s="38" t="s">
        <v>319</v>
      </c>
      <c r="X12" s="58" t="s">
        <v>338</v>
      </c>
      <c r="Y12" s="57" t="s">
        <v>339</v>
      </c>
      <c r="Z12" s="59" t="str">
        <f t="shared" ref="Z12:Z15" si="0">+CONCATENATE(W12," ",X12," ",Y12)</f>
        <v>El Director Administrativo de Archivo Gerneral verificar que se implemente el sistema de monitoreo y evaluación de la gestión documental y archivística previsto por la entidad, para esto consolida los registros de ejecución de planes mide, analiza, evalua y controla las acciones ejecutadas por los lideres de equipos de trabajo de la gestión documental, frente a los planes, proyectos y programas establecidos para la gestión documental de la entidad, y se registra en el Seguimiento al Plan Institucional de Archivos - PINAR actualizado e indicadores de gestión. Así como elabora y comunica a la alta dirección los Informes de resultados alcanzados frente a los objetivos, proyectos y metas programadas. En caso que se identifiquen desviaciones de los planes se comunica a la alta dirección y se  implementan las acciones corectivas y de mejora correspondiente. mensualmente</v>
      </c>
      <c r="AA12" s="40" t="s">
        <v>322</v>
      </c>
      <c r="AB12" s="41">
        <f t="shared" ref="AB12:AB13" si="1">IF(AA12="","",IF(AA12="Preventivo",0.25,IF(AA12="Detectivo",0.15,IF(AA12="Correctivo",0.1,))))</f>
        <v>0.25</v>
      </c>
      <c r="AC12" s="19" t="str">
        <f>+IF(OR(AA12='[1]11 FORMULAS'!$O$4,AA12='[1]11 FORMULAS'!$O$5),'[1]11 FORMULAS'!$P$5,IF(AA12='[1]11 FORMULAS'!$O$6,'[1]11 FORMULAS'!$P$6,""))</f>
        <v>Probabilidad</v>
      </c>
      <c r="AD12" s="40" t="s">
        <v>323</v>
      </c>
      <c r="AE12" s="41">
        <f t="shared" ref="AE12:AE16" si="2">IF(AD12="","",IF(AD12="Manual",0.15,IF(AD12="Automatico",0.25,)))</f>
        <v>0.15</v>
      </c>
      <c r="AF12" s="42" t="s">
        <v>324</v>
      </c>
      <c r="AG12" s="42" t="s">
        <v>325</v>
      </c>
      <c r="AH12" s="42" t="s">
        <v>326</v>
      </c>
      <c r="AI12" s="19">
        <f>+AB12+AE12</f>
        <v>0.4</v>
      </c>
      <c r="AJ12" s="19">
        <f>+L12*AI12</f>
        <v>0.16000000000000003</v>
      </c>
      <c r="AK12" s="19">
        <f>+L12-AJ12</f>
        <v>0.24</v>
      </c>
      <c r="AL12" s="19">
        <f>IF(AC12='[4]11 FORMULAS'!$P$6,T12-(T12*AI12),T12)</f>
        <v>0.8</v>
      </c>
      <c r="AM12" s="110">
        <f>+AK16</f>
        <v>0.14399999999999999</v>
      </c>
      <c r="AN12" s="93" t="str">
        <f>IF(AM12&lt;=0,"",IF(AM12&lt;=20%,"Muy Baja",IF(AM12&lt;=40%,"Baja",IF(AM12&lt;=60%,"Media",IF(AM12&lt;=80%,"Alta","Muy Alta")))))</f>
        <v>Muy Baja</v>
      </c>
      <c r="AO12" s="110">
        <f>+AL16</f>
        <v>0.8</v>
      </c>
      <c r="AP12" s="93" t="str">
        <f>IF(AO12&lt;=0,"",IF(AO12&lt;=20%,"Leve",IF(AO12&lt;=40%,"Menor",IF(AO12&lt;=60%,"Moderado",IF(AO12&lt;=80%,"Mayor","Catastrofico")))))</f>
        <v>Mayor</v>
      </c>
      <c r="AQ12" s="109" t="str">
        <f>IF(OR(AND(AN12="Muy Baja",AP12="Leve"),AND(AN12="Muy Baja",AP12="Menor"),AND(AN12="Baja",AP12="Leve")),"Bajo",IF(OR(AND(AN12="Muy baja",AP12="Moderado"),AND(AN12="Baja",AP12="Menor"),AND(AN12="Baja",AP12="Moderado"),AND(AN12="Media",AP12="Leve"),AND(AN12="Media",AP12="Menor"),AND(AN12="Media",AP12="Moderado"),AND(AN12="Alta",AP12="Leve"),AND(AN12="Alta",AP12="Menor")),"Moderado",IF(OR(AND(AN12="Muy Baja",AP12="Mayor"),AND(AN12="Baja",AP12="Mayor"),AND(AN12="Media",AP12="Mayor"),AND(AN12="Alta",AP12="Moderado"),AND(AN12="Alta",AP12="Mayor"),AND(AN12="Muy Alta",AP12="Leve"),AND(AN12="Muy Alta",AP12="Menor"),AND(AN12="Muy Alta",AP12="Moderado"),AND(AN12="Muy Alta",AP12="Mayor")),"Alto",IF(OR(AND(AN12="Muy Baja",AP12="Catastrofico"),AND(AN12="Baja",AP12="Catastrofico"),AND(AN12="Media",AP12="Catastrofico"),AND(AN12="Alta",AP12="Catastrofico"),AND(AN12="Muy Alta",AP12="Catastrofico")),"Extremo",""))))</f>
        <v>Alto</v>
      </c>
      <c r="AR12" s="106" t="s">
        <v>327</v>
      </c>
      <c r="AS12" s="102" t="s">
        <v>406</v>
      </c>
      <c r="AT12" s="102" t="s">
        <v>329</v>
      </c>
      <c r="AU12" s="85">
        <v>44956</v>
      </c>
      <c r="AV12" s="85">
        <v>45290</v>
      </c>
      <c r="AW12" s="85">
        <v>45026</v>
      </c>
      <c r="AX12" s="85">
        <v>45117</v>
      </c>
      <c r="AY12" s="85">
        <v>45270</v>
      </c>
      <c r="AZ12" s="102"/>
      <c r="BA12" s="102"/>
      <c r="BB12" s="102"/>
      <c r="BE12" s="13"/>
    </row>
    <row r="13" spans="1:57" s="20" customFormat="1" ht="112.5" customHeight="1" x14ac:dyDescent="0.25">
      <c r="A13" s="81"/>
      <c r="B13" s="81"/>
      <c r="C13" s="81"/>
      <c r="D13" s="81"/>
      <c r="E13" s="80"/>
      <c r="F13" s="81"/>
      <c r="G13" s="81"/>
      <c r="H13" s="81"/>
      <c r="I13" s="89"/>
      <c r="J13" s="91"/>
      <c r="K13" s="93"/>
      <c r="L13" s="95"/>
      <c r="M13" s="96"/>
      <c r="N13" s="95"/>
      <c r="O13" s="93"/>
      <c r="P13" s="98"/>
      <c r="Q13" s="93"/>
      <c r="R13" s="95"/>
      <c r="S13" s="93"/>
      <c r="T13" s="88"/>
      <c r="U13" s="109"/>
      <c r="V13" s="18"/>
      <c r="W13" s="38" t="s">
        <v>319</v>
      </c>
      <c r="X13" s="38" t="s">
        <v>340</v>
      </c>
      <c r="Y13" s="61"/>
      <c r="Z13" s="39" t="str">
        <f t="shared" si="0"/>
        <v xml:space="preserve">El Director Administrativo de Archivo Gerneral verificar que el lider de equipo de trabajo asignado ejecute el programa de auditorías previsto de gestión documental y procesos archivísticos a las dependencias de la etidad para la efectiva y oportuna  identificación de deficiencias o errores. Esto es resgistrado através de indicadores de gestión y del linforme de auditorias de gestión documental  a cada dependencia y se genera el correspondiente GDOGP03-F003 Plan de Mejoramiento Normas Archivo. En caso de desviaciones en este proceso se realizan las acciones previstas en el programa de auditorá y se realiza actividades de reproceso para asegurar la debida implenetación. </v>
      </c>
      <c r="AA13" s="40" t="s">
        <v>322</v>
      </c>
      <c r="AB13" s="41">
        <f t="shared" si="1"/>
        <v>0.25</v>
      </c>
      <c r="AC13" s="19" t="str">
        <f>+IF(OR(AA13='[1]11 FORMULAS'!$O$4,AA13='[1]11 FORMULAS'!$O$5),'[1]11 FORMULAS'!$P$5,IF(AA13='[1]11 FORMULAS'!$O$6,'[1]11 FORMULAS'!$P$6,""))</f>
        <v>Probabilidad</v>
      </c>
      <c r="AD13" s="40" t="s">
        <v>323</v>
      </c>
      <c r="AE13" s="41">
        <f t="shared" si="2"/>
        <v>0.15</v>
      </c>
      <c r="AF13" s="42" t="s">
        <v>324</v>
      </c>
      <c r="AG13" s="42" t="s">
        <v>325</v>
      </c>
      <c r="AH13" s="42" t="s">
        <v>326</v>
      </c>
      <c r="AI13" s="19">
        <f>+AB13+AE13</f>
        <v>0.4</v>
      </c>
      <c r="AJ13" s="19">
        <f>+AK12*AI13</f>
        <v>9.6000000000000002E-2</v>
      </c>
      <c r="AK13" s="19">
        <f>+AK12-AJ13</f>
        <v>0.14399999999999999</v>
      </c>
      <c r="AL13" s="19">
        <f>IF(AC13='[4]11 FORMULAS'!$P$6,AL12-(AL12*AI13),AL12)</f>
        <v>0.8</v>
      </c>
      <c r="AM13" s="110"/>
      <c r="AN13" s="93"/>
      <c r="AO13" s="110"/>
      <c r="AP13" s="93"/>
      <c r="AQ13" s="109"/>
      <c r="AR13" s="107"/>
      <c r="AS13" s="86"/>
      <c r="AT13" s="86"/>
      <c r="AU13" s="86"/>
      <c r="AV13" s="86"/>
      <c r="AW13" s="86"/>
      <c r="AX13" s="86"/>
      <c r="AY13" s="86"/>
      <c r="AZ13" s="86"/>
      <c r="BA13" s="86"/>
      <c r="BB13" s="86"/>
      <c r="BE13" s="13"/>
    </row>
    <row r="14" spans="1:57" s="20" customFormat="1" ht="35.25" customHeight="1" x14ac:dyDescent="0.25">
      <c r="A14" s="81"/>
      <c r="B14" s="81"/>
      <c r="C14" s="81"/>
      <c r="D14" s="81"/>
      <c r="E14" s="80"/>
      <c r="F14" s="81"/>
      <c r="G14" s="81"/>
      <c r="H14" s="81"/>
      <c r="I14" s="89"/>
      <c r="J14" s="91"/>
      <c r="K14" s="93"/>
      <c r="L14" s="95"/>
      <c r="M14" s="96"/>
      <c r="N14" s="95"/>
      <c r="O14" s="93"/>
      <c r="P14" s="98"/>
      <c r="Q14" s="93"/>
      <c r="R14" s="95"/>
      <c r="S14" s="93"/>
      <c r="T14" s="88"/>
      <c r="U14" s="109"/>
      <c r="V14" s="18"/>
      <c r="W14" s="38"/>
      <c r="X14" s="38"/>
      <c r="Y14" s="38"/>
      <c r="Z14" s="39" t="str">
        <f t="shared" si="0"/>
        <v xml:space="preserve">  </v>
      </c>
      <c r="AA14" s="40" t="s">
        <v>222</v>
      </c>
      <c r="AB14" s="41">
        <f>IF(AA14="","",IF(AA14="Preventivo",0.25,IF(AA14="Detectivo",0.15,IF(AA14="Correctivo",0.1,))))</f>
        <v>0</v>
      </c>
      <c r="AC14" s="19" t="str">
        <f>+IF(OR(AA14='[1]11 FORMULAS'!$O$4,AA14='[1]11 FORMULAS'!$O$5),'[1]11 FORMULAS'!$P$5,IF(AA14='[1]11 FORMULAS'!$O$6,'[1]11 FORMULAS'!$P$6,""))</f>
        <v/>
      </c>
      <c r="AD14" s="40" t="s">
        <v>222</v>
      </c>
      <c r="AE14" s="41">
        <f t="shared" si="2"/>
        <v>0</v>
      </c>
      <c r="AF14" s="42"/>
      <c r="AG14" s="42"/>
      <c r="AH14" s="42"/>
      <c r="AI14" s="19">
        <f>+AB14+AE14</f>
        <v>0</v>
      </c>
      <c r="AJ14" s="19">
        <f t="shared" ref="AJ14:AJ16" si="3">+AK13*AI14</f>
        <v>0</v>
      </c>
      <c r="AK14" s="19">
        <f t="shared" ref="AK14:AK16" si="4">+AK13-AJ14</f>
        <v>0.14399999999999999</v>
      </c>
      <c r="AL14" s="19">
        <f>IF(AC14='[4]11 FORMULAS'!$P$6,AL13-(AL13*AI14),AL13)</f>
        <v>0.8</v>
      </c>
      <c r="AM14" s="110"/>
      <c r="AN14" s="93"/>
      <c r="AO14" s="110"/>
      <c r="AP14" s="93"/>
      <c r="AQ14" s="109"/>
      <c r="AR14" s="107"/>
      <c r="AS14" s="86"/>
      <c r="AT14" s="86"/>
      <c r="AU14" s="86"/>
      <c r="AV14" s="86"/>
      <c r="AW14" s="86"/>
      <c r="AX14" s="86"/>
      <c r="AY14" s="86"/>
      <c r="AZ14" s="86"/>
      <c r="BA14" s="86"/>
      <c r="BB14" s="86"/>
    </row>
    <row r="15" spans="1:57" s="20" customFormat="1" ht="35.25" customHeight="1" x14ac:dyDescent="0.25">
      <c r="A15" s="81"/>
      <c r="B15" s="81"/>
      <c r="C15" s="81"/>
      <c r="D15" s="81"/>
      <c r="E15" s="80"/>
      <c r="F15" s="81"/>
      <c r="G15" s="81"/>
      <c r="H15" s="81"/>
      <c r="I15" s="89"/>
      <c r="J15" s="91"/>
      <c r="K15" s="93"/>
      <c r="L15" s="95"/>
      <c r="M15" s="96"/>
      <c r="N15" s="95"/>
      <c r="O15" s="93"/>
      <c r="P15" s="98"/>
      <c r="Q15" s="93"/>
      <c r="R15" s="95"/>
      <c r="S15" s="93"/>
      <c r="T15" s="88"/>
      <c r="U15" s="109"/>
      <c r="V15" s="18"/>
      <c r="W15" s="38"/>
      <c r="X15" s="38"/>
      <c r="Y15" s="38"/>
      <c r="Z15" s="39" t="str">
        <f t="shared" si="0"/>
        <v xml:space="preserve">  </v>
      </c>
      <c r="AA15" s="40" t="s">
        <v>222</v>
      </c>
      <c r="AB15" s="41">
        <f t="shared" ref="AB15:AB16" si="5">IF(AA15="","",IF(AA15="Preventivo",0.25,IF(AA15="Detectivo",0.15,IF(AA15="Correctivo",0.1,))))</f>
        <v>0</v>
      </c>
      <c r="AC15" s="19" t="str">
        <f>+IF(OR(AA15='[1]11 FORMULAS'!$O$4,AA15='[1]11 FORMULAS'!$O$5),'[1]11 FORMULAS'!$P$5,IF(AA15='[1]11 FORMULAS'!$O$6,'[1]11 FORMULAS'!$P$6,""))</f>
        <v/>
      </c>
      <c r="AD15" s="40" t="s">
        <v>222</v>
      </c>
      <c r="AE15" s="41">
        <f t="shared" si="2"/>
        <v>0</v>
      </c>
      <c r="AF15" s="42"/>
      <c r="AG15" s="42"/>
      <c r="AH15" s="42"/>
      <c r="AI15" s="19">
        <f>+AB15+AE15</f>
        <v>0</v>
      </c>
      <c r="AJ15" s="19">
        <f t="shared" si="3"/>
        <v>0</v>
      </c>
      <c r="AK15" s="19">
        <f t="shared" si="4"/>
        <v>0.14399999999999999</v>
      </c>
      <c r="AL15" s="19">
        <f>IF(AC15='[4]11 FORMULAS'!$P$6,AL14-(AL14*AI15),AL14)</f>
        <v>0.8</v>
      </c>
      <c r="AM15" s="110"/>
      <c r="AN15" s="93"/>
      <c r="AO15" s="110"/>
      <c r="AP15" s="93"/>
      <c r="AQ15" s="109"/>
      <c r="AR15" s="107"/>
      <c r="AS15" s="86"/>
      <c r="AT15" s="86"/>
      <c r="AU15" s="86"/>
      <c r="AV15" s="86"/>
      <c r="AW15" s="86"/>
      <c r="AX15" s="86"/>
      <c r="AY15" s="86"/>
      <c r="AZ15" s="86"/>
      <c r="BA15" s="86"/>
      <c r="BB15" s="86"/>
    </row>
    <row r="16" spans="1:57" s="20" customFormat="1" ht="35.25" customHeight="1" x14ac:dyDescent="0.25">
      <c r="A16" s="81"/>
      <c r="B16" s="81"/>
      <c r="C16" s="81"/>
      <c r="D16" s="81"/>
      <c r="E16" s="80"/>
      <c r="F16" s="81"/>
      <c r="G16" s="81"/>
      <c r="H16" s="81"/>
      <c r="I16" s="89"/>
      <c r="J16" s="92"/>
      <c r="K16" s="93"/>
      <c r="L16" s="95"/>
      <c r="M16" s="96"/>
      <c r="N16" s="95"/>
      <c r="O16" s="93"/>
      <c r="P16" s="99"/>
      <c r="Q16" s="93"/>
      <c r="R16" s="95"/>
      <c r="S16" s="93"/>
      <c r="T16" s="88"/>
      <c r="U16" s="109"/>
      <c r="V16" s="21"/>
      <c r="W16" s="21"/>
      <c r="X16" s="21"/>
      <c r="Y16" s="21"/>
      <c r="Z16" s="21"/>
      <c r="AA16" s="40" t="s">
        <v>222</v>
      </c>
      <c r="AB16" s="46">
        <f t="shared" si="5"/>
        <v>0</v>
      </c>
      <c r="AC16" s="19" t="str">
        <f>+IF(OR(AA16='[1]11 FORMULAS'!$O$4,AA16='[1]11 FORMULAS'!$O$5),'[1]11 FORMULAS'!$P$5,IF(AA16='[1]11 FORMULAS'!$O$6,'[1]11 FORMULAS'!$P$6,""))</f>
        <v/>
      </c>
      <c r="AD16" s="55" t="s">
        <v>222</v>
      </c>
      <c r="AE16" s="48">
        <f t="shared" si="2"/>
        <v>0</v>
      </c>
      <c r="AF16" s="56"/>
      <c r="AG16" s="43"/>
      <c r="AH16" s="43"/>
      <c r="AI16" s="19">
        <f t="shared" ref="AI16" si="6">+AB16+AE16</f>
        <v>0</v>
      </c>
      <c r="AJ16" s="19">
        <f t="shared" si="3"/>
        <v>0</v>
      </c>
      <c r="AK16" s="19">
        <f t="shared" si="4"/>
        <v>0.14399999999999999</v>
      </c>
      <c r="AL16" s="19">
        <f>IF(AC16='[4]11 FORMULAS'!$P$6,AL15-(AL15*AI16),AL15)</f>
        <v>0.8</v>
      </c>
      <c r="AM16" s="110"/>
      <c r="AN16" s="93"/>
      <c r="AO16" s="110"/>
      <c r="AP16" s="93"/>
      <c r="AQ16" s="109"/>
      <c r="AR16" s="108"/>
      <c r="AS16" s="87"/>
      <c r="AT16" s="87"/>
      <c r="AU16" s="87"/>
      <c r="AV16" s="87"/>
      <c r="AW16" s="87"/>
      <c r="AX16" s="87"/>
      <c r="AY16" s="87"/>
      <c r="AZ16" s="87"/>
      <c r="BA16" s="87"/>
      <c r="BB16" s="87"/>
    </row>
  </sheetData>
  <mergeCells count="103">
    <mergeCell ref="A1:B4"/>
    <mergeCell ref="C1:AZ1"/>
    <mergeCell ref="BA1:BB1"/>
    <mergeCell ref="C2:AZ2"/>
    <mergeCell ref="BA2:BB2"/>
    <mergeCell ref="C3:AZ3"/>
    <mergeCell ref="BA3:BB3"/>
    <mergeCell ref="C4:AZ4"/>
    <mergeCell ref="BA4:BB4"/>
    <mergeCell ref="A5:B5"/>
    <mergeCell ref="C5:D5"/>
    <mergeCell ref="I5:O5"/>
    <mergeCell ref="P5:S5"/>
    <mergeCell ref="AR5:AR6"/>
    <mergeCell ref="BA5:BB5"/>
    <mergeCell ref="A6:B6"/>
    <mergeCell ref="C6:H6"/>
    <mergeCell ref="I6:O6"/>
    <mergeCell ref="P6:S6"/>
    <mergeCell ref="W6:AH6"/>
    <mergeCell ref="BA6:BB6"/>
    <mergeCell ref="A7:U7"/>
    <mergeCell ref="V7:AR7"/>
    <mergeCell ref="AS7:BB9"/>
    <mergeCell ref="A8:I9"/>
    <mergeCell ref="J8:U8"/>
    <mergeCell ref="V8:Z10"/>
    <mergeCell ref="AA8:AR8"/>
    <mergeCell ref="J9:J11"/>
    <mergeCell ref="F10:I10"/>
    <mergeCell ref="AA10:AE10"/>
    <mergeCell ref="AI9:AI10"/>
    <mergeCell ref="AK9:AK10"/>
    <mergeCell ref="AL9:AL10"/>
    <mergeCell ref="AM9:AM11"/>
    <mergeCell ref="AN9:AN11"/>
    <mergeCell ref="AO9:AO11"/>
    <mergeCell ref="Q9:Q11"/>
    <mergeCell ref="R9:R11"/>
    <mergeCell ref="S9:S11"/>
    <mergeCell ref="T9:T11"/>
    <mergeCell ref="U9:U11"/>
    <mergeCell ref="AA9:AH9"/>
    <mergeCell ref="AF10:AH10"/>
    <mergeCell ref="K9:K11"/>
    <mergeCell ref="L9:L11"/>
    <mergeCell ref="M9:M11"/>
    <mergeCell ref="N9:N11"/>
    <mergeCell ref="O9:O11"/>
    <mergeCell ref="P9:P11"/>
    <mergeCell ref="BA10:BA11"/>
    <mergeCell ref="BB10:BB11"/>
    <mergeCell ref="A12:A16"/>
    <mergeCell ref="B12:B16"/>
    <mergeCell ref="C12:C16"/>
    <mergeCell ref="D12:D16"/>
    <mergeCell ref="E12:E16"/>
    <mergeCell ref="F12:F16"/>
    <mergeCell ref="G12:G16"/>
    <mergeCell ref="H12:H16"/>
    <mergeCell ref="AS10:AS11"/>
    <mergeCell ref="AT10:AT11"/>
    <mergeCell ref="AU10:AU11"/>
    <mergeCell ref="AV10:AV11"/>
    <mergeCell ref="AW10:AY10"/>
    <mergeCell ref="AZ10:AZ11"/>
    <mergeCell ref="AP9:AP11"/>
    <mergeCell ref="AQ9:AQ11"/>
    <mergeCell ref="AR9:AR11"/>
    <mergeCell ref="AP12:AP16"/>
    <mergeCell ref="AQ12:AQ16"/>
    <mergeCell ref="P12:P16"/>
    <mergeCell ref="Q12:Q16"/>
    <mergeCell ref="R12:R16"/>
    <mergeCell ref="S12:S16"/>
    <mergeCell ref="BA12:BA16"/>
    <mergeCell ref="BB12:BB16"/>
    <mergeCell ref="AV12:AV16"/>
    <mergeCell ref="AW12:AW16"/>
    <mergeCell ref="A10:A11"/>
    <mergeCell ref="B10:B11"/>
    <mergeCell ref="C10:C11"/>
    <mergeCell ref="D10:D11"/>
    <mergeCell ref="E10:E11"/>
    <mergeCell ref="AX12:AX16"/>
    <mergeCell ref="AY12:AY16"/>
    <mergeCell ref="AZ12:AZ16"/>
    <mergeCell ref="T12:T16"/>
    <mergeCell ref="I12:I16"/>
    <mergeCell ref="J12:J16"/>
    <mergeCell ref="K12:K16"/>
    <mergeCell ref="L12:L16"/>
    <mergeCell ref="M12:M16"/>
    <mergeCell ref="N12:N16"/>
    <mergeCell ref="O12:O16"/>
    <mergeCell ref="AR12:AR16"/>
    <mergeCell ref="AS12:AS16"/>
    <mergeCell ref="AT12:AT16"/>
    <mergeCell ref="AU12:AU16"/>
    <mergeCell ref="U12:U16"/>
    <mergeCell ref="AM12:AM16"/>
    <mergeCell ref="AN12:AN16"/>
    <mergeCell ref="AO12:AO16"/>
  </mergeCells>
  <conditionalFormatting sqref="K12">
    <cfRule type="cellIs" dxfId="1887" priority="356" operator="equal">
      <formula>"Muy Baja"</formula>
    </cfRule>
    <cfRule type="cellIs" dxfId="1886" priority="355" operator="equal">
      <formula>"Baja"</formula>
    </cfRule>
    <cfRule type="cellIs" dxfId="1885" priority="354" operator="equal">
      <formula>"Media"</formula>
    </cfRule>
    <cfRule type="cellIs" dxfId="1884" priority="353" operator="equal">
      <formula>"Alta"</formula>
    </cfRule>
    <cfRule type="cellIs" dxfId="1883" priority="352" operator="equal">
      <formula>"Muy Alta"</formula>
    </cfRule>
  </conditionalFormatting>
  <conditionalFormatting sqref="M12">
    <cfRule type="cellIs" dxfId="1882" priority="365" operator="equal">
      <formula>$T$15</formula>
    </cfRule>
    <cfRule type="cellIs" dxfId="1881" priority="364" operator="equal">
      <formula>$T$14</formula>
    </cfRule>
    <cfRule type="cellIs" dxfId="1880" priority="363" operator="equal">
      <formula>$T$13</formula>
    </cfRule>
    <cfRule type="cellIs" dxfId="1879" priority="366" operator="equal">
      <formula>$T$16</formula>
    </cfRule>
    <cfRule type="cellIs" dxfId="1878" priority="362" operator="equal">
      <formula>$T$12</formula>
    </cfRule>
  </conditionalFormatting>
  <conditionalFormatting sqref="O12">
    <cfRule type="cellIs" dxfId="1877" priority="351" operator="equal">
      <formula>"leve"</formula>
    </cfRule>
    <cfRule type="cellIs" dxfId="1876" priority="350" operator="equal">
      <formula>"menor"</formula>
    </cfRule>
    <cfRule type="cellIs" dxfId="1875" priority="349" operator="equal">
      <formula>"Moderado"</formula>
    </cfRule>
    <cfRule type="cellIs" dxfId="1874" priority="348" operator="equal">
      <formula>"Mayor"</formula>
    </cfRule>
    <cfRule type="cellIs" dxfId="1873" priority="347" operator="equal">
      <formula>"catastrofico"</formula>
    </cfRule>
  </conditionalFormatting>
  <conditionalFormatting sqref="Q12">
    <cfRule type="cellIs" dxfId="1872" priority="346" operator="equal">
      <formula>"leve"</formula>
    </cfRule>
    <cfRule type="cellIs" dxfId="1871" priority="343" operator="equal">
      <formula>"Mayor"</formula>
    </cfRule>
    <cfRule type="cellIs" dxfId="1870" priority="342" operator="equal">
      <formula>"catastrofico"</formula>
    </cfRule>
    <cfRule type="cellIs" dxfId="1869" priority="345" operator="equal">
      <formula>"menor"</formula>
    </cfRule>
    <cfRule type="cellIs" dxfId="1868" priority="344" operator="equal">
      <formula>"Moderado"</formula>
    </cfRule>
  </conditionalFormatting>
  <conditionalFormatting sqref="S12">
    <cfRule type="cellIs" dxfId="1867" priority="339" operator="equal">
      <formula>"Moderado"</formula>
    </cfRule>
    <cfRule type="cellIs" dxfId="1866" priority="340" operator="equal">
      <formula>"menor"</formula>
    </cfRule>
    <cfRule type="cellIs" dxfId="1865" priority="341" operator="equal">
      <formula>"leve"</formula>
    </cfRule>
    <cfRule type="cellIs" dxfId="1864" priority="337" operator="equal">
      <formula>"catastrofico"</formula>
    </cfRule>
    <cfRule type="cellIs" dxfId="1863" priority="338" operator="equal">
      <formula>"Mayor"</formula>
    </cfRule>
  </conditionalFormatting>
  <conditionalFormatting sqref="T12">
    <cfRule type="cellIs" dxfId="1862" priority="357" operator="equal">
      <formula>#REF!</formula>
    </cfRule>
    <cfRule type="cellIs" dxfId="1861" priority="358" operator="equal">
      <formula>#REF!</formula>
    </cfRule>
    <cfRule type="cellIs" dxfId="1860" priority="359" operator="equal">
      <formula>#REF!</formula>
    </cfRule>
    <cfRule type="cellIs" dxfId="1859" priority="361" operator="equal">
      <formula>#REF!</formula>
    </cfRule>
    <cfRule type="cellIs" dxfId="1858" priority="360" operator="equal">
      <formula>#REF!</formula>
    </cfRule>
  </conditionalFormatting>
  <conditionalFormatting sqref="U12">
    <cfRule type="cellIs" dxfId="1857" priority="190" operator="equal">
      <formula>"Extremo"</formula>
    </cfRule>
    <cfRule type="cellIs" dxfId="1856" priority="191" operator="equal">
      <formula>"Alto"</formula>
    </cfRule>
    <cfRule type="cellIs" dxfId="1855" priority="192" operator="equal">
      <formula>"Moderado"</formula>
    </cfRule>
    <cfRule type="cellIs" dxfId="1854" priority="193" operator="equal">
      <formula>"Bajo"</formula>
    </cfRule>
  </conditionalFormatting>
  <conditionalFormatting sqref="AN12">
    <cfRule type="cellIs" dxfId="1853" priority="336" operator="equal">
      <formula>"Muy Baja"</formula>
    </cfRule>
    <cfRule type="cellIs" dxfId="1852" priority="335" operator="equal">
      <formula>"Baja"</formula>
    </cfRule>
    <cfRule type="cellIs" dxfId="1851" priority="333" operator="equal">
      <formula>"Alta"</formula>
    </cfRule>
    <cfRule type="cellIs" dxfId="1850" priority="332" operator="equal">
      <formula>"Muy Alta"</formula>
    </cfRule>
    <cfRule type="cellIs" dxfId="1849" priority="334" operator="equal">
      <formula>"Media"</formula>
    </cfRule>
  </conditionalFormatting>
  <conditionalFormatting sqref="AP12">
    <cfRule type="cellIs" dxfId="1848" priority="331" operator="equal">
      <formula>"Leve"</formula>
    </cfRule>
    <cfRule type="cellIs" dxfId="1847" priority="330" operator="equal">
      <formula>"Menor"</formula>
    </cfRule>
    <cfRule type="cellIs" dxfId="1846" priority="329" operator="equal">
      <formula>"Moderado"</formula>
    </cfRule>
    <cfRule type="cellIs" dxfId="1845" priority="328" operator="equal">
      <formula>"Mayor"</formula>
    </cfRule>
    <cfRule type="cellIs" dxfId="1844" priority="327" operator="equal">
      <formula>"Catastrofico"</formula>
    </cfRule>
  </conditionalFormatting>
  <conditionalFormatting sqref="AQ12">
    <cfRule type="cellIs" dxfId="1843" priority="211" operator="equal">
      <formula>"Moderado"</formula>
    </cfRule>
    <cfRule type="cellIs" dxfId="1842" priority="212" operator="equal">
      <formula>"Bajo"</formula>
    </cfRule>
    <cfRule type="cellIs" dxfId="1841" priority="210" operator="equal">
      <formula>"Alto"</formula>
    </cfRule>
    <cfRule type="cellIs" dxfId="1840" priority="209" operator="equal">
      <formula>"Extremo"</formula>
    </cfRule>
  </conditionalFormatting>
  <conditionalFormatting sqref="AR12">
    <cfRule type="cellIs" dxfId="1839" priority="232" operator="equal">
      <formula>"Reducir mitigar"</formula>
    </cfRule>
    <cfRule type="cellIs" dxfId="1838" priority="231" operator="equal">
      <formula>"reducir mitigar"</formula>
    </cfRule>
    <cfRule type="cellIs" dxfId="1837" priority="230" operator="equal">
      <formula>"reducir transferir"</formula>
    </cfRule>
    <cfRule type="cellIs" dxfId="1836" priority="229" operator="equal">
      <formula>"Aceptar"</formula>
    </cfRule>
    <cfRule type="cellIs" dxfId="1835" priority="228" operator="equal">
      <formula>"Evitar"</formula>
    </cfRule>
  </conditionalFormatting>
  <dataValidations count="13">
    <dataValidation type="list" allowBlank="1" showInputMessage="1" showErrorMessage="1" sqref="AD12:AD16" xr:uid="{00000000-0002-0000-0300-000000000000}">
      <formula1>"Manual,Automatico,NA"</formula1>
    </dataValidation>
    <dataValidation type="list" allowBlank="1" showInputMessage="1" showErrorMessage="1" sqref="AA12:AA16" xr:uid="{00000000-0002-0000-0300-000001000000}">
      <formula1>"Preventivo,Detectivo,Correctivo,NA"</formula1>
    </dataValidation>
    <dataValidation type="list" allowBlank="1" showInputMessage="1" showErrorMessage="1" sqref="P12:P16" xr:uid="{00000000-0002-0000-0300-000002000000}">
      <formula1>$BE$1:$BE$6</formula1>
    </dataValidation>
    <dataValidation type="list" allowBlank="1" showInputMessage="1" showErrorMessage="1" sqref="BB12:BB16" xr:uid="{00000000-0002-0000-0300-000003000000}">
      <formula1>"Sin Iniciar,En proceso,Cerrado"</formula1>
    </dataValidation>
    <dataValidation type="list" allowBlank="1" showInputMessage="1" showErrorMessage="1" sqref="H5" xr:uid="{00000000-0002-0000-0300-000004000000}">
      <formula1>"Estrategico,Misional,Apoyo"</formula1>
    </dataValidation>
    <dataValidation type="list" allowBlank="1" showInputMessage="1" showErrorMessage="1" sqref="AH12:AH13" xr:uid="{00000000-0002-0000-0300-000005000000}">
      <formula1>"Con Registro,Sin Registro"</formula1>
    </dataValidation>
    <dataValidation type="list" allowBlank="1" showInputMessage="1" showErrorMessage="1" sqref="AG12:AG13" xr:uid="{00000000-0002-0000-0300-000006000000}">
      <formula1>"Continua,Aleatoria"</formula1>
    </dataValidation>
    <dataValidation type="list" allowBlank="1" showInputMessage="1" showErrorMessage="1" sqref="AF12:AF15" xr:uid="{00000000-0002-0000-0300-000007000000}">
      <formula1>"Documentado,Sin Documentar"</formula1>
    </dataValidation>
    <dataValidation type="list" allowBlank="1" showInputMessage="1" showErrorMessage="1" sqref="M12:M16" xr:uid="{00000000-0002-0000-0300-000008000000}">
      <formula1>"N/A,menor a 10 SMLMV,ENTRE 10 Y 50 SMLMV,entre 50 y 100 SMLMV,entre 100 y 500 SMLMV,Mayor a 500 SMLMV"</formula1>
    </dataValidation>
    <dataValidation type="list" allowBlank="1" showInputMessage="1" showErrorMessage="1" sqref="F12:F16" xr:uid="{00000000-0002-0000-0300-000009000000}">
      <formula1>"A Ejecucion y administracion de procesos,B Fraude externo,C Fraude interno,D Fallas teconologicas,E Relaciones laborales,F Usuarios productos y practicas organizacionales,G Daños activos fisicos"</formula1>
    </dataValidation>
    <dataValidation type="list" allowBlank="1" showInputMessage="1" showErrorMessage="1" sqref="B12:B16" xr:uid="{00000000-0002-0000-0300-00000A000000}">
      <formula1>"Posibilidad de perdidad economica,Posibilidad de perdida reputacional,Posibilidad de perdida economica y reputacional,Posibilidad de perdida reputacional y economica"</formula1>
    </dataValidation>
    <dataValidation type="list" allowBlank="1" showInputMessage="1" showErrorMessage="1" sqref="G12:H12" xr:uid="{00000000-0002-0000-0300-00000B000000}">
      <formula1>"Procesos,Evento externo,Talento humano,Tecnologias,Infraestructura"</formula1>
    </dataValidation>
    <dataValidation type="list" allowBlank="1" showInputMessage="1" showErrorMessage="1" sqref="AR12" xr:uid="{00000000-0002-0000-0300-00000C000000}">
      <formula1>"Reducir mitigar,Reducir Transferir,Aceptar,Evitar"</formula1>
    </dataValidation>
  </dataValidations>
  <pageMargins left="0.7" right="0.7" top="0.75" bottom="0.75" header="0.3" footer="0.3"/>
  <pageSetup orientation="portrait" horizontalDpi="4294967292"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D000000}">
          <x14:formula1>
            <xm:f>'C:\Users\everl\Downloads\MAPA DE RIESGO DE GESTION.25.06.2023\[gestion de riesgos.xlsx]11 FORMULAS'!#REF!</xm:f>
          </x14:formula1>
          <xm:sqref>AG14:AH15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sheetPr>
  <dimension ref="A1:BE16"/>
  <sheetViews>
    <sheetView showGridLines="0" zoomScale="70" zoomScaleNormal="70" workbookViewId="0">
      <pane xSplit="1" topLeftCell="X1" activePane="topRight" state="frozen"/>
      <selection activeCell="A12" sqref="A12"/>
      <selection pane="topRight" activeCell="AH12" sqref="AH12"/>
    </sheetView>
  </sheetViews>
  <sheetFormatPr baseColWidth="10" defaultColWidth="11.42578125" defaultRowHeight="15" x14ac:dyDescent="0.25"/>
  <cols>
    <col min="1" max="1" width="8.28515625" customWidth="1"/>
    <col min="2" max="2" width="27.140625" customWidth="1"/>
    <col min="3" max="3" width="23.28515625" customWidth="1"/>
    <col min="4" max="4" width="28.42578125" customWidth="1"/>
    <col min="5" max="5" width="54" customWidth="1"/>
    <col min="6" max="9" width="15.85546875" customWidth="1"/>
    <col min="10" max="10" width="7.28515625" customWidth="1"/>
    <col min="11" max="11" width="11.5703125" customWidth="1"/>
    <col min="12" max="12" width="6.7109375" customWidth="1"/>
    <col min="13" max="13" width="14.85546875" customWidth="1"/>
    <col min="14" max="14" width="6.7109375" customWidth="1"/>
    <col min="15" max="15" width="12.140625" customWidth="1"/>
    <col min="16" max="16" width="15.5703125" customWidth="1"/>
    <col min="17" max="17" width="13.42578125" customWidth="1"/>
    <col min="18" max="18" width="7" customWidth="1"/>
    <col min="19" max="19" width="12.7109375" customWidth="1"/>
    <col min="20" max="20" width="8.28515625" customWidth="1"/>
    <col min="21" max="21" width="12.7109375" customWidth="1"/>
    <col min="22" max="22" width="8.42578125" customWidth="1"/>
    <col min="23" max="23" width="17.5703125" customWidth="1"/>
    <col min="24" max="24" width="42.28515625" customWidth="1"/>
    <col min="25" max="25" width="21.85546875" customWidth="1"/>
    <col min="26" max="26" width="37.28515625" customWidth="1"/>
    <col min="27" max="27" width="9.85546875" customWidth="1"/>
    <col min="28" max="28" width="8.85546875" customWidth="1"/>
    <col min="29" max="29" width="13.7109375" customWidth="1"/>
    <col min="30" max="30" width="10.85546875" customWidth="1"/>
    <col min="31" max="31" width="9.5703125" customWidth="1"/>
    <col min="32" max="32" width="10.42578125" customWidth="1"/>
    <col min="33" max="33" width="9.140625" customWidth="1"/>
    <col min="34" max="34" width="10.85546875" customWidth="1"/>
    <col min="35" max="35" width="8.7109375" customWidth="1"/>
    <col min="36" max="36" width="8.140625" customWidth="1"/>
    <col min="37" max="38" width="8.42578125" customWidth="1"/>
    <col min="39" max="39" width="6.42578125" customWidth="1"/>
    <col min="40" max="40" width="13.28515625" customWidth="1"/>
    <col min="41" max="41" width="7.7109375" customWidth="1"/>
    <col min="42" max="42" width="13.28515625" customWidth="1"/>
    <col min="43" max="43" width="12.7109375" customWidth="1"/>
    <col min="44" max="44" width="12" customWidth="1"/>
    <col min="45" max="46" width="17.28515625" customWidth="1"/>
    <col min="47" max="48" width="9.5703125" customWidth="1"/>
    <col min="49" max="51" width="17.28515625" customWidth="1"/>
    <col min="52" max="53" width="22" customWidth="1"/>
    <col min="54" max="54" width="12.140625" customWidth="1"/>
    <col min="56" max="56" width="11.28515625" customWidth="1"/>
    <col min="57" max="57" width="0.42578125" hidden="1" customWidth="1"/>
    <col min="16334" max="16384" width="25.42578125" customWidth="1"/>
  </cols>
  <sheetData>
    <row r="1" spans="1:57" s="7" customFormat="1" ht="16.5" customHeight="1" x14ac:dyDescent="0.25">
      <c r="A1" s="132"/>
      <c r="B1" s="133"/>
      <c r="C1" s="134" t="s">
        <v>220</v>
      </c>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6"/>
      <c r="BA1" s="137" t="s">
        <v>221</v>
      </c>
      <c r="BB1" s="137"/>
      <c r="BE1" s="37" t="s">
        <v>222</v>
      </c>
    </row>
    <row r="2" spans="1:57" s="7" customFormat="1" ht="16.5" customHeight="1" x14ac:dyDescent="0.25">
      <c r="A2" s="132"/>
      <c r="B2" s="133"/>
      <c r="C2" s="138" t="s">
        <v>223</v>
      </c>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7" t="s">
        <v>224</v>
      </c>
      <c r="BB2" s="137"/>
      <c r="BE2" s="37" t="s">
        <v>225</v>
      </c>
    </row>
    <row r="3" spans="1:57" s="7" customFormat="1" ht="16.5" customHeight="1" x14ac:dyDescent="0.25">
      <c r="A3" s="132"/>
      <c r="B3" s="133"/>
      <c r="C3" s="138" t="s">
        <v>341</v>
      </c>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7" t="s">
        <v>227</v>
      </c>
      <c r="BB3" s="137"/>
      <c r="BE3" s="37" t="s">
        <v>228</v>
      </c>
    </row>
    <row r="4" spans="1:57" s="7" customFormat="1" ht="16.5" customHeight="1" x14ac:dyDescent="0.25">
      <c r="A4" s="132"/>
      <c r="B4" s="133"/>
      <c r="C4" s="138" t="s">
        <v>229</v>
      </c>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7" t="s">
        <v>230</v>
      </c>
      <c r="BB4" s="137"/>
      <c r="BE4" s="37" t="s">
        <v>231</v>
      </c>
    </row>
    <row r="5" spans="1:57" s="8" customFormat="1" ht="39.75" customHeight="1" x14ac:dyDescent="0.25">
      <c r="A5" s="117" t="s">
        <v>232</v>
      </c>
      <c r="B5" s="117"/>
      <c r="C5" s="141" t="s">
        <v>233</v>
      </c>
      <c r="D5" s="142"/>
      <c r="E5" s="34" t="s">
        <v>234</v>
      </c>
      <c r="F5" s="45" t="s">
        <v>342</v>
      </c>
      <c r="G5" s="34" t="s">
        <v>0</v>
      </c>
      <c r="H5" s="36" t="s">
        <v>236</v>
      </c>
      <c r="I5" s="146" t="s">
        <v>237</v>
      </c>
      <c r="J5" s="147"/>
      <c r="K5" s="147"/>
      <c r="L5" s="147"/>
      <c r="M5" s="147"/>
      <c r="N5" s="147"/>
      <c r="O5" s="148"/>
      <c r="P5" s="143">
        <v>45155</v>
      </c>
      <c r="Q5" s="144"/>
      <c r="R5" s="144"/>
      <c r="S5" s="145"/>
      <c r="AR5" s="125"/>
      <c r="BA5" s="126"/>
      <c r="BB5" s="126"/>
      <c r="BE5" s="37" t="s">
        <v>238</v>
      </c>
    </row>
    <row r="6" spans="1:57" s="8" customFormat="1" ht="58.5" customHeight="1" x14ac:dyDescent="0.25">
      <c r="A6" s="151" t="s">
        <v>239</v>
      </c>
      <c r="B6" s="152"/>
      <c r="C6" s="154" t="s">
        <v>343</v>
      </c>
      <c r="D6" s="155"/>
      <c r="E6" s="155"/>
      <c r="F6" s="155"/>
      <c r="G6" s="155"/>
      <c r="H6" s="156"/>
      <c r="I6" s="146" t="s">
        <v>241</v>
      </c>
      <c r="J6" s="147"/>
      <c r="K6" s="147"/>
      <c r="L6" s="147"/>
      <c r="M6" s="147"/>
      <c r="N6" s="147"/>
      <c r="O6" s="148"/>
      <c r="P6" s="149">
        <v>2023</v>
      </c>
      <c r="Q6" s="150"/>
      <c r="R6" s="150"/>
      <c r="S6" s="150"/>
      <c r="V6" s="9" t="s">
        <v>242</v>
      </c>
      <c r="W6" s="139"/>
      <c r="X6" s="139"/>
      <c r="Y6" s="139"/>
      <c r="Z6" s="139"/>
      <c r="AA6" s="139"/>
      <c r="AB6" s="139"/>
      <c r="AC6" s="139"/>
      <c r="AD6" s="139"/>
      <c r="AE6" s="139"/>
      <c r="AF6" s="139"/>
      <c r="AG6" s="139"/>
      <c r="AH6" s="139"/>
      <c r="AI6" s="10"/>
      <c r="AJ6" s="10"/>
      <c r="AK6" s="10"/>
      <c r="AL6" s="10"/>
      <c r="AM6" s="11"/>
      <c r="AN6" s="12"/>
      <c r="AO6" s="12"/>
      <c r="AP6" s="12"/>
      <c r="AR6" s="125"/>
      <c r="BA6" s="140"/>
      <c r="BB6" s="140"/>
      <c r="BE6" s="37" t="s">
        <v>243</v>
      </c>
    </row>
    <row r="7" spans="1:57" s="8" customFormat="1" ht="33.75" customHeight="1" x14ac:dyDescent="0.25">
      <c r="A7" s="111" t="s">
        <v>244</v>
      </c>
      <c r="B7" s="112"/>
      <c r="C7" s="112"/>
      <c r="D7" s="112"/>
      <c r="E7" s="112"/>
      <c r="F7" s="112"/>
      <c r="G7" s="112"/>
      <c r="H7" s="112"/>
      <c r="I7" s="112"/>
      <c r="J7" s="112"/>
      <c r="K7" s="112"/>
      <c r="L7" s="112"/>
      <c r="M7" s="112"/>
      <c r="N7" s="112"/>
      <c r="O7" s="112"/>
      <c r="P7" s="112"/>
      <c r="Q7" s="112"/>
      <c r="R7" s="112"/>
      <c r="S7" s="112"/>
      <c r="T7" s="112"/>
      <c r="U7" s="113"/>
      <c r="V7" s="114" t="s">
        <v>245</v>
      </c>
      <c r="W7" s="115"/>
      <c r="X7" s="115"/>
      <c r="Y7" s="115"/>
      <c r="Z7" s="115"/>
      <c r="AA7" s="115"/>
      <c r="AB7" s="115"/>
      <c r="AC7" s="115"/>
      <c r="AD7" s="115"/>
      <c r="AE7" s="115"/>
      <c r="AF7" s="115"/>
      <c r="AG7" s="115"/>
      <c r="AH7" s="115"/>
      <c r="AI7" s="115"/>
      <c r="AJ7" s="115"/>
      <c r="AK7" s="115"/>
      <c r="AL7" s="115"/>
      <c r="AM7" s="115"/>
      <c r="AN7" s="115"/>
      <c r="AO7" s="115"/>
      <c r="AP7" s="115"/>
      <c r="AQ7" s="115"/>
      <c r="AR7" s="116"/>
      <c r="AS7" s="117" t="s">
        <v>246</v>
      </c>
      <c r="AT7" s="117"/>
      <c r="AU7" s="117"/>
      <c r="AV7" s="117"/>
      <c r="AW7" s="117"/>
      <c r="AX7" s="117"/>
      <c r="AY7" s="117"/>
      <c r="AZ7" s="117"/>
      <c r="BA7" s="117"/>
      <c r="BB7" s="117"/>
    </row>
    <row r="8" spans="1:57" s="8" customFormat="1" ht="33" customHeight="1" x14ac:dyDescent="0.25">
      <c r="A8" s="117" t="s">
        <v>247</v>
      </c>
      <c r="B8" s="117"/>
      <c r="C8" s="117"/>
      <c r="D8" s="117"/>
      <c r="E8" s="117"/>
      <c r="F8" s="117"/>
      <c r="G8" s="117"/>
      <c r="H8" s="117"/>
      <c r="I8" s="117"/>
      <c r="J8" s="117" t="s">
        <v>248</v>
      </c>
      <c r="K8" s="117"/>
      <c r="L8" s="117"/>
      <c r="M8" s="117"/>
      <c r="N8" s="117"/>
      <c r="O8" s="117"/>
      <c r="P8" s="117"/>
      <c r="Q8" s="117"/>
      <c r="R8" s="117"/>
      <c r="S8" s="117"/>
      <c r="T8" s="117"/>
      <c r="U8" s="117"/>
      <c r="V8" s="119" t="s">
        <v>249</v>
      </c>
      <c r="W8" s="119"/>
      <c r="X8" s="119"/>
      <c r="Y8" s="119"/>
      <c r="Z8" s="119"/>
      <c r="AA8" s="120" t="s">
        <v>250</v>
      </c>
      <c r="AB8" s="120"/>
      <c r="AC8" s="120"/>
      <c r="AD8" s="120"/>
      <c r="AE8" s="120"/>
      <c r="AF8" s="120"/>
      <c r="AG8" s="120"/>
      <c r="AH8" s="120"/>
      <c r="AI8" s="120"/>
      <c r="AJ8" s="120"/>
      <c r="AK8" s="120"/>
      <c r="AL8" s="120"/>
      <c r="AM8" s="120"/>
      <c r="AN8" s="120"/>
      <c r="AO8" s="120"/>
      <c r="AP8" s="120"/>
      <c r="AQ8" s="120"/>
      <c r="AR8" s="120"/>
      <c r="AS8" s="117"/>
      <c r="AT8" s="117"/>
      <c r="AU8" s="117"/>
      <c r="AV8" s="117"/>
      <c r="AW8" s="117"/>
      <c r="AX8" s="117"/>
      <c r="AY8" s="117"/>
      <c r="AZ8" s="117"/>
      <c r="BA8" s="117"/>
      <c r="BB8" s="117"/>
    </row>
    <row r="9" spans="1:57" s="13" customFormat="1" ht="33" customHeight="1" x14ac:dyDescent="0.25">
      <c r="A9" s="117"/>
      <c r="B9" s="117"/>
      <c r="C9" s="117"/>
      <c r="D9" s="117"/>
      <c r="E9" s="117"/>
      <c r="F9" s="117"/>
      <c r="G9" s="117"/>
      <c r="H9" s="117"/>
      <c r="I9" s="117"/>
      <c r="J9" s="100" t="s">
        <v>251</v>
      </c>
      <c r="K9" s="100" t="s">
        <v>252</v>
      </c>
      <c r="L9" s="100" t="s">
        <v>253</v>
      </c>
      <c r="M9" s="100" t="s">
        <v>254</v>
      </c>
      <c r="N9" s="100" t="s">
        <v>255</v>
      </c>
      <c r="O9" s="100" t="s">
        <v>256</v>
      </c>
      <c r="P9" s="100" t="s">
        <v>257</v>
      </c>
      <c r="Q9" s="100" t="s">
        <v>258</v>
      </c>
      <c r="R9" s="100" t="s">
        <v>259</v>
      </c>
      <c r="S9" s="100" t="s">
        <v>260</v>
      </c>
      <c r="T9" s="100" t="s">
        <v>261</v>
      </c>
      <c r="U9" s="100" t="s">
        <v>262</v>
      </c>
      <c r="V9" s="119"/>
      <c r="W9" s="119"/>
      <c r="X9" s="119"/>
      <c r="Y9" s="119"/>
      <c r="Z9" s="119"/>
      <c r="AA9" s="103" t="s">
        <v>263</v>
      </c>
      <c r="AB9" s="103"/>
      <c r="AC9" s="103"/>
      <c r="AD9" s="103"/>
      <c r="AE9" s="103"/>
      <c r="AF9" s="103"/>
      <c r="AG9" s="103"/>
      <c r="AH9" s="103"/>
      <c r="AI9" s="104" t="s">
        <v>264</v>
      </c>
      <c r="AJ9" s="33"/>
      <c r="AK9" s="104" t="s">
        <v>265</v>
      </c>
      <c r="AL9" s="104" t="s">
        <v>266</v>
      </c>
      <c r="AM9" s="105" t="s">
        <v>267</v>
      </c>
      <c r="AN9" s="105" t="s">
        <v>268</v>
      </c>
      <c r="AO9" s="104" t="s">
        <v>269</v>
      </c>
      <c r="AP9" s="105" t="s">
        <v>270</v>
      </c>
      <c r="AQ9" s="105" t="s">
        <v>271</v>
      </c>
      <c r="AR9" s="105" t="s">
        <v>272</v>
      </c>
      <c r="AS9" s="117"/>
      <c r="AT9" s="117"/>
      <c r="AU9" s="117"/>
      <c r="AV9" s="117"/>
      <c r="AW9" s="117"/>
      <c r="AX9" s="117"/>
      <c r="AY9" s="117"/>
      <c r="AZ9" s="117"/>
      <c r="BA9" s="117"/>
      <c r="BB9" s="117"/>
    </row>
    <row r="10" spans="1:57" s="13" customFormat="1" ht="49.5" customHeight="1" x14ac:dyDescent="0.25">
      <c r="A10" s="103" t="s">
        <v>273</v>
      </c>
      <c r="B10" s="103" t="s">
        <v>274</v>
      </c>
      <c r="C10" s="103" t="s">
        <v>275</v>
      </c>
      <c r="D10" s="103" t="s">
        <v>276</v>
      </c>
      <c r="E10" s="103" t="s">
        <v>277</v>
      </c>
      <c r="F10" s="103" t="s">
        <v>278</v>
      </c>
      <c r="G10" s="103"/>
      <c r="H10" s="103"/>
      <c r="I10" s="103"/>
      <c r="J10" s="100"/>
      <c r="K10" s="100"/>
      <c r="L10" s="100"/>
      <c r="M10" s="100"/>
      <c r="N10" s="100"/>
      <c r="O10" s="100"/>
      <c r="P10" s="100"/>
      <c r="Q10" s="100"/>
      <c r="R10" s="100"/>
      <c r="S10" s="100"/>
      <c r="T10" s="100"/>
      <c r="U10" s="100"/>
      <c r="V10" s="119"/>
      <c r="W10" s="119"/>
      <c r="X10" s="119"/>
      <c r="Y10" s="119"/>
      <c r="Z10" s="119"/>
      <c r="AA10" s="104" t="s">
        <v>279</v>
      </c>
      <c r="AB10" s="104"/>
      <c r="AC10" s="104"/>
      <c r="AD10" s="104"/>
      <c r="AE10" s="104"/>
      <c r="AF10" s="104" t="s">
        <v>280</v>
      </c>
      <c r="AG10" s="104"/>
      <c r="AH10" s="104"/>
      <c r="AI10" s="104"/>
      <c r="AJ10" s="33"/>
      <c r="AK10" s="104"/>
      <c r="AL10" s="104"/>
      <c r="AM10" s="105"/>
      <c r="AN10" s="105"/>
      <c r="AO10" s="104"/>
      <c r="AP10" s="105"/>
      <c r="AQ10" s="105"/>
      <c r="AR10" s="105"/>
      <c r="AS10" s="82" t="s">
        <v>281</v>
      </c>
      <c r="AT10" s="82" t="s">
        <v>282</v>
      </c>
      <c r="AU10" s="82" t="s">
        <v>283</v>
      </c>
      <c r="AV10" s="82" t="s">
        <v>284</v>
      </c>
      <c r="AW10" s="84" t="s">
        <v>285</v>
      </c>
      <c r="AX10" s="84"/>
      <c r="AY10" s="84"/>
      <c r="AZ10" s="103" t="s">
        <v>286</v>
      </c>
      <c r="BA10" s="103" t="s">
        <v>287</v>
      </c>
      <c r="BB10" s="103" t="s">
        <v>288</v>
      </c>
    </row>
    <row r="11" spans="1:57" s="13" customFormat="1" ht="57.75" customHeight="1" x14ac:dyDescent="0.25">
      <c r="A11" s="103"/>
      <c r="B11" s="103"/>
      <c r="C11" s="103"/>
      <c r="D11" s="103"/>
      <c r="E11" s="103"/>
      <c r="F11" s="14" t="s">
        <v>289</v>
      </c>
      <c r="G11" s="14" t="s">
        <v>290</v>
      </c>
      <c r="H11" s="14" t="s">
        <v>291</v>
      </c>
      <c r="I11" s="14" t="s">
        <v>292</v>
      </c>
      <c r="J11" s="100"/>
      <c r="K11" s="100"/>
      <c r="L11" s="100"/>
      <c r="M11" s="100"/>
      <c r="N11" s="100"/>
      <c r="O11" s="100"/>
      <c r="P11" s="100"/>
      <c r="Q11" s="100"/>
      <c r="R11" s="100"/>
      <c r="S11" s="100"/>
      <c r="T11" s="100"/>
      <c r="U11" s="100"/>
      <c r="V11" s="15" t="s">
        <v>293</v>
      </c>
      <c r="W11" s="15" t="s">
        <v>294</v>
      </c>
      <c r="X11" s="15" t="s">
        <v>295</v>
      </c>
      <c r="Y11" s="15" t="s">
        <v>296</v>
      </c>
      <c r="Z11" s="16" t="s">
        <v>297</v>
      </c>
      <c r="AA11" s="17" t="s">
        <v>298</v>
      </c>
      <c r="AB11" s="15" t="s">
        <v>299</v>
      </c>
      <c r="AC11" s="15" t="s">
        <v>300</v>
      </c>
      <c r="AD11" s="17" t="s">
        <v>301</v>
      </c>
      <c r="AE11" s="15" t="s">
        <v>302</v>
      </c>
      <c r="AF11" s="15" t="s">
        <v>303</v>
      </c>
      <c r="AG11" s="15" t="s">
        <v>304</v>
      </c>
      <c r="AH11" s="15" t="s">
        <v>305</v>
      </c>
      <c r="AI11" s="33" t="s">
        <v>306</v>
      </c>
      <c r="AJ11" s="33"/>
      <c r="AK11" s="33" t="s">
        <v>307</v>
      </c>
      <c r="AL11" s="33" t="s">
        <v>308</v>
      </c>
      <c r="AM11" s="105"/>
      <c r="AN11" s="105"/>
      <c r="AO11" s="104"/>
      <c r="AP11" s="105"/>
      <c r="AQ11" s="105"/>
      <c r="AR11" s="105"/>
      <c r="AS11" s="83"/>
      <c r="AT11" s="83"/>
      <c r="AU11" s="83"/>
      <c r="AV11" s="83"/>
      <c r="AW11" s="16" t="s">
        <v>309</v>
      </c>
      <c r="AX11" s="16" t="s">
        <v>310</v>
      </c>
      <c r="AY11" s="16" t="s">
        <v>311</v>
      </c>
      <c r="AZ11" s="103"/>
      <c r="BA11" s="103"/>
      <c r="BB11" s="103"/>
    </row>
    <row r="12" spans="1:57" s="20" customFormat="1" ht="228.75" customHeight="1" x14ac:dyDescent="0.25">
      <c r="A12" s="81" t="s">
        <v>312</v>
      </c>
      <c r="B12" s="81" t="s">
        <v>344</v>
      </c>
      <c r="C12" s="81" t="s">
        <v>345</v>
      </c>
      <c r="D12" s="81" t="s">
        <v>346</v>
      </c>
      <c r="E12" s="80" t="str">
        <f>+CONCATENATE(B12," ",C12," ",D12)</f>
        <v>Posibilidad de perdida reputacional por incremento de quejas en el servicio de acceso y disponibilidad de información del archivo central, debido al deficiente manejo de los procesos de organización, clasificación y custodia del acervo documental por el personal encargado de estos procesos archivísticos y de gestión documental.</v>
      </c>
      <c r="F12" s="81" t="s">
        <v>316</v>
      </c>
      <c r="G12" s="81"/>
      <c r="H12" s="81" t="s">
        <v>317</v>
      </c>
      <c r="I12" s="89" t="str">
        <f>+G12&amp;H12</f>
        <v>Procesos</v>
      </c>
      <c r="J12" s="90">
        <v>240</v>
      </c>
      <c r="K12" s="93" t="str">
        <f>IF(J12&lt;=0,"",IF(J12&lt;=2,"Muy Baja",IF(J12&lt;=24,"Baja",IF(J12&lt;=500,"Media",IF(J12&lt;=5000,"Alta","Muy Alta")))))</f>
        <v>Media</v>
      </c>
      <c r="L12" s="94">
        <f>IF(K12="","",IF(K12="Muy Baja",0.2,IF(K12="Baja",0.4,IF(K12="Media",0.6,IF(K12="Alta",0.8,IF(K12="Muy Alta",1,))))))</f>
        <v>0.6</v>
      </c>
      <c r="M12" s="96" t="s">
        <v>347</v>
      </c>
      <c r="N12" s="94">
        <f>IF(M12="","",IF(M12="menor a 10 SMLMV",0.2,IF(M12="ENTRE 10 Y 50 SMLMV",0.4,IF(M12="entre 50 y 100 SMLMV",0.6,IF(M12="entre 100 y 500 SMLMV",0.8,IF(M12="Mayor a 500 SMLMV",1,))))))</f>
        <v>0</v>
      </c>
      <c r="O12" s="93" t="str">
        <f>IF(N12&lt;=0,"",IF(N12&lt;=20%,"Leve",IF(N12&lt;=40%,"Menor",IF(N12&lt;=60%,"Moderado",IF(N12&lt;=80%,"Mayor","Catastrofico")))))</f>
        <v/>
      </c>
      <c r="P12" s="97" t="s">
        <v>238</v>
      </c>
      <c r="Q12" s="93" t="str">
        <f>IF(R12&lt;=0,"",IF(R12&lt;=20%,"Leve",IF(R12&lt;=40%,"Menor",IF(R12&lt;=60%,"Moderado",IF(R12&lt;=80%,"Mayor","Catastrofico")))))</f>
        <v>Mayor</v>
      </c>
      <c r="R12" s="94">
        <f>IF(P12="","",IF(P12="El riesgo afecta la imagen de algún área de la organización",0.2,IF(P12="El riesgo afecta la imagen de la entidad internamente, de conocimiento general nivel interno, de junta directiva y accionistas y/o de proveedores",0.4,IF(P12="El riesgo afecta la imagen de la entidad con algunos usuarios de relevancia frente al logro de los objetivos",0.6,IF(P12="El riesgo afecta la imagen de la entidad con efecto publicitario sostenido a nivel de sector administrativo, nivel departamental o municipal",0.8,IF(P12="El riesgo afecta la imagen de la entidad a nivel nacional, con efecto publicitario sostenido a nivel país",1,))))))</f>
        <v>0.8</v>
      </c>
      <c r="S12" s="93" t="str">
        <f>IF(T12&lt;=0,"",IF(T12&lt;=20%,"Leve",IF(T12&lt;=40%,"Menor",IF(T12&lt;=60%,"Moderado",IF(T12&lt;=80%,"Mayor","Catastrofico")))))</f>
        <v>Mayor</v>
      </c>
      <c r="T12" s="88">
        <f>+R12</f>
        <v>0.8</v>
      </c>
      <c r="U12" s="109" t="str">
        <f>IF(OR(AND(K12="Muy Baja",S12="Leve"),AND(K12="Muy Baja",S12="Menor"),AND(K12="Baja",S12="Leve")),"Bajo",IF(OR(AND(K12="Muy baja",S12="Moderado"),AND(K12="Baja",S12="Menor"),AND(K12="Baja",S12="Moderado"),AND(K12="Media",S12="Leve"),AND(K12="Media",S12="Menor"),AND(K12="Media",S12="Moderado"),AND(K12="Alta",S12="Leve"),AND(K12="Alta",S12="Menor")),"Moderado",IF(OR(AND(K12="Muy Baja",S12="Mayor"),AND(K12="Baja",S12="Mayor"),AND(K12="Media",S12="Mayor"),AND(K12="Alta",S12="Moderado"),AND(K12="Alta",S12="Mayor"),AND(K12="Muy Alta",S12="Leve"),AND(K12="Muy Alta",S12="Menor"),AND(K12="Muy Alta",S12="Moderado"),AND(K12="Muy Alta",S12="Mayor")),"Alto",IF(OR(AND(K12="Muy Baja",S12="Catastrofico"),AND(K12="Baja",S12="Catastrofico"),AND(K12="Media",S12="Catastrofico"),AND(K12="Alta",S12="Catastrofico"),AND(K12="Muy Alta",S12="Catastrofico")),"Extremo",))))</f>
        <v>Alto</v>
      </c>
      <c r="V12" s="18">
        <v>1</v>
      </c>
      <c r="W12" s="38" t="s">
        <v>319</v>
      </c>
      <c r="X12" s="38" t="s">
        <v>348</v>
      </c>
      <c r="Y12" s="38" t="s">
        <v>349</v>
      </c>
      <c r="Z12" s="39" t="str">
        <f t="shared" ref="Z12:Z15" si="0">+CONCATENATE(W12," ",X12," ",Y12)</f>
        <v>El Director Administrativo de Archivo Gerneral verificar en las hojas de vida que el personal archivista a ingresar evidencie las habilidades y conocimientos específicos requeridos para llevar a cabo los procesos de organización y clasificación documental de manera efectiva, asigna un líder de equipo de trabajo archivista profesional, quien supervisa, capacita y entrena periódicamente en las necesidades de formación requeridas,  realiza medición del desempeño y calidad del trabajo del personal y determinar áreas de mejora adicionales y fomenta una cultura de responsabilidad y sentido de pertenencia hacia las tareas asignadas en el manejo de los inventarios documentales. Coteja  los documentos con el fin de verificar su exactitud, coincidencia o correspondencia en el inventario documental (FUID) del deposito central del Archivo General.  En caso de desviaciones en este, realiza aciones de reproceso para asegurar la debida implenetación. diariamente</v>
      </c>
      <c r="AA12" s="40" t="s">
        <v>322</v>
      </c>
      <c r="AB12" s="41">
        <f t="shared" ref="AB12:AB13" si="1">IF(AA12="","",IF(AA12="Preventivo",0.25,IF(AA12="Detectivo",0.15,IF(AA12="Correctivo",0.1,))))</f>
        <v>0.25</v>
      </c>
      <c r="AC12" s="19" t="str">
        <f>+IF(OR(AA12='[1]11 FORMULAS'!$O$4,AA12='[1]11 FORMULAS'!$O$5),'[1]11 FORMULAS'!$P$5,IF(AA12='[1]11 FORMULAS'!$O$6,'[1]11 FORMULAS'!$P$6,""))</f>
        <v>Probabilidad</v>
      </c>
      <c r="AD12" s="40" t="s">
        <v>323</v>
      </c>
      <c r="AE12" s="41">
        <f t="shared" ref="AE12:AE16" si="2">IF(AD12="","",IF(AD12="Manual",0.15,IF(AD12="Automatico",0.25,)))</f>
        <v>0.15</v>
      </c>
      <c r="AF12" s="42" t="s">
        <v>324</v>
      </c>
      <c r="AG12" s="42" t="s">
        <v>325</v>
      </c>
      <c r="AH12" s="42" t="s">
        <v>326</v>
      </c>
      <c r="AI12" s="19">
        <f>+AB12+AE12</f>
        <v>0.4</v>
      </c>
      <c r="AJ12" s="19">
        <f>+L12*AI12</f>
        <v>0.24</v>
      </c>
      <c r="AK12" s="19">
        <f>+L12-AJ12</f>
        <v>0.36</v>
      </c>
      <c r="AL12" s="19">
        <f>IF(AC12='[4]11 FORMULAS'!$P$6,T12-(T12*AI12),T12)</f>
        <v>0.8</v>
      </c>
      <c r="AM12" s="110">
        <f>+AK16</f>
        <v>0.216</v>
      </c>
      <c r="AN12" s="93" t="str">
        <f>IF(AM12&lt;=0,"",IF(AM12&lt;=20%,"Muy Baja",IF(AM12&lt;=40%,"Baja",IF(AM12&lt;=60%,"Media",IF(AM12&lt;=80%,"Alta","Muy Alta")))))</f>
        <v>Baja</v>
      </c>
      <c r="AO12" s="110">
        <f>+AL16</f>
        <v>0.8</v>
      </c>
      <c r="AP12" s="93" t="str">
        <f>IF(AO12&lt;=0,"",IF(AO12&lt;=20%,"Leve",IF(AO12&lt;=40%,"Menor",IF(AO12&lt;=60%,"Moderado",IF(AO12&lt;=80%,"Mayor","Catastrofico")))))</f>
        <v>Mayor</v>
      </c>
      <c r="AQ12" s="109" t="str">
        <f>IF(OR(AND(AN12="Muy Baja",AP12="Leve"),AND(AN12="Muy Baja",AP12="Menor"),AND(AN12="Baja",AP12="Leve")),"Bajo",IF(OR(AND(AN12="Muy baja",AP12="Moderado"),AND(AN12="Baja",AP12="Menor"),AND(AN12="Baja",AP12="Moderado"),AND(AN12="Media",AP12="Leve"),AND(AN12="Media",AP12="Menor"),AND(AN12="Media",AP12="Moderado"),AND(AN12="Alta",AP12="Leve"),AND(AN12="Alta",AP12="Menor")),"Moderado",IF(OR(AND(AN12="Muy Baja",AP12="Mayor"),AND(AN12="Baja",AP12="Mayor"),AND(AN12="Media",AP12="Mayor"),AND(AN12="Alta",AP12="Moderado"),AND(AN12="Alta",AP12="Mayor"),AND(AN12="Muy Alta",AP12="Leve"),AND(AN12="Muy Alta",AP12="Menor"),AND(AN12="Muy Alta",AP12="Moderado"),AND(AN12="Muy Alta",AP12="Mayor")),"Alto",IF(OR(AND(AN12="Muy Baja",AP12="Catastrofico"),AND(AN12="Baja",AP12="Catastrofico"),AND(AN12="Media",AP12="Catastrofico"),AND(AN12="Alta",AP12="Catastrofico"),AND(AN12="Muy Alta",AP12="Catastrofico")),"Extremo",""))))</f>
        <v>Alto</v>
      </c>
      <c r="AR12" s="106" t="s">
        <v>327</v>
      </c>
      <c r="AS12" s="102" t="s">
        <v>406</v>
      </c>
      <c r="AT12" s="102" t="s">
        <v>329</v>
      </c>
      <c r="AU12" s="85">
        <v>44956</v>
      </c>
      <c r="AV12" s="85">
        <v>45290</v>
      </c>
      <c r="AW12" s="85">
        <v>45026</v>
      </c>
      <c r="AX12" s="85">
        <v>45117</v>
      </c>
      <c r="AY12" s="85">
        <v>45270</v>
      </c>
      <c r="AZ12" s="102"/>
      <c r="BA12" s="102"/>
      <c r="BB12" s="102"/>
      <c r="BE12" s="13"/>
    </row>
    <row r="13" spans="1:57" s="20" customFormat="1" ht="228.75" customHeight="1" x14ac:dyDescent="0.25">
      <c r="A13" s="81"/>
      <c r="B13" s="81"/>
      <c r="C13" s="81"/>
      <c r="D13" s="81"/>
      <c r="E13" s="80"/>
      <c r="F13" s="81"/>
      <c r="G13" s="81"/>
      <c r="H13" s="81"/>
      <c r="I13" s="89"/>
      <c r="J13" s="91"/>
      <c r="K13" s="93"/>
      <c r="L13" s="95"/>
      <c r="M13" s="96"/>
      <c r="N13" s="95"/>
      <c r="O13" s="93"/>
      <c r="P13" s="98"/>
      <c r="Q13" s="93"/>
      <c r="R13" s="95"/>
      <c r="S13" s="93"/>
      <c r="T13" s="88"/>
      <c r="U13" s="109"/>
      <c r="V13" s="18">
        <v>2</v>
      </c>
      <c r="W13" s="38" t="s">
        <v>319</v>
      </c>
      <c r="X13" s="38" t="s">
        <v>350</v>
      </c>
      <c r="Y13" s="38" t="s">
        <v>351</v>
      </c>
      <c r="Z13" s="39" t="str">
        <f t="shared" si="0"/>
        <v>El Director Administrativo de Archivo Gerneral verificar a través de las actas de seguimiento que el lider de equipo de trabajo asignado realiza previamente a  las tranferencias primarias hacia el archivo general para que esta cumplan los requisitos archivisticos aplicables, y de no cumplir, ejecuta las asistencia técnica y capacitaciones correspondientes asegurando una ejecución más efectiva del proceso de transferencias primarias, dejando registros en actas asistencias y capacitación. En caso de desviaciones en este, realiza aciones de reproceso para asegurar la debida implenetación. Cada vez que se realice  transferncias</v>
      </c>
      <c r="AA13" s="40" t="s">
        <v>322</v>
      </c>
      <c r="AB13" s="41">
        <f t="shared" si="1"/>
        <v>0.25</v>
      </c>
      <c r="AC13" s="19" t="str">
        <f>+IF(OR(AA13='[1]11 FORMULAS'!$O$4,AA13='[1]11 FORMULAS'!$O$5),'[1]11 FORMULAS'!$P$5,IF(AA13='[1]11 FORMULAS'!$O$6,'[1]11 FORMULAS'!$P$6,""))</f>
        <v>Probabilidad</v>
      </c>
      <c r="AD13" s="40" t="s">
        <v>323</v>
      </c>
      <c r="AE13" s="41">
        <f t="shared" si="2"/>
        <v>0.15</v>
      </c>
      <c r="AF13" s="42" t="s">
        <v>324</v>
      </c>
      <c r="AG13" s="42" t="s">
        <v>325</v>
      </c>
      <c r="AH13" s="42" t="s">
        <v>326</v>
      </c>
      <c r="AI13" s="19">
        <f>+AB13+AE13</f>
        <v>0.4</v>
      </c>
      <c r="AJ13" s="19">
        <f>+AK12*AI13</f>
        <v>0.14399999999999999</v>
      </c>
      <c r="AK13" s="19">
        <f>+AK12-AJ13</f>
        <v>0.216</v>
      </c>
      <c r="AL13" s="19">
        <f>IF(AC13='[4]11 FORMULAS'!$P$6,AL12-(AL12*AI13),AL12)</f>
        <v>0.8</v>
      </c>
      <c r="AM13" s="110"/>
      <c r="AN13" s="93"/>
      <c r="AO13" s="110"/>
      <c r="AP13" s="93"/>
      <c r="AQ13" s="109"/>
      <c r="AR13" s="107"/>
      <c r="AS13" s="86"/>
      <c r="AT13" s="86"/>
      <c r="AU13" s="86"/>
      <c r="AV13" s="86"/>
      <c r="AW13" s="86"/>
      <c r="AX13" s="86"/>
      <c r="AY13" s="86"/>
      <c r="AZ13" s="86"/>
      <c r="BA13" s="86"/>
      <c r="BB13" s="86"/>
      <c r="BE13" s="13"/>
    </row>
    <row r="14" spans="1:57" s="20" customFormat="1" ht="35.25" customHeight="1" x14ac:dyDescent="0.25">
      <c r="A14" s="81"/>
      <c r="B14" s="81"/>
      <c r="C14" s="81"/>
      <c r="D14" s="81"/>
      <c r="E14" s="80"/>
      <c r="F14" s="81"/>
      <c r="G14" s="81"/>
      <c r="H14" s="81"/>
      <c r="I14" s="89"/>
      <c r="J14" s="91"/>
      <c r="K14" s="93"/>
      <c r="L14" s="95"/>
      <c r="M14" s="96"/>
      <c r="N14" s="95"/>
      <c r="O14" s="93"/>
      <c r="P14" s="98"/>
      <c r="Q14" s="93"/>
      <c r="R14" s="95"/>
      <c r="S14" s="93"/>
      <c r="T14" s="88"/>
      <c r="U14" s="109"/>
      <c r="V14" s="18"/>
      <c r="W14" s="38"/>
      <c r="X14" s="38"/>
      <c r="Y14" s="38"/>
      <c r="Z14" s="39" t="str">
        <f t="shared" si="0"/>
        <v xml:space="preserve">  </v>
      </c>
      <c r="AA14" s="40" t="s">
        <v>222</v>
      </c>
      <c r="AB14" s="41">
        <f>IF(AA14="","",IF(AA14="Preventivo",0.25,IF(AA14="Detectivo",0.15,IF(AA14="Correctivo",0.1,))))</f>
        <v>0</v>
      </c>
      <c r="AC14" s="19" t="str">
        <f>+IF(OR(AA14='[1]11 FORMULAS'!$O$4,AA14='[1]11 FORMULAS'!$O$5),'[1]11 FORMULAS'!$P$5,IF(AA14='[1]11 FORMULAS'!$O$6,'[1]11 FORMULAS'!$P$6,""))</f>
        <v/>
      </c>
      <c r="AD14" s="40" t="s">
        <v>222</v>
      </c>
      <c r="AE14" s="41">
        <f t="shared" si="2"/>
        <v>0</v>
      </c>
      <c r="AF14" s="42"/>
      <c r="AG14" s="42"/>
      <c r="AH14" s="42"/>
      <c r="AI14" s="19">
        <f>+AB14+AE14</f>
        <v>0</v>
      </c>
      <c r="AJ14" s="19">
        <f t="shared" ref="AJ14:AJ16" si="3">+AK13*AI14</f>
        <v>0</v>
      </c>
      <c r="AK14" s="19">
        <f t="shared" ref="AK14:AK16" si="4">+AK13-AJ14</f>
        <v>0.216</v>
      </c>
      <c r="AL14" s="19">
        <f>IF(AC14='[4]11 FORMULAS'!$P$6,AL13-(AL13*AI14),AL13)</f>
        <v>0.8</v>
      </c>
      <c r="AM14" s="110"/>
      <c r="AN14" s="93"/>
      <c r="AO14" s="110"/>
      <c r="AP14" s="93"/>
      <c r="AQ14" s="109"/>
      <c r="AR14" s="107"/>
      <c r="AS14" s="86"/>
      <c r="AT14" s="86"/>
      <c r="AU14" s="86"/>
      <c r="AV14" s="86"/>
      <c r="AW14" s="86"/>
      <c r="AX14" s="86"/>
      <c r="AY14" s="86"/>
      <c r="AZ14" s="86"/>
      <c r="BA14" s="86"/>
      <c r="BB14" s="86"/>
    </row>
    <row r="15" spans="1:57" s="20" customFormat="1" ht="35.25" customHeight="1" x14ac:dyDescent="0.25">
      <c r="A15" s="81"/>
      <c r="B15" s="81"/>
      <c r="C15" s="81"/>
      <c r="D15" s="81"/>
      <c r="E15" s="80"/>
      <c r="F15" s="81"/>
      <c r="G15" s="81"/>
      <c r="H15" s="81"/>
      <c r="I15" s="89"/>
      <c r="J15" s="91"/>
      <c r="K15" s="93"/>
      <c r="L15" s="95"/>
      <c r="M15" s="96"/>
      <c r="N15" s="95"/>
      <c r="O15" s="93"/>
      <c r="P15" s="98"/>
      <c r="Q15" s="93"/>
      <c r="R15" s="95"/>
      <c r="S15" s="93"/>
      <c r="T15" s="88"/>
      <c r="U15" s="109"/>
      <c r="V15" s="18"/>
      <c r="W15" s="38"/>
      <c r="X15" s="38"/>
      <c r="Y15" s="38"/>
      <c r="Z15" s="39" t="str">
        <f t="shared" si="0"/>
        <v xml:space="preserve">  </v>
      </c>
      <c r="AA15" s="52" t="s">
        <v>222</v>
      </c>
      <c r="AB15" s="41">
        <f t="shared" ref="AB15:AB16" si="5">IF(AA15="","",IF(AA15="Preventivo",0.25,IF(AA15="Detectivo",0.15,IF(AA15="Correctivo",0.1,))))</f>
        <v>0</v>
      </c>
      <c r="AC15" s="53" t="str">
        <f>+IF(OR(AA15='[1]11 FORMULAS'!$O$4,AA15='[1]11 FORMULAS'!$O$5),'[1]11 FORMULAS'!$P$5,IF(AA15='[1]11 FORMULAS'!$O$6,'[1]11 FORMULAS'!$P$6,""))</f>
        <v/>
      </c>
      <c r="AD15" s="52" t="s">
        <v>222</v>
      </c>
      <c r="AE15" s="41">
        <f t="shared" si="2"/>
        <v>0</v>
      </c>
      <c r="AF15" s="54"/>
      <c r="AG15" s="54"/>
      <c r="AH15" s="54"/>
      <c r="AI15" s="19">
        <f>+AB15+AE15</f>
        <v>0</v>
      </c>
      <c r="AJ15" s="19">
        <f t="shared" si="3"/>
        <v>0</v>
      </c>
      <c r="AK15" s="19">
        <f t="shared" si="4"/>
        <v>0.216</v>
      </c>
      <c r="AL15" s="19">
        <f>IF(AC15='[4]11 FORMULAS'!$P$6,AL14-(AL14*AI15),AL14)</f>
        <v>0.8</v>
      </c>
      <c r="AM15" s="110"/>
      <c r="AN15" s="93"/>
      <c r="AO15" s="110"/>
      <c r="AP15" s="93"/>
      <c r="AQ15" s="109"/>
      <c r="AR15" s="107"/>
      <c r="AS15" s="86"/>
      <c r="AT15" s="86"/>
      <c r="AU15" s="86"/>
      <c r="AV15" s="86"/>
      <c r="AW15" s="86"/>
      <c r="AX15" s="86"/>
      <c r="AY15" s="86"/>
      <c r="AZ15" s="86"/>
      <c r="BA15" s="86"/>
      <c r="BB15" s="86"/>
    </row>
    <row r="16" spans="1:57" s="20" customFormat="1" ht="35.25" customHeight="1" x14ac:dyDescent="0.25">
      <c r="A16" s="81"/>
      <c r="B16" s="81"/>
      <c r="C16" s="81"/>
      <c r="D16" s="81"/>
      <c r="E16" s="80"/>
      <c r="F16" s="81"/>
      <c r="G16" s="81"/>
      <c r="H16" s="81"/>
      <c r="I16" s="89"/>
      <c r="J16" s="92"/>
      <c r="K16" s="93"/>
      <c r="L16" s="95"/>
      <c r="M16" s="96"/>
      <c r="N16" s="95"/>
      <c r="O16" s="93"/>
      <c r="P16" s="99"/>
      <c r="Q16" s="93"/>
      <c r="R16" s="95"/>
      <c r="S16" s="93"/>
      <c r="T16" s="88"/>
      <c r="U16" s="109"/>
      <c r="V16" s="21"/>
      <c r="W16" s="21"/>
      <c r="X16" s="21"/>
      <c r="Y16" s="21"/>
      <c r="Z16" s="51"/>
      <c r="AA16" s="47" t="s">
        <v>222</v>
      </c>
      <c r="AB16" s="48">
        <f t="shared" si="5"/>
        <v>0</v>
      </c>
      <c r="AC16" s="49" t="str">
        <f>+IF(OR(AA16='[1]11 FORMULAS'!$O$4,AA16='[1]11 FORMULAS'!$O$5),'[1]11 FORMULAS'!$P$5,IF(AA16='[1]11 FORMULAS'!$O$6,'[1]11 FORMULAS'!$P$6,""))</f>
        <v/>
      </c>
      <c r="AD16" s="47" t="s">
        <v>222</v>
      </c>
      <c r="AE16" s="48">
        <f t="shared" si="2"/>
        <v>0</v>
      </c>
      <c r="AF16" s="50"/>
      <c r="AG16" s="50"/>
      <c r="AH16" s="50"/>
      <c r="AI16" s="19">
        <f t="shared" ref="AI16" si="6">+AB16+AE16</f>
        <v>0</v>
      </c>
      <c r="AJ16" s="19">
        <f t="shared" si="3"/>
        <v>0</v>
      </c>
      <c r="AK16" s="19">
        <f t="shared" si="4"/>
        <v>0.216</v>
      </c>
      <c r="AL16" s="19">
        <f>IF(AC16='[4]11 FORMULAS'!$P$6,AL15-(AL15*AI16),AL15)</f>
        <v>0.8</v>
      </c>
      <c r="AM16" s="153"/>
      <c r="AN16" s="93"/>
      <c r="AO16" s="110"/>
      <c r="AP16" s="93"/>
      <c r="AQ16" s="109"/>
      <c r="AR16" s="108"/>
      <c r="AS16" s="87"/>
      <c r="AT16" s="87"/>
      <c r="AU16" s="87"/>
      <c r="AV16" s="87"/>
      <c r="AW16" s="87"/>
      <c r="AX16" s="87"/>
      <c r="AY16" s="87"/>
      <c r="AZ16" s="87"/>
      <c r="BA16" s="87"/>
      <c r="BB16" s="87"/>
    </row>
  </sheetData>
  <mergeCells count="103">
    <mergeCell ref="A1:B4"/>
    <mergeCell ref="C1:AZ1"/>
    <mergeCell ref="BA1:BB1"/>
    <mergeCell ref="C2:AZ2"/>
    <mergeCell ref="BA2:BB2"/>
    <mergeCell ref="C3:AZ3"/>
    <mergeCell ref="BA3:BB3"/>
    <mergeCell ref="C4:AZ4"/>
    <mergeCell ref="BA4:BB4"/>
    <mergeCell ref="A5:B5"/>
    <mergeCell ref="C5:D5"/>
    <mergeCell ref="I5:O5"/>
    <mergeCell ref="P5:S5"/>
    <mergeCell ref="AR5:AR6"/>
    <mergeCell ref="BA5:BB5"/>
    <mergeCell ref="A6:B6"/>
    <mergeCell ref="C6:H6"/>
    <mergeCell ref="I6:O6"/>
    <mergeCell ref="P6:S6"/>
    <mergeCell ref="W6:AH6"/>
    <mergeCell ref="BA6:BB6"/>
    <mergeCell ref="A7:U7"/>
    <mergeCell ref="V7:AR7"/>
    <mergeCell ref="AS7:BB9"/>
    <mergeCell ref="A8:I9"/>
    <mergeCell ref="J8:U8"/>
    <mergeCell ref="V8:Z10"/>
    <mergeCell ref="AA8:AR8"/>
    <mergeCell ref="J9:J11"/>
    <mergeCell ref="F10:I10"/>
    <mergeCell ref="AA10:AE10"/>
    <mergeCell ref="AI9:AI10"/>
    <mergeCell ref="AK9:AK10"/>
    <mergeCell ref="AL9:AL10"/>
    <mergeCell ref="AM9:AM11"/>
    <mergeCell ref="AN9:AN11"/>
    <mergeCell ref="AO9:AO11"/>
    <mergeCell ref="Q9:Q11"/>
    <mergeCell ref="R9:R11"/>
    <mergeCell ref="S9:S11"/>
    <mergeCell ref="T9:T11"/>
    <mergeCell ref="U9:U11"/>
    <mergeCell ref="AA9:AH9"/>
    <mergeCell ref="AF10:AH10"/>
    <mergeCell ref="K9:K11"/>
    <mergeCell ref="L9:L11"/>
    <mergeCell ref="M9:M11"/>
    <mergeCell ref="N9:N11"/>
    <mergeCell ref="O9:O11"/>
    <mergeCell ref="P9:P11"/>
    <mergeCell ref="BA10:BA11"/>
    <mergeCell ref="BB10:BB11"/>
    <mergeCell ref="A12:A16"/>
    <mergeCell ref="B12:B16"/>
    <mergeCell ref="C12:C16"/>
    <mergeCell ref="D12:D16"/>
    <mergeCell ref="E12:E16"/>
    <mergeCell ref="F12:F16"/>
    <mergeCell ref="G12:G16"/>
    <mergeCell ref="H12:H16"/>
    <mergeCell ref="AS10:AS11"/>
    <mergeCell ref="AT10:AT11"/>
    <mergeCell ref="AU10:AU11"/>
    <mergeCell ref="AV10:AV11"/>
    <mergeCell ref="AW10:AY10"/>
    <mergeCell ref="AZ10:AZ11"/>
    <mergeCell ref="AP9:AP11"/>
    <mergeCell ref="AQ9:AQ11"/>
    <mergeCell ref="AR9:AR11"/>
    <mergeCell ref="BA12:BA16"/>
    <mergeCell ref="BB12:BB16"/>
    <mergeCell ref="AV12:AV16"/>
    <mergeCell ref="AW12:AW16"/>
    <mergeCell ref="AP12:AP16"/>
    <mergeCell ref="AQ12:AQ16"/>
    <mergeCell ref="P12:P16"/>
    <mergeCell ref="Q12:Q16"/>
    <mergeCell ref="R12:R16"/>
    <mergeCell ref="S12:S16"/>
    <mergeCell ref="A10:A11"/>
    <mergeCell ref="B10:B11"/>
    <mergeCell ref="C10:C11"/>
    <mergeCell ref="D10:D11"/>
    <mergeCell ref="E10:E11"/>
    <mergeCell ref="AX12:AX16"/>
    <mergeCell ref="AY12:AY16"/>
    <mergeCell ref="AZ12:AZ16"/>
    <mergeCell ref="T12:T16"/>
    <mergeCell ref="I12:I16"/>
    <mergeCell ref="J12:J16"/>
    <mergeCell ref="K12:K16"/>
    <mergeCell ref="L12:L16"/>
    <mergeCell ref="M12:M16"/>
    <mergeCell ref="N12:N16"/>
    <mergeCell ref="O12:O16"/>
    <mergeCell ref="AR12:AR16"/>
    <mergeCell ref="AS12:AS16"/>
    <mergeCell ref="AT12:AT16"/>
    <mergeCell ref="AU12:AU16"/>
    <mergeCell ref="U12:U16"/>
    <mergeCell ref="AM12:AM16"/>
    <mergeCell ref="AN12:AN16"/>
    <mergeCell ref="AO12:AO16"/>
  </mergeCells>
  <conditionalFormatting sqref="K12">
    <cfRule type="cellIs" dxfId="1834" priority="375" operator="equal">
      <formula>"Muy Baja"</formula>
    </cfRule>
    <cfRule type="cellIs" dxfId="1833" priority="374" operator="equal">
      <formula>"Baja"</formula>
    </cfRule>
    <cfRule type="cellIs" dxfId="1832" priority="373" operator="equal">
      <formula>"Media"</formula>
    </cfRule>
    <cfRule type="cellIs" dxfId="1831" priority="372" operator="equal">
      <formula>"Alta"</formula>
    </cfRule>
    <cfRule type="cellIs" dxfId="1830" priority="371" operator="equal">
      <formula>"Muy Alta"</formula>
    </cfRule>
  </conditionalFormatting>
  <conditionalFormatting sqref="M12">
    <cfRule type="cellIs" dxfId="1829" priority="384" operator="equal">
      <formula>$T$15</formula>
    </cfRule>
    <cfRule type="cellIs" dxfId="1828" priority="383" operator="equal">
      <formula>$T$14</formula>
    </cfRule>
    <cfRule type="cellIs" dxfId="1827" priority="382" operator="equal">
      <formula>$T$13</formula>
    </cfRule>
    <cfRule type="cellIs" dxfId="1826" priority="385" operator="equal">
      <formula>$T$16</formula>
    </cfRule>
    <cfRule type="cellIs" dxfId="1825" priority="381" operator="equal">
      <formula>$T$12</formula>
    </cfRule>
  </conditionalFormatting>
  <conditionalFormatting sqref="O12">
    <cfRule type="cellIs" dxfId="1824" priority="370" operator="equal">
      <formula>"leve"</formula>
    </cfRule>
    <cfRule type="cellIs" dxfId="1823" priority="369" operator="equal">
      <formula>"menor"</formula>
    </cfRule>
    <cfRule type="cellIs" dxfId="1822" priority="368" operator="equal">
      <formula>"Moderado"</formula>
    </cfRule>
    <cfRule type="cellIs" dxfId="1821" priority="367" operator="equal">
      <formula>"Mayor"</formula>
    </cfRule>
    <cfRule type="cellIs" dxfId="1820" priority="366" operator="equal">
      <formula>"catastrofico"</formula>
    </cfRule>
  </conditionalFormatting>
  <conditionalFormatting sqref="Q12">
    <cfRule type="cellIs" dxfId="1819" priority="365" operator="equal">
      <formula>"leve"</formula>
    </cfRule>
    <cfRule type="cellIs" dxfId="1818" priority="362" operator="equal">
      <formula>"Mayor"</formula>
    </cfRule>
    <cfRule type="cellIs" dxfId="1817" priority="361" operator="equal">
      <formula>"catastrofico"</formula>
    </cfRule>
    <cfRule type="cellIs" dxfId="1816" priority="364" operator="equal">
      <formula>"menor"</formula>
    </cfRule>
    <cfRule type="cellIs" dxfId="1815" priority="363" operator="equal">
      <formula>"Moderado"</formula>
    </cfRule>
  </conditionalFormatting>
  <conditionalFormatting sqref="S12">
    <cfRule type="cellIs" dxfId="1814" priority="358" operator="equal">
      <formula>"Moderado"</formula>
    </cfRule>
    <cfRule type="cellIs" dxfId="1813" priority="359" operator="equal">
      <formula>"menor"</formula>
    </cfRule>
    <cfRule type="cellIs" dxfId="1812" priority="360" operator="equal">
      <formula>"leve"</formula>
    </cfRule>
    <cfRule type="cellIs" dxfId="1811" priority="356" operator="equal">
      <formula>"catastrofico"</formula>
    </cfRule>
    <cfRule type="cellIs" dxfId="1810" priority="357" operator="equal">
      <formula>"Mayor"</formula>
    </cfRule>
  </conditionalFormatting>
  <conditionalFormatting sqref="T12">
    <cfRule type="cellIs" dxfId="1809" priority="376" operator="equal">
      <formula>#REF!</formula>
    </cfRule>
    <cfRule type="cellIs" dxfId="1808" priority="377" operator="equal">
      <formula>#REF!</formula>
    </cfRule>
    <cfRule type="cellIs" dxfId="1807" priority="378" operator="equal">
      <formula>#REF!</formula>
    </cfRule>
    <cfRule type="cellIs" dxfId="1806" priority="380" operator="equal">
      <formula>#REF!</formula>
    </cfRule>
    <cfRule type="cellIs" dxfId="1805" priority="379" operator="equal">
      <formula>#REF!</formula>
    </cfRule>
  </conditionalFormatting>
  <conditionalFormatting sqref="U12">
    <cfRule type="cellIs" dxfId="1804" priority="212" operator="equal">
      <formula>"Bajo"</formula>
    </cfRule>
    <cfRule type="cellIs" dxfId="1803" priority="211" operator="equal">
      <formula>"Moderado"</formula>
    </cfRule>
    <cfRule type="cellIs" dxfId="1802" priority="209" operator="equal">
      <formula>"Extremo"</formula>
    </cfRule>
    <cfRule type="cellIs" dxfId="1801" priority="210" operator="equal">
      <formula>"Alto"</formula>
    </cfRule>
  </conditionalFormatting>
  <conditionalFormatting sqref="AN12">
    <cfRule type="cellIs" dxfId="1800" priority="19" operator="equal">
      <formula>"Muy Baja"</formula>
    </cfRule>
    <cfRule type="cellIs" dxfId="1799" priority="18" operator="equal">
      <formula>"Baja"</formula>
    </cfRule>
    <cfRule type="cellIs" dxfId="1798" priority="17" operator="equal">
      <formula>"Media"</formula>
    </cfRule>
    <cfRule type="cellIs" dxfId="1797" priority="16" operator="equal">
      <formula>"Alta"</formula>
    </cfRule>
    <cfRule type="cellIs" dxfId="1796" priority="15" operator="equal">
      <formula>"Muy Alta"</formula>
    </cfRule>
  </conditionalFormatting>
  <conditionalFormatting sqref="AP12">
    <cfRule type="cellIs" dxfId="1795" priority="13" operator="equal">
      <formula>"Menor"</formula>
    </cfRule>
    <cfRule type="cellIs" dxfId="1794" priority="14" operator="equal">
      <formula>"Leve"</formula>
    </cfRule>
    <cfRule type="cellIs" dxfId="1793" priority="12" operator="equal">
      <formula>"Moderado"</formula>
    </cfRule>
    <cfRule type="cellIs" dxfId="1792" priority="11" operator="equal">
      <formula>"Mayor"</formula>
    </cfRule>
    <cfRule type="cellIs" dxfId="1791" priority="10" operator="equal">
      <formula>"Catastrofico"</formula>
    </cfRule>
  </conditionalFormatting>
  <conditionalFormatting sqref="AQ12">
    <cfRule type="cellIs" dxfId="1790" priority="2" operator="equal">
      <formula>"Alto"</formula>
    </cfRule>
    <cfRule type="cellIs" dxfId="1789" priority="3" operator="equal">
      <formula>"Moderado"</formula>
    </cfRule>
    <cfRule type="cellIs" dxfId="1788" priority="1" operator="equal">
      <formula>"Extremo"</formula>
    </cfRule>
    <cfRule type="cellIs" dxfId="1787" priority="4" operator="equal">
      <formula>"Bajo"</formula>
    </cfRule>
  </conditionalFormatting>
  <conditionalFormatting sqref="AR12">
    <cfRule type="cellIs" dxfId="1786" priority="7" operator="equal">
      <formula>"reducir transferir"</formula>
    </cfRule>
    <cfRule type="cellIs" dxfId="1785" priority="9" operator="equal">
      <formula>"Reducir mitigar"</formula>
    </cfRule>
    <cfRule type="cellIs" dxfId="1784" priority="8" operator="equal">
      <formula>"reducir mitigar"</formula>
    </cfRule>
    <cfRule type="cellIs" dxfId="1783" priority="6" operator="equal">
      <formula>"Aceptar"</formula>
    </cfRule>
    <cfRule type="cellIs" dxfId="1782" priority="5" operator="equal">
      <formula>"Evitar"</formula>
    </cfRule>
  </conditionalFormatting>
  <dataValidations count="13">
    <dataValidation type="list" allowBlank="1" showInputMessage="1" showErrorMessage="1" sqref="H5" xr:uid="{00000000-0002-0000-0400-000000000000}">
      <formula1>"Estrategico,Misional,Apoyo"</formula1>
    </dataValidation>
    <dataValidation type="list" allowBlank="1" showInputMessage="1" showErrorMessage="1" sqref="AH12:AH13" xr:uid="{00000000-0002-0000-0400-000001000000}">
      <formula1>"Con Registro,Sin Registro"</formula1>
    </dataValidation>
    <dataValidation type="list" allowBlank="1" showInputMessage="1" showErrorMessage="1" sqref="AG12:AG13" xr:uid="{00000000-0002-0000-0400-000002000000}">
      <formula1>"Continua,Aleatoria"</formula1>
    </dataValidation>
    <dataValidation type="list" allowBlank="1" showInputMessage="1" showErrorMessage="1" sqref="AF12:AF15" xr:uid="{00000000-0002-0000-0400-000003000000}">
      <formula1>"Documentado,Sin Documentar"</formula1>
    </dataValidation>
    <dataValidation type="list" allowBlank="1" showInputMessage="1" showErrorMessage="1" sqref="G12:H12" xr:uid="{00000000-0002-0000-0400-000004000000}">
      <formula1>"Procesos,Evento externo,Talento humano,Tecnologias,Infraestructura"</formula1>
    </dataValidation>
    <dataValidation type="list" allowBlank="1" showInputMessage="1" showErrorMessage="1" sqref="AR12" xr:uid="{00000000-0002-0000-0400-000005000000}">
      <formula1>"Reducir mitigar,Reducir Transferir,Aceptar,Evitar"</formula1>
    </dataValidation>
    <dataValidation type="list" allowBlank="1" showInputMessage="1" showErrorMessage="1" sqref="AD12:AD16" xr:uid="{00000000-0002-0000-0400-000006000000}">
      <formula1>"Manual,Automatico,NA"</formula1>
    </dataValidation>
    <dataValidation type="list" allowBlank="1" showInputMessage="1" showErrorMessage="1" sqref="AA12:AA16" xr:uid="{00000000-0002-0000-0400-000007000000}">
      <formula1>"Preventivo,Detectivo,Correctivo,NA"</formula1>
    </dataValidation>
    <dataValidation type="list" allowBlank="1" showInputMessage="1" showErrorMessage="1" sqref="P12:P16" xr:uid="{00000000-0002-0000-0400-000008000000}">
      <formula1>$BE$1:$BE$6</formula1>
    </dataValidation>
    <dataValidation type="list" allowBlank="1" showInputMessage="1" showErrorMessage="1" sqref="BB12:BB16" xr:uid="{00000000-0002-0000-0400-000009000000}">
      <formula1>"Sin Iniciar,En proceso,Cerrado"</formula1>
    </dataValidation>
    <dataValidation type="list" allowBlank="1" showInputMessage="1" showErrorMessage="1" sqref="M12:M16" xr:uid="{00000000-0002-0000-0400-00000A000000}">
      <formula1>"N/A,menor a 10 SMLMV,ENTRE 10 Y 50 SMLMV,entre 50 y 100 SMLMV,entre 100 y 500 SMLMV,Mayor a 500 SMLMV"</formula1>
    </dataValidation>
    <dataValidation type="list" allowBlank="1" showInputMessage="1" showErrorMessage="1" sqref="F12:F16" xr:uid="{00000000-0002-0000-0400-00000B000000}">
      <formula1>"A Ejecucion y administracion de procesos,B Fraude externo,C Fraude interno,D Fallas teconologicas,E Relaciones laborales,F Usuarios productos y practicas organizacionales,G Daños activos fisicos"</formula1>
    </dataValidation>
    <dataValidation type="list" allowBlank="1" showInputMessage="1" showErrorMessage="1" sqref="B12:B16" xr:uid="{00000000-0002-0000-0400-00000C000000}">
      <formula1>"Posibilidad de perdidad economica,Posibilidad de perdida reputacional,Posibilidad de perdida economica y reputacional,Posibilidad de perdida reputacional y economica"</formula1>
    </dataValidation>
  </dataValidations>
  <pageMargins left="0.7" right="0.7" top="0.75" bottom="0.75" header="0.3" footer="0.3"/>
  <pageSetup orientation="portrait" horizontalDpi="4294967292"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D000000}">
          <x14:formula1>
            <xm:f>'C:\Users\everl\Downloads\MAPA DE RIESGO DE GESTION.25.06.2023\[gestion de riesgos.xlsx]11 FORMULAS'!#REF!</xm:f>
          </x14:formula1>
          <xm:sqref>AG14:AH15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1:BE16"/>
  <sheetViews>
    <sheetView topLeftCell="A9" zoomScale="60" zoomScaleNormal="60" workbookViewId="0">
      <pane xSplit="1" topLeftCell="G1" activePane="topRight" state="frozen"/>
      <selection activeCell="A12" sqref="A12"/>
      <selection pane="topRight" activeCell="T12" sqref="T12:T16"/>
    </sheetView>
  </sheetViews>
  <sheetFormatPr baseColWidth="10" defaultColWidth="11.42578125" defaultRowHeight="15" x14ac:dyDescent="0.25"/>
  <cols>
    <col min="1" max="1" width="8.28515625" customWidth="1"/>
    <col min="2" max="2" width="27.140625" customWidth="1"/>
    <col min="3" max="3" width="23.28515625" customWidth="1"/>
    <col min="4" max="4" width="28.42578125" customWidth="1"/>
    <col min="5" max="5" width="54" customWidth="1"/>
    <col min="6" max="9" width="15.85546875" customWidth="1"/>
    <col min="10" max="10" width="7.28515625" customWidth="1"/>
    <col min="11" max="11" width="11.5703125" customWidth="1"/>
    <col min="12" max="12" width="6.7109375" customWidth="1"/>
    <col min="13" max="13" width="14.85546875" customWidth="1"/>
    <col min="14" max="14" width="6.7109375" customWidth="1"/>
    <col min="15" max="15" width="12.140625" customWidth="1"/>
    <col min="16" max="16" width="15.5703125" customWidth="1"/>
    <col min="17" max="17" width="13.42578125" customWidth="1"/>
    <col min="18" max="18" width="7" customWidth="1"/>
    <col min="19" max="19" width="12.7109375" customWidth="1"/>
    <col min="20" max="20" width="8.28515625" customWidth="1"/>
    <col min="21" max="21" width="12.7109375" customWidth="1"/>
    <col min="22" max="22" width="8.42578125" customWidth="1"/>
    <col min="23" max="23" width="17.5703125" customWidth="1"/>
    <col min="24" max="24" width="42.28515625" customWidth="1"/>
    <col min="25" max="25" width="21.85546875" customWidth="1"/>
    <col min="26" max="26" width="37.28515625" customWidth="1"/>
    <col min="27" max="27" width="9.85546875" customWidth="1"/>
    <col min="28" max="28" width="8.85546875" customWidth="1"/>
    <col min="29" max="29" width="13.7109375" customWidth="1"/>
    <col min="30" max="30" width="10.85546875" customWidth="1"/>
    <col min="31" max="31" width="9.5703125" customWidth="1"/>
    <col min="32" max="32" width="10.42578125" customWidth="1"/>
    <col min="33" max="33" width="9.140625" customWidth="1"/>
    <col min="34" max="34" width="10.85546875" customWidth="1"/>
    <col min="35" max="35" width="8.7109375" customWidth="1"/>
    <col min="36" max="36" width="8.140625" customWidth="1"/>
    <col min="37" max="38" width="8.42578125" customWidth="1"/>
    <col min="39" max="39" width="6.42578125" customWidth="1"/>
    <col min="40" max="40" width="13.28515625" customWidth="1"/>
    <col min="41" max="41" width="7.7109375" customWidth="1"/>
    <col min="42" max="42" width="13.28515625" customWidth="1"/>
    <col min="43" max="43" width="12.7109375" customWidth="1"/>
    <col min="44" max="44" width="12" customWidth="1"/>
    <col min="45" max="46" width="17.28515625" customWidth="1"/>
    <col min="47" max="48" width="9.5703125" customWidth="1"/>
    <col min="49" max="51" width="17.28515625" customWidth="1"/>
    <col min="52" max="53" width="22" customWidth="1"/>
    <col min="54" max="54" width="12.140625" customWidth="1"/>
    <col min="56" max="56" width="11.28515625" customWidth="1"/>
    <col min="57" max="57" width="0.42578125" hidden="1" customWidth="1"/>
    <col min="16334" max="16384" width="25.42578125" customWidth="1"/>
  </cols>
  <sheetData>
    <row r="1" spans="1:57" s="7" customFormat="1" ht="16.5" customHeight="1" x14ac:dyDescent="0.25">
      <c r="A1" s="132"/>
      <c r="B1" s="133"/>
      <c r="C1" s="134" t="s">
        <v>220</v>
      </c>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6"/>
      <c r="BA1" s="137" t="s">
        <v>221</v>
      </c>
      <c r="BB1" s="137"/>
      <c r="BE1" s="37" t="s">
        <v>222</v>
      </c>
    </row>
    <row r="2" spans="1:57" s="7" customFormat="1" ht="16.5" customHeight="1" x14ac:dyDescent="0.25">
      <c r="A2" s="132"/>
      <c r="B2" s="133"/>
      <c r="C2" s="138" t="s">
        <v>223</v>
      </c>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7" t="s">
        <v>224</v>
      </c>
      <c r="BB2" s="137"/>
      <c r="BE2" s="37" t="s">
        <v>225</v>
      </c>
    </row>
    <row r="3" spans="1:57" s="7" customFormat="1" ht="16.5" customHeight="1" x14ac:dyDescent="0.25">
      <c r="A3" s="132"/>
      <c r="B3" s="133"/>
      <c r="C3" s="138" t="s">
        <v>352</v>
      </c>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7" t="s">
        <v>227</v>
      </c>
      <c r="BB3" s="137"/>
      <c r="BE3" s="37" t="s">
        <v>228</v>
      </c>
    </row>
    <row r="4" spans="1:57" s="7" customFormat="1" ht="16.5" customHeight="1" x14ac:dyDescent="0.25">
      <c r="A4" s="132"/>
      <c r="B4" s="133"/>
      <c r="C4" s="138" t="s">
        <v>229</v>
      </c>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7" t="s">
        <v>230</v>
      </c>
      <c r="BB4" s="137"/>
      <c r="BE4" s="37" t="s">
        <v>231</v>
      </c>
    </row>
    <row r="5" spans="1:57" s="8" customFormat="1" ht="39.75" customHeight="1" x14ac:dyDescent="0.25">
      <c r="A5" s="117" t="s">
        <v>232</v>
      </c>
      <c r="B5" s="117"/>
      <c r="C5" s="141" t="s">
        <v>233</v>
      </c>
      <c r="D5" s="142"/>
      <c r="E5" s="34" t="s">
        <v>234</v>
      </c>
      <c r="F5" s="45" t="s">
        <v>353</v>
      </c>
      <c r="G5" s="34" t="s">
        <v>0</v>
      </c>
      <c r="H5" s="36" t="s">
        <v>236</v>
      </c>
      <c r="I5" s="146" t="s">
        <v>237</v>
      </c>
      <c r="J5" s="147"/>
      <c r="K5" s="147"/>
      <c r="L5" s="147"/>
      <c r="M5" s="147"/>
      <c r="N5" s="147"/>
      <c r="O5" s="148"/>
      <c r="P5" s="143">
        <v>45155</v>
      </c>
      <c r="Q5" s="144"/>
      <c r="R5" s="144"/>
      <c r="S5" s="145"/>
      <c r="AR5" s="125"/>
      <c r="BA5" s="126"/>
      <c r="BB5" s="126"/>
      <c r="BE5" s="37" t="s">
        <v>238</v>
      </c>
    </row>
    <row r="6" spans="1:57" s="8" customFormat="1" ht="36.75" customHeight="1" x14ac:dyDescent="0.25">
      <c r="A6" s="151" t="s">
        <v>239</v>
      </c>
      <c r="B6" s="152"/>
      <c r="C6" s="157" t="s">
        <v>354</v>
      </c>
      <c r="D6" s="158"/>
      <c r="E6" s="158"/>
      <c r="F6" s="158"/>
      <c r="G6" s="158"/>
      <c r="H6" s="159"/>
      <c r="I6" s="146" t="s">
        <v>241</v>
      </c>
      <c r="J6" s="147"/>
      <c r="K6" s="147"/>
      <c r="L6" s="147"/>
      <c r="M6" s="147"/>
      <c r="N6" s="147"/>
      <c r="O6" s="148"/>
      <c r="P6" s="149">
        <v>2023</v>
      </c>
      <c r="Q6" s="150"/>
      <c r="R6" s="150"/>
      <c r="S6" s="150"/>
      <c r="V6" s="9" t="s">
        <v>242</v>
      </c>
      <c r="W6" s="139"/>
      <c r="X6" s="139"/>
      <c r="Y6" s="139"/>
      <c r="Z6" s="139"/>
      <c r="AA6" s="139"/>
      <c r="AB6" s="139"/>
      <c r="AC6" s="139"/>
      <c r="AD6" s="139"/>
      <c r="AE6" s="139"/>
      <c r="AF6" s="139"/>
      <c r="AG6" s="139"/>
      <c r="AH6" s="139"/>
      <c r="AI6" s="10"/>
      <c r="AJ6" s="10"/>
      <c r="AK6" s="10"/>
      <c r="AL6" s="10"/>
      <c r="AM6" s="11"/>
      <c r="AN6" s="12"/>
      <c r="AO6" s="12"/>
      <c r="AP6" s="12"/>
      <c r="AR6" s="125"/>
      <c r="BA6" s="140"/>
      <c r="BB6" s="140"/>
      <c r="BE6" s="37" t="s">
        <v>243</v>
      </c>
    </row>
    <row r="7" spans="1:57" s="8" customFormat="1" ht="33.75" customHeight="1" x14ac:dyDescent="0.25">
      <c r="A7" s="111" t="s">
        <v>244</v>
      </c>
      <c r="B7" s="112"/>
      <c r="C7" s="112"/>
      <c r="D7" s="112"/>
      <c r="E7" s="112"/>
      <c r="F7" s="112"/>
      <c r="G7" s="112"/>
      <c r="H7" s="112"/>
      <c r="I7" s="112"/>
      <c r="J7" s="112"/>
      <c r="K7" s="112"/>
      <c r="L7" s="112"/>
      <c r="M7" s="112"/>
      <c r="N7" s="112"/>
      <c r="O7" s="112"/>
      <c r="P7" s="112"/>
      <c r="Q7" s="112"/>
      <c r="R7" s="112"/>
      <c r="S7" s="112"/>
      <c r="T7" s="112"/>
      <c r="U7" s="113"/>
      <c r="V7" s="114" t="s">
        <v>245</v>
      </c>
      <c r="W7" s="115"/>
      <c r="X7" s="115"/>
      <c r="Y7" s="115"/>
      <c r="Z7" s="115"/>
      <c r="AA7" s="115"/>
      <c r="AB7" s="115"/>
      <c r="AC7" s="115"/>
      <c r="AD7" s="115"/>
      <c r="AE7" s="115"/>
      <c r="AF7" s="115"/>
      <c r="AG7" s="115"/>
      <c r="AH7" s="115"/>
      <c r="AI7" s="115"/>
      <c r="AJ7" s="115"/>
      <c r="AK7" s="115"/>
      <c r="AL7" s="115"/>
      <c r="AM7" s="115"/>
      <c r="AN7" s="115"/>
      <c r="AO7" s="115"/>
      <c r="AP7" s="115"/>
      <c r="AQ7" s="115"/>
      <c r="AR7" s="116"/>
      <c r="AS7" s="117" t="s">
        <v>246</v>
      </c>
      <c r="AT7" s="117"/>
      <c r="AU7" s="117"/>
      <c r="AV7" s="117"/>
      <c r="AW7" s="117"/>
      <c r="AX7" s="117"/>
      <c r="AY7" s="117"/>
      <c r="AZ7" s="117"/>
      <c r="BA7" s="117"/>
      <c r="BB7" s="117"/>
    </row>
    <row r="8" spans="1:57" s="8" customFormat="1" ht="33" customHeight="1" x14ac:dyDescent="0.25">
      <c r="A8" s="117" t="s">
        <v>247</v>
      </c>
      <c r="B8" s="117"/>
      <c r="C8" s="117"/>
      <c r="D8" s="117"/>
      <c r="E8" s="117"/>
      <c r="F8" s="117"/>
      <c r="G8" s="117"/>
      <c r="H8" s="117"/>
      <c r="I8" s="117"/>
      <c r="J8" s="117" t="s">
        <v>248</v>
      </c>
      <c r="K8" s="117"/>
      <c r="L8" s="117"/>
      <c r="M8" s="117"/>
      <c r="N8" s="117"/>
      <c r="O8" s="117"/>
      <c r="P8" s="117"/>
      <c r="Q8" s="117"/>
      <c r="R8" s="117"/>
      <c r="S8" s="117"/>
      <c r="T8" s="117"/>
      <c r="U8" s="117"/>
      <c r="V8" s="119" t="s">
        <v>249</v>
      </c>
      <c r="W8" s="119"/>
      <c r="X8" s="119"/>
      <c r="Y8" s="119"/>
      <c r="Z8" s="119"/>
      <c r="AA8" s="120" t="s">
        <v>250</v>
      </c>
      <c r="AB8" s="120"/>
      <c r="AC8" s="120"/>
      <c r="AD8" s="120"/>
      <c r="AE8" s="120"/>
      <c r="AF8" s="120"/>
      <c r="AG8" s="120"/>
      <c r="AH8" s="120"/>
      <c r="AI8" s="120"/>
      <c r="AJ8" s="120"/>
      <c r="AK8" s="120"/>
      <c r="AL8" s="120"/>
      <c r="AM8" s="120"/>
      <c r="AN8" s="120"/>
      <c r="AO8" s="120"/>
      <c r="AP8" s="120"/>
      <c r="AQ8" s="120"/>
      <c r="AR8" s="120"/>
      <c r="AS8" s="117"/>
      <c r="AT8" s="117"/>
      <c r="AU8" s="117"/>
      <c r="AV8" s="117"/>
      <c r="AW8" s="117"/>
      <c r="AX8" s="117"/>
      <c r="AY8" s="117"/>
      <c r="AZ8" s="117"/>
      <c r="BA8" s="117"/>
      <c r="BB8" s="117"/>
    </row>
    <row r="9" spans="1:57" s="13" customFormat="1" ht="33" customHeight="1" x14ac:dyDescent="0.25">
      <c r="A9" s="117"/>
      <c r="B9" s="117"/>
      <c r="C9" s="117"/>
      <c r="D9" s="117"/>
      <c r="E9" s="117"/>
      <c r="F9" s="117"/>
      <c r="G9" s="117"/>
      <c r="H9" s="117"/>
      <c r="I9" s="117"/>
      <c r="J9" s="100" t="s">
        <v>251</v>
      </c>
      <c r="K9" s="100" t="s">
        <v>252</v>
      </c>
      <c r="L9" s="100" t="s">
        <v>253</v>
      </c>
      <c r="M9" s="100" t="s">
        <v>254</v>
      </c>
      <c r="N9" s="100" t="s">
        <v>255</v>
      </c>
      <c r="O9" s="100" t="s">
        <v>256</v>
      </c>
      <c r="P9" s="100" t="s">
        <v>257</v>
      </c>
      <c r="Q9" s="100" t="s">
        <v>258</v>
      </c>
      <c r="R9" s="100" t="s">
        <v>259</v>
      </c>
      <c r="S9" s="100" t="s">
        <v>260</v>
      </c>
      <c r="T9" s="100" t="s">
        <v>261</v>
      </c>
      <c r="U9" s="100" t="s">
        <v>262</v>
      </c>
      <c r="V9" s="119"/>
      <c r="W9" s="119"/>
      <c r="X9" s="119"/>
      <c r="Y9" s="119"/>
      <c r="Z9" s="119"/>
      <c r="AA9" s="103" t="s">
        <v>263</v>
      </c>
      <c r="AB9" s="103"/>
      <c r="AC9" s="103"/>
      <c r="AD9" s="103"/>
      <c r="AE9" s="103"/>
      <c r="AF9" s="103"/>
      <c r="AG9" s="103"/>
      <c r="AH9" s="103"/>
      <c r="AI9" s="104" t="s">
        <v>264</v>
      </c>
      <c r="AJ9" s="33"/>
      <c r="AK9" s="104" t="s">
        <v>265</v>
      </c>
      <c r="AL9" s="104" t="s">
        <v>266</v>
      </c>
      <c r="AM9" s="105" t="s">
        <v>267</v>
      </c>
      <c r="AN9" s="105" t="s">
        <v>268</v>
      </c>
      <c r="AO9" s="104" t="s">
        <v>269</v>
      </c>
      <c r="AP9" s="105" t="s">
        <v>270</v>
      </c>
      <c r="AQ9" s="105" t="s">
        <v>271</v>
      </c>
      <c r="AR9" s="105" t="s">
        <v>272</v>
      </c>
      <c r="AS9" s="117"/>
      <c r="AT9" s="117"/>
      <c r="AU9" s="117"/>
      <c r="AV9" s="117"/>
      <c r="AW9" s="117"/>
      <c r="AX9" s="117"/>
      <c r="AY9" s="117"/>
      <c r="AZ9" s="117"/>
      <c r="BA9" s="117"/>
      <c r="BB9" s="117"/>
    </row>
    <row r="10" spans="1:57" s="13" customFormat="1" ht="49.5" customHeight="1" x14ac:dyDescent="0.25">
      <c r="A10" s="103" t="s">
        <v>273</v>
      </c>
      <c r="B10" s="103" t="s">
        <v>274</v>
      </c>
      <c r="C10" s="103" t="s">
        <v>275</v>
      </c>
      <c r="D10" s="103" t="s">
        <v>276</v>
      </c>
      <c r="E10" s="103" t="s">
        <v>277</v>
      </c>
      <c r="F10" s="103" t="s">
        <v>278</v>
      </c>
      <c r="G10" s="103"/>
      <c r="H10" s="103"/>
      <c r="I10" s="103"/>
      <c r="J10" s="100"/>
      <c r="K10" s="100"/>
      <c r="L10" s="100"/>
      <c r="M10" s="100"/>
      <c r="N10" s="100"/>
      <c r="O10" s="100"/>
      <c r="P10" s="100"/>
      <c r="Q10" s="100"/>
      <c r="R10" s="100"/>
      <c r="S10" s="100"/>
      <c r="T10" s="100"/>
      <c r="U10" s="100"/>
      <c r="V10" s="119"/>
      <c r="W10" s="119"/>
      <c r="X10" s="119"/>
      <c r="Y10" s="119"/>
      <c r="Z10" s="119"/>
      <c r="AA10" s="104" t="s">
        <v>279</v>
      </c>
      <c r="AB10" s="104"/>
      <c r="AC10" s="104"/>
      <c r="AD10" s="104"/>
      <c r="AE10" s="104"/>
      <c r="AF10" s="104" t="s">
        <v>280</v>
      </c>
      <c r="AG10" s="104"/>
      <c r="AH10" s="104"/>
      <c r="AI10" s="104"/>
      <c r="AJ10" s="33"/>
      <c r="AK10" s="104"/>
      <c r="AL10" s="104"/>
      <c r="AM10" s="105"/>
      <c r="AN10" s="105"/>
      <c r="AO10" s="104"/>
      <c r="AP10" s="105"/>
      <c r="AQ10" s="105"/>
      <c r="AR10" s="105"/>
      <c r="AS10" s="82" t="s">
        <v>281</v>
      </c>
      <c r="AT10" s="82" t="s">
        <v>282</v>
      </c>
      <c r="AU10" s="82" t="s">
        <v>283</v>
      </c>
      <c r="AV10" s="82" t="s">
        <v>284</v>
      </c>
      <c r="AW10" s="84" t="s">
        <v>285</v>
      </c>
      <c r="AX10" s="84"/>
      <c r="AY10" s="84"/>
      <c r="AZ10" s="103" t="s">
        <v>286</v>
      </c>
      <c r="BA10" s="103" t="s">
        <v>287</v>
      </c>
      <c r="BB10" s="103" t="s">
        <v>288</v>
      </c>
    </row>
    <row r="11" spans="1:57" s="13" customFormat="1" ht="57.75" customHeight="1" x14ac:dyDescent="0.25">
      <c r="A11" s="103"/>
      <c r="B11" s="103"/>
      <c r="C11" s="103"/>
      <c r="D11" s="103"/>
      <c r="E11" s="103"/>
      <c r="F11" s="14" t="s">
        <v>289</v>
      </c>
      <c r="G11" s="14" t="s">
        <v>290</v>
      </c>
      <c r="H11" s="14" t="s">
        <v>291</v>
      </c>
      <c r="I11" s="14" t="s">
        <v>292</v>
      </c>
      <c r="J11" s="100"/>
      <c r="K11" s="100"/>
      <c r="L11" s="100"/>
      <c r="M11" s="100"/>
      <c r="N11" s="100"/>
      <c r="O11" s="100"/>
      <c r="P11" s="100"/>
      <c r="Q11" s="100"/>
      <c r="R11" s="100"/>
      <c r="S11" s="100"/>
      <c r="T11" s="100"/>
      <c r="U11" s="100"/>
      <c r="V11" s="15" t="s">
        <v>293</v>
      </c>
      <c r="W11" s="15" t="s">
        <v>294</v>
      </c>
      <c r="X11" s="15" t="s">
        <v>295</v>
      </c>
      <c r="Y11" s="15" t="s">
        <v>296</v>
      </c>
      <c r="Z11" s="16" t="s">
        <v>297</v>
      </c>
      <c r="AA11" s="17" t="s">
        <v>298</v>
      </c>
      <c r="AB11" s="15" t="s">
        <v>299</v>
      </c>
      <c r="AC11" s="15" t="s">
        <v>300</v>
      </c>
      <c r="AD11" s="17" t="s">
        <v>301</v>
      </c>
      <c r="AE11" s="15" t="s">
        <v>302</v>
      </c>
      <c r="AF11" s="15" t="s">
        <v>303</v>
      </c>
      <c r="AG11" s="15" t="s">
        <v>304</v>
      </c>
      <c r="AH11" s="15" t="s">
        <v>305</v>
      </c>
      <c r="AI11" s="33" t="s">
        <v>306</v>
      </c>
      <c r="AJ11" s="33"/>
      <c r="AK11" s="33" t="s">
        <v>307</v>
      </c>
      <c r="AL11" s="33" t="s">
        <v>308</v>
      </c>
      <c r="AM11" s="105"/>
      <c r="AN11" s="105"/>
      <c r="AO11" s="104"/>
      <c r="AP11" s="105"/>
      <c r="AQ11" s="105"/>
      <c r="AR11" s="105"/>
      <c r="AS11" s="83"/>
      <c r="AT11" s="83"/>
      <c r="AU11" s="83"/>
      <c r="AV11" s="83"/>
      <c r="AW11" s="16" t="s">
        <v>309</v>
      </c>
      <c r="AX11" s="16" t="s">
        <v>310</v>
      </c>
      <c r="AY11" s="16" t="s">
        <v>311</v>
      </c>
      <c r="AZ11" s="103"/>
      <c r="BA11" s="103"/>
      <c r="BB11" s="103"/>
    </row>
    <row r="12" spans="1:57" s="20" customFormat="1" ht="210" customHeight="1" x14ac:dyDescent="0.25">
      <c r="A12" s="81" t="s">
        <v>312</v>
      </c>
      <c r="B12" s="81" t="s">
        <v>344</v>
      </c>
      <c r="C12" s="81" t="s">
        <v>355</v>
      </c>
      <c r="D12" s="81" t="s">
        <v>356</v>
      </c>
      <c r="E12" s="80" t="str">
        <f>+CONCATENATE(B12," ",C12," ",D12)</f>
        <v>Posibilidad de perdida reputacional por  omisión, confusión e interrupción en el flujo adecuado de transferencia de inventarios documentales entre las dependencias, el Archivo Central y el Archivo Histórico.   debido a la falta de un sistema o protocolo claro y bien establecido para coordinar y ejecutar las transferencias de inventarios documentales entre las dependencias y el Archivo Central y de este al Archivo Historico, que contribuya a la implementación  eficaz  del ciclo vital del documento.</v>
      </c>
      <c r="F12" s="81" t="s">
        <v>316</v>
      </c>
      <c r="G12" s="81"/>
      <c r="H12" s="81" t="s">
        <v>317</v>
      </c>
      <c r="I12" s="89" t="str">
        <f>+G12&amp;H12</f>
        <v>Procesos</v>
      </c>
      <c r="J12" s="90">
        <v>24</v>
      </c>
      <c r="K12" s="93" t="str">
        <f>IF(J12&lt;=0,"",IF(J12&lt;=2,"Muy Baja",IF(J12&lt;=24,"Baja",IF(J12&lt;=500,"Media",IF(J12&lt;=5000,"Alta","Muy Alta")))))</f>
        <v>Baja</v>
      </c>
      <c r="L12" s="94">
        <f>IF(K12="","",IF(K12="Muy Baja",0.2,IF(K12="Baja",0.4,IF(K12="Media",0.6,IF(K12="Alta",0.8,IF(K12="Muy Alta",1,))))))</f>
        <v>0.4</v>
      </c>
      <c r="M12" s="96" t="s">
        <v>347</v>
      </c>
      <c r="N12" s="94">
        <f>IF(M12="","",IF(M12="menor a 10 SMLMV",0.2,IF(M12="ENTRE 10 Y 50 SMLMV",0.4,IF(M12="entre 50 y 100 SMLMV",0.6,IF(M12="entre 100 y 500 SMLMV",0.8,IF(M12="Mayor a 500 SMLMV",1,))))))</f>
        <v>0</v>
      </c>
      <c r="O12" s="93" t="str">
        <f>IF(N12&lt;=0,"",IF(N12&lt;=20%,"Leve",IF(N12&lt;=40%,"Menor",IF(N12&lt;=60%,"Moderado",IF(N12&lt;=80%,"Mayor","Catastrofico")))))</f>
        <v/>
      </c>
      <c r="P12" s="97" t="s">
        <v>238</v>
      </c>
      <c r="Q12" s="93" t="str">
        <f>IF(R12&lt;=0,"",IF(R12&lt;=20%,"Leve",IF(R12&lt;=40%,"Menor",IF(R12&lt;=60%,"Moderado",IF(R12&lt;=80%,"Mayor","Catastrofico")))))</f>
        <v>Mayor</v>
      </c>
      <c r="R12" s="94">
        <f>IF(P12="","",IF(P12="El riesgo afecta la imagen de algún área de la organización",0.2,IF(P12="El riesgo afecta la imagen de la entidad internamente, de conocimiento general nivel interno, de junta directiva y accionistas y/o de proveedores",0.4,IF(P12="El riesgo afecta la imagen de la entidad con algunos usuarios de relevancia frente al logro de los objetivos",0.6,IF(P12="El riesgo afecta la imagen de la entidad con efecto publicitario sostenido a nivel de sector administrativo, nivel departamental o municipal",0.8,IF(P12="El riesgo afecta la imagen de la entidad a nivel nacional, con efecto publicitario sostenido a nivel país",1,))))))</f>
        <v>0.8</v>
      </c>
      <c r="S12" s="93" t="str">
        <f>IF(T12&lt;=0,"",IF(T12&lt;=20%,"Leve",IF(T12&lt;=40%,"Menor",IF(T12&lt;=60%,"Moderado",IF(T12&lt;=80%,"Mayor","Catastrofico")))))</f>
        <v>Mayor</v>
      </c>
      <c r="T12" s="88">
        <f>+R12</f>
        <v>0.8</v>
      </c>
      <c r="U12" s="109" t="str">
        <f>IF(OR(AND(K12="Muy Baja",S12="Leve"),AND(K12="Muy Baja",S12="Menor"),AND(K12="Baja",S12="Leve")),"Bajo",IF(OR(AND(K12="Muy baja",S12="Moderado"),AND(K12="Baja",S12="Menor"),AND(K12="Baja",S12="Moderado"),AND(K12="Media",S12="Leve"),AND(K12="Media",S12="Menor"),AND(K12="Media",S12="Moderado"),AND(K12="Alta",S12="Leve"),AND(K12="Alta",S12="Menor")),"Moderado",IF(OR(AND(K12="Muy Baja",S12="Mayor"),AND(K12="Baja",S12="Mayor"),AND(K12="Media",S12="Mayor"),AND(K12="Alta",S12="Moderado"),AND(K12="Alta",S12="Mayor"),AND(K12="Muy Alta",S12="Leve"),AND(K12="Muy Alta",S12="Menor"),AND(K12="Muy Alta",S12="Moderado"),AND(K12="Muy Alta",S12="Mayor")),"Alto",IF(OR(AND(K12="Muy Baja",S12="Catastrofico"),AND(K12="Baja",S12="Catastrofico"),AND(K12="Media",S12="Catastrofico"),AND(K12="Alta",S12="Catastrofico"),AND(K12="Muy Alta",S12="Catastrofico")),"Extremo",))))</f>
        <v>Alto</v>
      </c>
      <c r="V12" s="18">
        <v>1</v>
      </c>
      <c r="W12" s="38" t="s">
        <v>319</v>
      </c>
      <c r="X12" s="38" t="s">
        <v>357</v>
      </c>
      <c r="Y12" s="38" t="s">
        <v>358</v>
      </c>
      <c r="Z12" s="39" t="str">
        <f t="shared" ref="Z12:Z15" si="0">+CONCATENATE(W12," ",X12," ",Y12)</f>
        <v>El Director Administrativo de Archivo Gerneral verificar el cumplimiento adecuado del proceso de transferencia previsto, este se realiza a través del lider de equipo asignado para garantizar que secumpla el procedimiento que  especifica paso a paso responsabilidades y roles de las dependencias y el Archivo Central para la preparación, organización y conservación, de los inventarios documentales a transferir. (GDOGA03-P001 Procedimiento Transferencias Primarias, GDOGA03-P002 Procedimiento Transferencias secundarias), este se registra en el GDOGA03-F002 Formato Acta de Recibo de Transferencias Primaria y detallado en el GDOPD02-F001 Formato Único de Inventario Documental – FUID. En caspo de no cumplir se realiza asistencia. Cada vez que se realice transferencias.</v>
      </c>
      <c r="AA12" s="40" t="s">
        <v>322</v>
      </c>
      <c r="AB12" s="41">
        <f t="shared" ref="AB12:AB13" si="1">IF(AA12="","",IF(AA12="Preventivo",0.25,IF(AA12="Detectivo",0.15,IF(AA12="Correctivo",0.1,))))</f>
        <v>0.25</v>
      </c>
      <c r="AC12" s="19" t="str">
        <f>+IF(OR(AA12='[1]11 FORMULAS'!$O$4,AA12='[1]11 FORMULAS'!$O$5),'[1]11 FORMULAS'!$P$5,IF(AA12='[1]11 FORMULAS'!$O$6,'[1]11 FORMULAS'!$P$6,""))</f>
        <v>Probabilidad</v>
      </c>
      <c r="AD12" s="40" t="s">
        <v>323</v>
      </c>
      <c r="AE12" s="41">
        <f t="shared" ref="AE12:AE16" si="2">IF(AD12="","",IF(AD12="Manual",0.15,IF(AD12="Automatico",0.25,)))</f>
        <v>0.15</v>
      </c>
      <c r="AF12" s="42" t="s">
        <v>324</v>
      </c>
      <c r="AG12" s="42" t="s">
        <v>325</v>
      </c>
      <c r="AH12" s="42" t="s">
        <v>326</v>
      </c>
      <c r="AI12" s="19">
        <f>+AB12+AE12</f>
        <v>0.4</v>
      </c>
      <c r="AJ12" s="19">
        <f>+L12*AI12</f>
        <v>0.16000000000000003</v>
      </c>
      <c r="AK12" s="19">
        <f>+L12-AJ12</f>
        <v>0.24</v>
      </c>
      <c r="AL12" s="19">
        <f>IF(AC12='[4]11 FORMULAS'!$P$6,T12-(T12*AI12),T12)</f>
        <v>0.8</v>
      </c>
      <c r="AM12" s="110">
        <f>+AK16</f>
        <v>0.14399999999999999</v>
      </c>
      <c r="AN12" s="93" t="str">
        <f>IF(AM12&lt;=0,"",IF(AM12&lt;=20%,"Muy Baja",IF(AM12&lt;=40%,"Baja",IF(AM12&lt;=60%,"Media",IF(AM12&lt;=80%,"Alta","Muy Alta")))))</f>
        <v>Muy Baja</v>
      </c>
      <c r="AO12" s="110">
        <f>+AL16</f>
        <v>0.8</v>
      </c>
      <c r="AP12" s="93" t="str">
        <f>IF(AO12&lt;=0,"",IF(AO12&lt;=20%,"Leve",IF(AO12&lt;=40%,"Menor",IF(AO12&lt;=60%,"Moderado",IF(AO12&lt;=80%,"Mayor","Catastrofico")))))</f>
        <v>Mayor</v>
      </c>
      <c r="AQ12" s="109" t="str">
        <f>IF(OR(AND(AN12="Muy Baja",AP12="Leve"),AND(AN12="Muy Baja",AP12="Menor"),AND(AN12="Baja",AP12="Leve")),"Bajo",IF(OR(AND(AN12="Muy baja",AP12="Moderado"),AND(AN12="Baja",AP12="Menor"),AND(AN12="Baja",AP12="Moderado"),AND(AN12="Media",AP12="Leve"),AND(AN12="Media",AP12="Menor"),AND(AN12="Media",AP12="Moderado"),AND(AN12="Alta",AP12="Leve"),AND(AN12="Alta",AP12="Menor")),"Moderado",IF(OR(AND(AN12="Muy Baja",AP12="Mayor"),AND(AN12="Baja",AP12="Mayor"),AND(AN12="Media",AP12="Mayor"),AND(AN12="Alta",AP12="Moderado"),AND(AN12="Alta",AP12="Mayor"),AND(AN12="Muy Alta",AP12="Leve"),AND(AN12="Muy Alta",AP12="Menor"),AND(AN12="Muy Alta",AP12="Moderado"),AND(AN12="Muy Alta",AP12="Mayor")),"Alto",IF(OR(AND(AN12="Muy Baja",AP12="Catastrofico"),AND(AN12="Baja",AP12="Catastrofico"),AND(AN12="Media",AP12="Catastrofico"),AND(AN12="Alta",AP12="Catastrofico"),AND(AN12="Muy Alta",AP12="Catastrofico")),"Extremo",""))))</f>
        <v>Alto</v>
      </c>
      <c r="AR12" s="106" t="s">
        <v>327</v>
      </c>
      <c r="AS12" s="102" t="s">
        <v>406</v>
      </c>
      <c r="AT12" s="102" t="s">
        <v>329</v>
      </c>
      <c r="AU12" s="85">
        <v>44956</v>
      </c>
      <c r="AV12" s="85">
        <v>45290</v>
      </c>
      <c r="AW12" s="85">
        <v>45026</v>
      </c>
      <c r="AX12" s="85">
        <v>45117</v>
      </c>
      <c r="AY12" s="85">
        <v>45270</v>
      </c>
      <c r="AZ12" s="102"/>
      <c r="BA12" s="102"/>
      <c r="BB12" s="102"/>
      <c r="BE12" s="13"/>
    </row>
    <row r="13" spans="1:57" s="20" customFormat="1" ht="210" customHeight="1" x14ac:dyDescent="0.25">
      <c r="A13" s="81"/>
      <c r="B13" s="81"/>
      <c r="C13" s="81"/>
      <c r="D13" s="81"/>
      <c r="E13" s="80"/>
      <c r="F13" s="81"/>
      <c r="G13" s="81"/>
      <c r="H13" s="81"/>
      <c r="I13" s="89"/>
      <c r="J13" s="91"/>
      <c r="K13" s="93"/>
      <c r="L13" s="95"/>
      <c r="M13" s="96"/>
      <c r="N13" s="95"/>
      <c r="O13" s="93"/>
      <c r="P13" s="98"/>
      <c r="Q13" s="93"/>
      <c r="R13" s="95"/>
      <c r="S13" s="93"/>
      <c r="T13" s="88"/>
      <c r="U13" s="109"/>
      <c r="V13" s="18">
        <v>2</v>
      </c>
      <c r="W13" s="38" t="s">
        <v>319</v>
      </c>
      <c r="X13" s="38" t="s">
        <v>359</v>
      </c>
      <c r="Y13" s="38" t="s">
        <v>358</v>
      </c>
      <c r="Z13" s="39" t="str">
        <f t="shared" si="0"/>
        <v>El Director Administrativo de Archivo Gerneral Verificar en las actas de registros que se realicen las asistencia tecnica  y capacitaciones previamente para controlarque las tranferencias primarias recibidas en el archivo general, cumplan los requisitos y estandares archivisticos aqplicables, registrados en GDOGP01-F002 Informe de Visita Técnica, GDOGP01-F003 Informe Técnico y Informe de Seguimientos y el correspondiente GDOGP03-F003 Plan de Mejoramiento Normas Archivo. En caso de desviaciones en este, realiza aciones de reproceso para asegurar la debida implenetación. Cada vez que se realice transferencias.</v>
      </c>
      <c r="AA13" s="40" t="s">
        <v>322</v>
      </c>
      <c r="AB13" s="41">
        <f t="shared" si="1"/>
        <v>0.25</v>
      </c>
      <c r="AC13" s="19" t="str">
        <f>+IF(OR(AA13='[1]11 FORMULAS'!$O$4,AA13='[1]11 FORMULAS'!$O$5),'[1]11 FORMULAS'!$P$5,IF(AA13='[1]11 FORMULAS'!$O$6,'[1]11 FORMULAS'!$P$6,""))</f>
        <v>Probabilidad</v>
      </c>
      <c r="AD13" s="40" t="s">
        <v>323</v>
      </c>
      <c r="AE13" s="41">
        <f t="shared" si="2"/>
        <v>0.15</v>
      </c>
      <c r="AF13" s="42" t="s">
        <v>324</v>
      </c>
      <c r="AG13" s="42" t="s">
        <v>325</v>
      </c>
      <c r="AH13" s="42" t="s">
        <v>326</v>
      </c>
      <c r="AI13" s="19">
        <f>+AB13+AE13</f>
        <v>0.4</v>
      </c>
      <c r="AJ13" s="19">
        <f>+AK12*AI13</f>
        <v>9.6000000000000002E-2</v>
      </c>
      <c r="AK13" s="19">
        <f>+AK12-AJ13</f>
        <v>0.14399999999999999</v>
      </c>
      <c r="AL13" s="19">
        <f>IF(AC13='[4]11 FORMULAS'!$P$6,AL12-(AL12*AI13),AL12)</f>
        <v>0.8</v>
      </c>
      <c r="AM13" s="110"/>
      <c r="AN13" s="93"/>
      <c r="AO13" s="110"/>
      <c r="AP13" s="93"/>
      <c r="AQ13" s="109"/>
      <c r="AR13" s="107"/>
      <c r="AS13" s="86"/>
      <c r="AT13" s="86"/>
      <c r="AU13" s="86"/>
      <c r="AV13" s="86"/>
      <c r="AW13" s="86"/>
      <c r="AX13" s="86"/>
      <c r="AY13" s="86"/>
      <c r="AZ13" s="86"/>
      <c r="BA13" s="86"/>
      <c r="BB13" s="86"/>
      <c r="BE13" s="13"/>
    </row>
    <row r="14" spans="1:57" s="20" customFormat="1" ht="35.25" customHeight="1" x14ac:dyDescent="0.25">
      <c r="A14" s="81"/>
      <c r="B14" s="81"/>
      <c r="C14" s="81"/>
      <c r="D14" s="81"/>
      <c r="E14" s="80"/>
      <c r="F14" s="81"/>
      <c r="G14" s="81"/>
      <c r="H14" s="81"/>
      <c r="I14" s="89"/>
      <c r="J14" s="91"/>
      <c r="K14" s="93"/>
      <c r="L14" s="95"/>
      <c r="M14" s="96"/>
      <c r="N14" s="95"/>
      <c r="O14" s="93"/>
      <c r="P14" s="98"/>
      <c r="Q14" s="93"/>
      <c r="R14" s="95"/>
      <c r="S14" s="93"/>
      <c r="T14" s="88"/>
      <c r="U14" s="109"/>
      <c r="V14" s="18"/>
      <c r="W14" s="38"/>
      <c r="X14" s="38"/>
      <c r="Y14" s="38"/>
      <c r="Z14" s="39" t="str">
        <f t="shared" si="0"/>
        <v xml:space="preserve">  </v>
      </c>
      <c r="AA14" s="40" t="s">
        <v>222</v>
      </c>
      <c r="AB14" s="41">
        <f>IF(AA14="","",IF(AA14="Preventivo",0.25,IF(AA14="Detectivo",0.15,IF(AA14="Correctivo",0.1,))))</f>
        <v>0</v>
      </c>
      <c r="AC14" s="19" t="str">
        <f>+IF(OR(AA14='[1]11 FORMULAS'!$O$4,AA14='[1]11 FORMULAS'!$O$5),'[1]11 FORMULAS'!$P$5,IF(AA14='[1]11 FORMULAS'!$O$6,'[1]11 FORMULAS'!$P$6,""))</f>
        <v/>
      </c>
      <c r="AD14" s="40" t="s">
        <v>222</v>
      </c>
      <c r="AE14" s="41">
        <f t="shared" si="2"/>
        <v>0</v>
      </c>
      <c r="AF14" s="42"/>
      <c r="AG14" s="42"/>
      <c r="AH14" s="42"/>
      <c r="AI14" s="19">
        <f>+AB14+AE14</f>
        <v>0</v>
      </c>
      <c r="AJ14" s="19">
        <f t="shared" ref="AJ14:AJ16" si="3">+AK13*AI14</f>
        <v>0</v>
      </c>
      <c r="AK14" s="19">
        <f t="shared" ref="AK14:AK16" si="4">+AK13-AJ14</f>
        <v>0.14399999999999999</v>
      </c>
      <c r="AL14" s="19">
        <f>IF(AC14='[4]11 FORMULAS'!$P$6,AL13-(AL13*AI14),AL13)</f>
        <v>0.8</v>
      </c>
      <c r="AM14" s="110"/>
      <c r="AN14" s="93"/>
      <c r="AO14" s="110"/>
      <c r="AP14" s="93"/>
      <c r="AQ14" s="109"/>
      <c r="AR14" s="107"/>
      <c r="AS14" s="86"/>
      <c r="AT14" s="86"/>
      <c r="AU14" s="86"/>
      <c r="AV14" s="86"/>
      <c r="AW14" s="86"/>
      <c r="AX14" s="86"/>
      <c r="AY14" s="86"/>
      <c r="AZ14" s="86"/>
      <c r="BA14" s="86"/>
      <c r="BB14" s="86"/>
    </row>
    <row r="15" spans="1:57" s="20" customFormat="1" ht="35.25" customHeight="1" x14ac:dyDescent="0.25">
      <c r="A15" s="81"/>
      <c r="B15" s="81"/>
      <c r="C15" s="81"/>
      <c r="D15" s="81"/>
      <c r="E15" s="80"/>
      <c r="F15" s="81"/>
      <c r="G15" s="81"/>
      <c r="H15" s="81"/>
      <c r="I15" s="89"/>
      <c r="J15" s="91"/>
      <c r="K15" s="93"/>
      <c r="L15" s="95"/>
      <c r="M15" s="96"/>
      <c r="N15" s="95"/>
      <c r="O15" s="93"/>
      <c r="P15" s="98"/>
      <c r="Q15" s="93"/>
      <c r="R15" s="95"/>
      <c r="S15" s="93"/>
      <c r="T15" s="88"/>
      <c r="U15" s="109"/>
      <c r="V15" s="18"/>
      <c r="W15" s="38"/>
      <c r="X15" s="38"/>
      <c r="Y15" s="38"/>
      <c r="Z15" s="39" t="str">
        <f t="shared" si="0"/>
        <v xml:space="preserve">  </v>
      </c>
      <c r="AA15" s="40" t="s">
        <v>222</v>
      </c>
      <c r="AB15" s="41">
        <f t="shared" ref="AB15:AB16" si="5">IF(AA15="","",IF(AA15="Preventivo",0.25,IF(AA15="Detectivo",0.15,IF(AA15="Correctivo",0.1,))))</f>
        <v>0</v>
      </c>
      <c r="AC15" s="19" t="str">
        <f>+IF(OR(AA15='[1]11 FORMULAS'!$O$4,AA15='[1]11 FORMULAS'!$O$5),'[1]11 FORMULAS'!$P$5,IF(AA15='[1]11 FORMULAS'!$O$6,'[1]11 FORMULAS'!$P$6,""))</f>
        <v/>
      </c>
      <c r="AD15" s="40" t="s">
        <v>222</v>
      </c>
      <c r="AE15" s="41">
        <f t="shared" si="2"/>
        <v>0</v>
      </c>
      <c r="AF15" s="42"/>
      <c r="AG15" s="42"/>
      <c r="AH15" s="42"/>
      <c r="AI15" s="19">
        <f>+AB15+AE15</f>
        <v>0</v>
      </c>
      <c r="AJ15" s="19">
        <f t="shared" si="3"/>
        <v>0</v>
      </c>
      <c r="AK15" s="19">
        <f t="shared" si="4"/>
        <v>0.14399999999999999</v>
      </c>
      <c r="AL15" s="19">
        <f>IF(AC15='[4]11 FORMULAS'!$P$6,AL14-(AL14*AI15),AL14)</f>
        <v>0.8</v>
      </c>
      <c r="AM15" s="110"/>
      <c r="AN15" s="93"/>
      <c r="AO15" s="110"/>
      <c r="AP15" s="93"/>
      <c r="AQ15" s="109"/>
      <c r="AR15" s="107"/>
      <c r="AS15" s="86"/>
      <c r="AT15" s="86"/>
      <c r="AU15" s="86"/>
      <c r="AV15" s="86"/>
      <c r="AW15" s="86"/>
      <c r="AX15" s="86"/>
      <c r="AY15" s="86"/>
      <c r="AZ15" s="86"/>
      <c r="BA15" s="86"/>
      <c r="BB15" s="86"/>
    </row>
    <row r="16" spans="1:57" s="20" customFormat="1" ht="35.25" customHeight="1" x14ac:dyDescent="0.25">
      <c r="A16" s="81"/>
      <c r="B16" s="81"/>
      <c r="C16" s="81"/>
      <c r="D16" s="81"/>
      <c r="E16" s="80"/>
      <c r="F16" s="81"/>
      <c r="G16" s="81"/>
      <c r="H16" s="81"/>
      <c r="I16" s="89"/>
      <c r="J16" s="92"/>
      <c r="K16" s="93"/>
      <c r="L16" s="95"/>
      <c r="M16" s="96"/>
      <c r="N16" s="95"/>
      <c r="O16" s="93"/>
      <c r="P16" s="99"/>
      <c r="Q16" s="93"/>
      <c r="R16" s="95"/>
      <c r="S16" s="93"/>
      <c r="T16" s="88"/>
      <c r="U16" s="109"/>
      <c r="V16" s="21"/>
      <c r="W16" s="21"/>
      <c r="X16" s="21"/>
      <c r="Y16" s="21"/>
      <c r="Z16" s="21"/>
      <c r="AA16" s="40" t="s">
        <v>222</v>
      </c>
      <c r="AB16" s="41">
        <f t="shared" si="5"/>
        <v>0</v>
      </c>
      <c r="AC16" s="19" t="str">
        <f>+IF(OR(AA16='[1]11 FORMULAS'!$O$4,AA16='[1]11 FORMULAS'!$O$5),'[1]11 FORMULAS'!$P$5,IF(AA16='[1]11 FORMULAS'!$O$6,'[1]11 FORMULAS'!$P$6,""))</f>
        <v/>
      </c>
      <c r="AD16" s="40" t="s">
        <v>222</v>
      </c>
      <c r="AE16" s="41">
        <f t="shared" si="2"/>
        <v>0</v>
      </c>
      <c r="AF16" s="43"/>
      <c r="AG16" s="43"/>
      <c r="AH16" s="43"/>
      <c r="AI16" s="19">
        <f t="shared" ref="AI16" si="6">+AB16+AE16</f>
        <v>0</v>
      </c>
      <c r="AJ16" s="19">
        <f t="shared" si="3"/>
        <v>0</v>
      </c>
      <c r="AK16" s="19">
        <f t="shared" si="4"/>
        <v>0.14399999999999999</v>
      </c>
      <c r="AL16" s="19">
        <f>IF(AC16='[4]11 FORMULAS'!$P$6,AL15-(AL15*AI16),AL15)</f>
        <v>0.8</v>
      </c>
      <c r="AM16" s="110"/>
      <c r="AN16" s="93"/>
      <c r="AO16" s="110"/>
      <c r="AP16" s="93"/>
      <c r="AQ16" s="109"/>
      <c r="AR16" s="108"/>
      <c r="AS16" s="87"/>
      <c r="AT16" s="87"/>
      <c r="AU16" s="87"/>
      <c r="AV16" s="87"/>
      <c r="AW16" s="87"/>
      <c r="AX16" s="87"/>
      <c r="AY16" s="87"/>
      <c r="AZ16" s="87"/>
      <c r="BA16" s="87"/>
      <c r="BB16" s="87"/>
    </row>
  </sheetData>
  <mergeCells count="103">
    <mergeCell ref="A1:B4"/>
    <mergeCell ref="C1:AZ1"/>
    <mergeCell ref="BA1:BB1"/>
    <mergeCell ref="C2:AZ2"/>
    <mergeCell ref="BA2:BB2"/>
    <mergeCell ref="C3:AZ3"/>
    <mergeCell ref="BA3:BB3"/>
    <mergeCell ref="C4:AZ4"/>
    <mergeCell ref="BA4:BB4"/>
    <mergeCell ref="A5:B5"/>
    <mergeCell ref="C5:D5"/>
    <mergeCell ref="I5:O5"/>
    <mergeCell ref="P5:S5"/>
    <mergeCell ref="AR5:AR6"/>
    <mergeCell ref="BA5:BB5"/>
    <mergeCell ref="A6:B6"/>
    <mergeCell ref="C6:H6"/>
    <mergeCell ref="I6:O6"/>
    <mergeCell ref="P6:S6"/>
    <mergeCell ref="W6:AH6"/>
    <mergeCell ref="BA6:BB6"/>
    <mergeCell ref="A7:U7"/>
    <mergeCell ref="V7:AR7"/>
    <mergeCell ref="AS7:BB9"/>
    <mergeCell ref="A8:I9"/>
    <mergeCell ref="J8:U8"/>
    <mergeCell ref="V8:Z10"/>
    <mergeCell ref="AA8:AR8"/>
    <mergeCell ref="J9:J11"/>
    <mergeCell ref="F10:I10"/>
    <mergeCell ref="AA10:AE10"/>
    <mergeCell ref="AI9:AI10"/>
    <mergeCell ref="AK9:AK10"/>
    <mergeCell ref="AL9:AL10"/>
    <mergeCell ref="AM9:AM11"/>
    <mergeCell ref="AN9:AN11"/>
    <mergeCell ref="AO9:AO11"/>
    <mergeCell ref="Q9:Q11"/>
    <mergeCell ref="R9:R11"/>
    <mergeCell ref="S9:S11"/>
    <mergeCell ref="T9:T11"/>
    <mergeCell ref="U9:U11"/>
    <mergeCell ref="AA9:AH9"/>
    <mergeCell ref="AF10:AH10"/>
    <mergeCell ref="K9:K11"/>
    <mergeCell ref="L9:L11"/>
    <mergeCell ref="M9:M11"/>
    <mergeCell ref="N9:N11"/>
    <mergeCell ref="O9:O11"/>
    <mergeCell ref="P9:P11"/>
    <mergeCell ref="BA10:BA11"/>
    <mergeCell ref="BB10:BB11"/>
    <mergeCell ref="A12:A16"/>
    <mergeCell ref="B12:B16"/>
    <mergeCell ref="C12:C16"/>
    <mergeCell ref="D12:D16"/>
    <mergeCell ref="E12:E16"/>
    <mergeCell ref="F12:F16"/>
    <mergeCell ref="G12:G16"/>
    <mergeCell ref="H12:H16"/>
    <mergeCell ref="AS10:AS11"/>
    <mergeCell ref="AT10:AT11"/>
    <mergeCell ref="AU10:AU11"/>
    <mergeCell ref="AV10:AV11"/>
    <mergeCell ref="AW10:AY10"/>
    <mergeCell ref="AZ10:AZ11"/>
    <mergeCell ref="AP9:AP11"/>
    <mergeCell ref="AQ9:AQ11"/>
    <mergeCell ref="AR9:AR11"/>
    <mergeCell ref="AP12:AP16"/>
    <mergeCell ref="AQ12:AQ16"/>
    <mergeCell ref="P12:P16"/>
    <mergeCell ref="Q12:Q16"/>
    <mergeCell ref="R12:R16"/>
    <mergeCell ref="S12:S16"/>
    <mergeCell ref="BA12:BA16"/>
    <mergeCell ref="BB12:BB16"/>
    <mergeCell ref="AV12:AV16"/>
    <mergeCell ref="AW12:AW16"/>
    <mergeCell ref="A10:A11"/>
    <mergeCell ref="B10:B11"/>
    <mergeCell ref="C10:C11"/>
    <mergeCell ref="D10:D11"/>
    <mergeCell ref="E10:E11"/>
    <mergeCell ref="AX12:AX16"/>
    <mergeCell ref="AY12:AY16"/>
    <mergeCell ref="AZ12:AZ16"/>
    <mergeCell ref="T12:T16"/>
    <mergeCell ref="I12:I16"/>
    <mergeCell ref="J12:J16"/>
    <mergeCell ref="K12:K16"/>
    <mergeCell ref="L12:L16"/>
    <mergeCell ref="M12:M16"/>
    <mergeCell ref="N12:N16"/>
    <mergeCell ref="O12:O16"/>
    <mergeCell ref="AR12:AR16"/>
    <mergeCell ref="AS12:AS16"/>
    <mergeCell ref="AT12:AT16"/>
    <mergeCell ref="AU12:AU16"/>
    <mergeCell ref="U12:U16"/>
    <mergeCell ref="AM12:AM16"/>
    <mergeCell ref="AN12:AN16"/>
    <mergeCell ref="AO12:AO16"/>
  </mergeCells>
  <conditionalFormatting sqref="K12">
    <cfRule type="cellIs" dxfId="1781" priority="375" operator="equal">
      <formula>"Muy Baja"</formula>
    </cfRule>
    <cfRule type="cellIs" dxfId="1780" priority="374" operator="equal">
      <formula>"Baja"</formula>
    </cfRule>
    <cfRule type="cellIs" dxfId="1779" priority="373" operator="equal">
      <formula>"Media"</formula>
    </cfRule>
    <cfRule type="cellIs" dxfId="1778" priority="372" operator="equal">
      <formula>"Alta"</formula>
    </cfRule>
    <cfRule type="cellIs" dxfId="1777" priority="371" operator="equal">
      <formula>"Muy Alta"</formula>
    </cfRule>
  </conditionalFormatting>
  <conditionalFormatting sqref="M12">
    <cfRule type="cellIs" dxfId="1776" priority="384" operator="equal">
      <formula>$T$15</formula>
    </cfRule>
    <cfRule type="cellIs" dxfId="1775" priority="383" operator="equal">
      <formula>$T$14</formula>
    </cfRule>
    <cfRule type="cellIs" dxfId="1774" priority="382" operator="equal">
      <formula>$T$13</formula>
    </cfRule>
    <cfRule type="cellIs" dxfId="1773" priority="385" operator="equal">
      <formula>$T$16</formula>
    </cfRule>
    <cfRule type="cellIs" dxfId="1772" priority="381" operator="equal">
      <formula>$T$12</formula>
    </cfRule>
  </conditionalFormatting>
  <conditionalFormatting sqref="O12">
    <cfRule type="cellIs" dxfId="1771" priority="370" operator="equal">
      <formula>"leve"</formula>
    </cfRule>
    <cfRule type="cellIs" dxfId="1770" priority="369" operator="equal">
      <formula>"menor"</formula>
    </cfRule>
    <cfRule type="cellIs" dxfId="1769" priority="368" operator="equal">
      <formula>"Moderado"</formula>
    </cfRule>
    <cfRule type="cellIs" dxfId="1768" priority="367" operator="equal">
      <formula>"Mayor"</formula>
    </cfRule>
    <cfRule type="cellIs" dxfId="1767" priority="366" operator="equal">
      <formula>"catastrofico"</formula>
    </cfRule>
  </conditionalFormatting>
  <conditionalFormatting sqref="Q12">
    <cfRule type="cellIs" dxfId="1766" priority="365" operator="equal">
      <formula>"leve"</formula>
    </cfRule>
    <cfRule type="cellIs" dxfId="1765" priority="362" operator="equal">
      <formula>"Mayor"</formula>
    </cfRule>
    <cfRule type="cellIs" dxfId="1764" priority="361" operator="equal">
      <formula>"catastrofico"</formula>
    </cfRule>
    <cfRule type="cellIs" dxfId="1763" priority="364" operator="equal">
      <formula>"menor"</formula>
    </cfRule>
    <cfRule type="cellIs" dxfId="1762" priority="363" operator="equal">
      <formula>"Moderado"</formula>
    </cfRule>
  </conditionalFormatting>
  <conditionalFormatting sqref="S12">
    <cfRule type="cellIs" dxfId="1761" priority="358" operator="equal">
      <formula>"Moderado"</formula>
    </cfRule>
    <cfRule type="cellIs" dxfId="1760" priority="359" operator="equal">
      <formula>"menor"</formula>
    </cfRule>
    <cfRule type="cellIs" dxfId="1759" priority="360" operator="equal">
      <formula>"leve"</formula>
    </cfRule>
    <cfRule type="cellIs" dxfId="1758" priority="356" operator="equal">
      <formula>"catastrofico"</formula>
    </cfRule>
    <cfRule type="cellIs" dxfId="1757" priority="357" operator="equal">
      <formula>"Mayor"</formula>
    </cfRule>
  </conditionalFormatting>
  <conditionalFormatting sqref="T12">
    <cfRule type="cellIs" dxfId="1756" priority="376" operator="equal">
      <formula>#REF!</formula>
    </cfRule>
    <cfRule type="cellIs" dxfId="1755" priority="377" operator="equal">
      <formula>#REF!</formula>
    </cfRule>
    <cfRule type="cellIs" dxfId="1754" priority="378" operator="equal">
      <formula>#REF!</formula>
    </cfRule>
    <cfRule type="cellIs" dxfId="1753" priority="380" operator="equal">
      <formula>#REF!</formula>
    </cfRule>
    <cfRule type="cellIs" dxfId="1752" priority="379" operator="equal">
      <formula>#REF!</formula>
    </cfRule>
  </conditionalFormatting>
  <conditionalFormatting sqref="U12">
    <cfRule type="cellIs" dxfId="1751" priority="212" operator="equal">
      <formula>"Bajo"</formula>
    </cfRule>
    <cfRule type="cellIs" dxfId="1750" priority="211" operator="equal">
      <formula>"Moderado"</formula>
    </cfRule>
    <cfRule type="cellIs" dxfId="1749" priority="209" operator="equal">
      <formula>"Extremo"</formula>
    </cfRule>
    <cfRule type="cellIs" dxfId="1748" priority="210" operator="equal">
      <formula>"Alto"</formula>
    </cfRule>
  </conditionalFormatting>
  <conditionalFormatting sqref="AN12">
    <cfRule type="cellIs" dxfId="1747" priority="19" operator="equal">
      <formula>"Muy Baja"</formula>
    </cfRule>
    <cfRule type="cellIs" dxfId="1746" priority="18" operator="equal">
      <formula>"Baja"</formula>
    </cfRule>
    <cfRule type="cellIs" dxfId="1745" priority="17" operator="equal">
      <formula>"Media"</formula>
    </cfRule>
    <cfRule type="cellIs" dxfId="1744" priority="16" operator="equal">
      <formula>"Alta"</formula>
    </cfRule>
    <cfRule type="cellIs" dxfId="1743" priority="15" operator="equal">
      <formula>"Muy Alta"</formula>
    </cfRule>
  </conditionalFormatting>
  <conditionalFormatting sqref="AP12">
    <cfRule type="cellIs" dxfId="1742" priority="13" operator="equal">
      <formula>"Menor"</formula>
    </cfRule>
    <cfRule type="cellIs" dxfId="1741" priority="14" operator="equal">
      <formula>"Leve"</formula>
    </cfRule>
    <cfRule type="cellIs" dxfId="1740" priority="12" operator="equal">
      <formula>"Moderado"</formula>
    </cfRule>
    <cfRule type="cellIs" dxfId="1739" priority="11" operator="equal">
      <formula>"Mayor"</formula>
    </cfRule>
    <cfRule type="cellIs" dxfId="1738" priority="10" operator="equal">
      <formula>"Catastrofico"</formula>
    </cfRule>
  </conditionalFormatting>
  <conditionalFormatting sqref="AQ12">
    <cfRule type="cellIs" dxfId="1737" priority="2" operator="equal">
      <formula>"Alto"</formula>
    </cfRule>
    <cfRule type="cellIs" dxfId="1736" priority="3" operator="equal">
      <formula>"Moderado"</formula>
    </cfRule>
    <cfRule type="cellIs" dxfId="1735" priority="1" operator="equal">
      <formula>"Extremo"</formula>
    </cfRule>
    <cfRule type="cellIs" dxfId="1734" priority="4" operator="equal">
      <formula>"Bajo"</formula>
    </cfRule>
  </conditionalFormatting>
  <conditionalFormatting sqref="AR12">
    <cfRule type="cellIs" dxfId="1733" priority="7" operator="equal">
      <formula>"reducir transferir"</formula>
    </cfRule>
    <cfRule type="cellIs" dxfId="1732" priority="9" operator="equal">
      <formula>"Reducir mitigar"</formula>
    </cfRule>
    <cfRule type="cellIs" dxfId="1731" priority="8" operator="equal">
      <formula>"reducir mitigar"</formula>
    </cfRule>
    <cfRule type="cellIs" dxfId="1730" priority="6" operator="equal">
      <formula>"Aceptar"</formula>
    </cfRule>
    <cfRule type="cellIs" dxfId="1729" priority="5" operator="equal">
      <formula>"Evitar"</formula>
    </cfRule>
  </conditionalFormatting>
  <dataValidations count="13">
    <dataValidation type="list" allowBlank="1" showInputMessage="1" showErrorMessage="1" sqref="AR12" xr:uid="{00000000-0002-0000-0500-000000000000}">
      <formula1>"Reducir mitigar,Reducir Transferir,Aceptar,Evitar"</formula1>
    </dataValidation>
    <dataValidation type="list" allowBlank="1" showInputMessage="1" showErrorMessage="1" sqref="G12:H12" xr:uid="{00000000-0002-0000-0500-000001000000}">
      <formula1>"Procesos,Evento externo,Talento humano,Tecnologias,Infraestructura"</formula1>
    </dataValidation>
    <dataValidation type="list" allowBlank="1" showInputMessage="1" showErrorMessage="1" sqref="B12:B16" xr:uid="{00000000-0002-0000-0500-000002000000}">
      <formula1>"Posibilidad de perdidad economica,Posibilidad de perdida reputacional,Posibilidad de perdida economica y reputacional,Posibilidad de perdida reputacional y economica"</formula1>
    </dataValidation>
    <dataValidation type="list" allowBlank="1" showInputMessage="1" showErrorMessage="1" sqref="F12:F16" xr:uid="{00000000-0002-0000-0500-000003000000}">
      <formula1>"A Ejecucion y administracion de procesos,B Fraude externo,C Fraude interno,D Fallas teconologicas,E Relaciones laborales,F Usuarios productos y practicas organizacionales,G Daños activos fisicos"</formula1>
    </dataValidation>
    <dataValidation type="list" allowBlank="1" showInputMessage="1" showErrorMessage="1" sqref="M12:M16" xr:uid="{00000000-0002-0000-0500-000004000000}">
      <formula1>"N/A,menor a 10 SMLMV,ENTRE 10 Y 50 SMLMV,entre 50 y 100 SMLMV,entre 100 y 500 SMLMV,Mayor a 500 SMLMV"</formula1>
    </dataValidation>
    <dataValidation type="list" allowBlank="1" showInputMessage="1" showErrorMessage="1" sqref="AF12:AF15" xr:uid="{00000000-0002-0000-0500-000005000000}">
      <formula1>"Documentado,Sin Documentar"</formula1>
    </dataValidation>
    <dataValidation type="list" allowBlank="1" showInputMessage="1" showErrorMessage="1" sqref="AG12:AG13" xr:uid="{00000000-0002-0000-0500-000006000000}">
      <formula1>"Continua,Aleatoria"</formula1>
    </dataValidation>
    <dataValidation type="list" allowBlank="1" showInputMessage="1" showErrorMessage="1" sqref="AH12:AH13" xr:uid="{00000000-0002-0000-0500-000007000000}">
      <formula1>"Con Registro,Sin Registro"</formula1>
    </dataValidation>
    <dataValidation type="list" allowBlank="1" showInputMessage="1" showErrorMessage="1" sqref="H5" xr:uid="{00000000-0002-0000-0500-000008000000}">
      <formula1>"Estrategico,Misional,Apoyo"</formula1>
    </dataValidation>
    <dataValidation type="list" allowBlank="1" showInputMessage="1" showErrorMessage="1" sqref="BB12:BB16" xr:uid="{00000000-0002-0000-0500-000009000000}">
      <formula1>"Sin Iniciar,En proceso,Cerrado"</formula1>
    </dataValidation>
    <dataValidation type="list" allowBlank="1" showInputMessage="1" showErrorMessage="1" sqref="P12:P16" xr:uid="{00000000-0002-0000-0500-00000A000000}">
      <formula1>$BE$1:$BE$6</formula1>
    </dataValidation>
    <dataValidation type="list" allowBlank="1" showInputMessage="1" showErrorMessage="1" sqref="AA12:AA16" xr:uid="{00000000-0002-0000-0500-00000B000000}">
      <formula1>"Preventivo,Detectivo,Correctivo,NA"</formula1>
    </dataValidation>
    <dataValidation type="list" allowBlank="1" showInputMessage="1" showErrorMessage="1" sqref="AD12:AD16" xr:uid="{00000000-0002-0000-0500-00000C000000}">
      <formula1>"Manual,Automatico,NA"</formula1>
    </dataValidation>
  </dataValidations>
  <pageMargins left="0.7" right="0.7" top="0.75" bottom="0.75" header="0.3" footer="0.3"/>
  <pageSetup orientation="portrait" horizontalDpi="4294967292"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D000000}">
          <x14:formula1>
            <xm:f>'C:\Users\everl\Downloads\MAPA DE RIESGO DE GESTION.25.06.2023\[gestion de riesgos.xlsx]11 FORMULAS'!#REF!</xm:f>
          </x14:formula1>
          <xm:sqref>AG14:AH15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BE16"/>
  <sheetViews>
    <sheetView topLeftCell="A13" zoomScale="70" zoomScaleNormal="70" workbookViewId="0">
      <pane xSplit="1" topLeftCell="Z1" activePane="topRight" state="frozen"/>
      <selection activeCell="A12" sqref="A12"/>
      <selection pane="topRight" activeCell="AO12" sqref="AO12:AO16"/>
    </sheetView>
  </sheetViews>
  <sheetFormatPr baseColWidth="10" defaultColWidth="11.42578125" defaultRowHeight="15" x14ac:dyDescent="0.25"/>
  <cols>
    <col min="1" max="1" width="8.28515625" customWidth="1"/>
    <col min="2" max="2" width="27.140625" customWidth="1"/>
    <col min="3" max="3" width="23.28515625" customWidth="1"/>
    <col min="4" max="4" width="28.42578125" customWidth="1"/>
    <col min="5" max="5" width="54" customWidth="1"/>
    <col min="6" max="9" width="15.85546875" customWidth="1"/>
    <col min="10" max="10" width="7.28515625" customWidth="1"/>
    <col min="11" max="11" width="11.5703125" customWidth="1"/>
    <col min="12" max="12" width="6.7109375" customWidth="1"/>
    <col min="13" max="13" width="14.85546875" customWidth="1"/>
    <col min="14" max="14" width="6.7109375" customWidth="1"/>
    <col min="15" max="15" width="12.140625" customWidth="1"/>
    <col min="16" max="16" width="15.5703125" customWidth="1"/>
    <col min="17" max="17" width="13.42578125" customWidth="1"/>
    <col min="18" max="18" width="7" customWidth="1"/>
    <col min="19" max="19" width="12.7109375" customWidth="1"/>
    <col min="20" max="20" width="8.28515625" customWidth="1"/>
    <col min="21" max="21" width="12.7109375" customWidth="1"/>
    <col min="22" max="22" width="8.42578125" customWidth="1"/>
    <col min="23" max="23" width="17.5703125" customWidth="1"/>
    <col min="24" max="24" width="42.28515625" customWidth="1"/>
    <col min="25" max="25" width="21.85546875" customWidth="1"/>
    <col min="26" max="26" width="37.28515625" customWidth="1"/>
    <col min="27" max="27" width="9.85546875" customWidth="1"/>
    <col min="28" max="28" width="8.85546875" customWidth="1"/>
    <col min="29" max="29" width="13.7109375" customWidth="1"/>
    <col min="30" max="30" width="10.85546875" customWidth="1"/>
    <col min="31" max="31" width="9.5703125" customWidth="1"/>
    <col min="32" max="32" width="10.42578125" customWidth="1"/>
    <col min="33" max="33" width="9.140625" customWidth="1"/>
    <col min="34" max="34" width="10.85546875" customWidth="1"/>
    <col min="35" max="35" width="8.7109375" customWidth="1"/>
    <col min="36" max="36" width="8.140625" customWidth="1"/>
    <col min="37" max="38" width="8.42578125" customWidth="1"/>
    <col min="39" max="39" width="6.42578125" customWidth="1"/>
    <col min="40" max="40" width="13.28515625" customWidth="1"/>
    <col min="41" max="41" width="7.7109375" customWidth="1"/>
    <col min="42" max="42" width="13.28515625" customWidth="1"/>
    <col min="43" max="43" width="12.7109375" customWidth="1"/>
    <col min="44" max="44" width="12" customWidth="1"/>
    <col min="45" max="46" width="17.28515625" customWidth="1"/>
    <col min="47" max="48" width="9.5703125" customWidth="1"/>
    <col min="49" max="51" width="17.28515625" customWidth="1"/>
    <col min="52" max="53" width="22" customWidth="1"/>
    <col min="54" max="54" width="12.140625" customWidth="1"/>
    <col min="55" max="55" width="9.140625"/>
    <col min="56" max="56" width="11.28515625" customWidth="1"/>
    <col min="57" max="57" width="0.42578125" hidden="1" customWidth="1"/>
    <col min="58" max="16333" width="9.140625"/>
    <col min="16334" max="16384" width="25.42578125" customWidth="1"/>
  </cols>
  <sheetData>
    <row r="1" spans="1:57" s="7" customFormat="1" ht="16.5" customHeight="1" x14ac:dyDescent="0.25">
      <c r="A1" s="132"/>
      <c r="B1" s="133"/>
      <c r="C1" s="134" t="s">
        <v>220</v>
      </c>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6"/>
      <c r="BA1" s="137" t="s">
        <v>221</v>
      </c>
      <c r="BB1" s="137"/>
      <c r="BE1" s="37" t="s">
        <v>222</v>
      </c>
    </row>
    <row r="2" spans="1:57" s="7" customFormat="1" ht="16.5" customHeight="1" x14ac:dyDescent="0.25">
      <c r="A2" s="132"/>
      <c r="B2" s="133"/>
      <c r="C2" s="138" t="s">
        <v>223</v>
      </c>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7" t="s">
        <v>224</v>
      </c>
      <c r="BB2" s="137"/>
      <c r="BE2" s="37" t="s">
        <v>225</v>
      </c>
    </row>
    <row r="3" spans="1:57" s="7" customFormat="1" ht="16.5" customHeight="1" x14ac:dyDescent="0.25">
      <c r="A3" s="132"/>
      <c r="B3" s="133"/>
      <c r="C3" s="138" t="s">
        <v>360</v>
      </c>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7" t="s">
        <v>227</v>
      </c>
      <c r="BB3" s="137"/>
      <c r="BE3" s="37" t="s">
        <v>228</v>
      </c>
    </row>
    <row r="4" spans="1:57" s="7" customFormat="1" ht="16.5" customHeight="1" x14ac:dyDescent="0.25">
      <c r="A4" s="132"/>
      <c r="B4" s="133"/>
      <c r="C4" s="138" t="s">
        <v>229</v>
      </c>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7" t="s">
        <v>230</v>
      </c>
      <c r="BB4" s="137"/>
      <c r="BE4" s="37" t="s">
        <v>231</v>
      </c>
    </row>
    <row r="5" spans="1:57" s="8" customFormat="1" ht="50.25" customHeight="1" x14ac:dyDescent="0.25">
      <c r="A5" s="117" t="s">
        <v>232</v>
      </c>
      <c r="B5" s="117"/>
      <c r="C5" s="141" t="s">
        <v>233</v>
      </c>
      <c r="D5" s="142"/>
      <c r="E5" s="34" t="s">
        <v>234</v>
      </c>
      <c r="F5" s="45" t="s">
        <v>361</v>
      </c>
      <c r="G5" s="34" t="s">
        <v>0</v>
      </c>
      <c r="H5" s="36" t="s">
        <v>236</v>
      </c>
      <c r="I5" s="146" t="s">
        <v>237</v>
      </c>
      <c r="J5" s="147"/>
      <c r="K5" s="147"/>
      <c r="L5" s="147"/>
      <c r="M5" s="147"/>
      <c r="N5" s="147"/>
      <c r="O5" s="148"/>
      <c r="P5" s="143">
        <v>45155</v>
      </c>
      <c r="Q5" s="144"/>
      <c r="R5" s="144"/>
      <c r="S5" s="145"/>
      <c r="AR5" s="125"/>
      <c r="BA5" s="126"/>
      <c r="BB5" s="126"/>
      <c r="BE5" s="37" t="s">
        <v>238</v>
      </c>
    </row>
    <row r="6" spans="1:57" s="8" customFormat="1" ht="36.75" customHeight="1" x14ac:dyDescent="0.25">
      <c r="A6" s="151" t="s">
        <v>239</v>
      </c>
      <c r="B6" s="152"/>
      <c r="C6" s="157" t="s">
        <v>362</v>
      </c>
      <c r="D6" s="158"/>
      <c r="E6" s="158"/>
      <c r="F6" s="158"/>
      <c r="G6" s="158"/>
      <c r="H6" s="159"/>
      <c r="I6" s="146" t="s">
        <v>241</v>
      </c>
      <c r="J6" s="147"/>
      <c r="K6" s="147"/>
      <c r="L6" s="147"/>
      <c r="M6" s="147"/>
      <c r="N6" s="147"/>
      <c r="O6" s="148"/>
      <c r="P6" s="149">
        <v>2023</v>
      </c>
      <c r="Q6" s="150"/>
      <c r="R6" s="150"/>
      <c r="S6" s="150"/>
      <c r="V6" s="9" t="s">
        <v>242</v>
      </c>
      <c r="W6" s="139"/>
      <c r="X6" s="139"/>
      <c r="Y6" s="139"/>
      <c r="Z6" s="139"/>
      <c r="AA6" s="139"/>
      <c r="AB6" s="139"/>
      <c r="AC6" s="139"/>
      <c r="AD6" s="139"/>
      <c r="AE6" s="139"/>
      <c r="AF6" s="139"/>
      <c r="AG6" s="139"/>
      <c r="AH6" s="139"/>
      <c r="AI6" s="10"/>
      <c r="AJ6" s="10"/>
      <c r="AK6" s="10"/>
      <c r="AL6" s="10"/>
      <c r="AM6" s="11"/>
      <c r="AN6" s="12"/>
      <c r="AO6" s="12"/>
      <c r="AP6" s="12"/>
      <c r="AR6" s="125"/>
      <c r="BA6" s="140"/>
      <c r="BB6" s="140"/>
      <c r="BE6" s="37" t="s">
        <v>243</v>
      </c>
    </row>
    <row r="7" spans="1:57" s="8" customFormat="1" ht="33.75" customHeight="1" x14ac:dyDescent="0.25">
      <c r="A7" s="111" t="s">
        <v>244</v>
      </c>
      <c r="B7" s="112"/>
      <c r="C7" s="112"/>
      <c r="D7" s="112"/>
      <c r="E7" s="112"/>
      <c r="F7" s="112"/>
      <c r="G7" s="112"/>
      <c r="H7" s="112"/>
      <c r="I7" s="112"/>
      <c r="J7" s="112"/>
      <c r="K7" s="112"/>
      <c r="L7" s="112"/>
      <c r="M7" s="112"/>
      <c r="N7" s="112"/>
      <c r="O7" s="112"/>
      <c r="P7" s="112"/>
      <c r="Q7" s="112"/>
      <c r="R7" s="112"/>
      <c r="S7" s="112"/>
      <c r="T7" s="112"/>
      <c r="U7" s="113"/>
      <c r="V7" s="114" t="s">
        <v>245</v>
      </c>
      <c r="W7" s="115"/>
      <c r="X7" s="115"/>
      <c r="Y7" s="115"/>
      <c r="Z7" s="115"/>
      <c r="AA7" s="115"/>
      <c r="AB7" s="115"/>
      <c r="AC7" s="115"/>
      <c r="AD7" s="115"/>
      <c r="AE7" s="115"/>
      <c r="AF7" s="115"/>
      <c r="AG7" s="115"/>
      <c r="AH7" s="115"/>
      <c r="AI7" s="115"/>
      <c r="AJ7" s="115"/>
      <c r="AK7" s="115"/>
      <c r="AL7" s="115"/>
      <c r="AM7" s="115"/>
      <c r="AN7" s="115"/>
      <c r="AO7" s="115"/>
      <c r="AP7" s="115"/>
      <c r="AQ7" s="115"/>
      <c r="AR7" s="116"/>
      <c r="AS7" s="117" t="s">
        <v>246</v>
      </c>
      <c r="AT7" s="117"/>
      <c r="AU7" s="117"/>
      <c r="AV7" s="117"/>
      <c r="AW7" s="117"/>
      <c r="AX7" s="117"/>
      <c r="AY7" s="117"/>
      <c r="AZ7" s="117"/>
      <c r="BA7" s="117"/>
      <c r="BB7" s="117"/>
    </row>
    <row r="8" spans="1:57" s="8" customFormat="1" ht="33" customHeight="1" x14ac:dyDescent="0.25">
      <c r="A8" s="117" t="s">
        <v>247</v>
      </c>
      <c r="B8" s="117"/>
      <c r="C8" s="117"/>
      <c r="D8" s="117"/>
      <c r="E8" s="117"/>
      <c r="F8" s="117"/>
      <c r="G8" s="117"/>
      <c r="H8" s="117"/>
      <c r="I8" s="117"/>
      <c r="J8" s="117" t="s">
        <v>248</v>
      </c>
      <c r="K8" s="117"/>
      <c r="L8" s="117"/>
      <c r="M8" s="117"/>
      <c r="N8" s="117"/>
      <c r="O8" s="117"/>
      <c r="P8" s="117"/>
      <c r="Q8" s="117"/>
      <c r="R8" s="117"/>
      <c r="S8" s="117"/>
      <c r="T8" s="117"/>
      <c r="U8" s="117"/>
      <c r="V8" s="119" t="s">
        <v>249</v>
      </c>
      <c r="W8" s="119"/>
      <c r="X8" s="119"/>
      <c r="Y8" s="119"/>
      <c r="Z8" s="119"/>
      <c r="AA8" s="120" t="s">
        <v>250</v>
      </c>
      <c r="AB8" s="120"/>
      <c r="AC8" s="120"/>
      <c r="AD8" s="120"/>
      <c r="AE8" s="120"/>
      <c r="AF8" s="120"/>
      <c r="AG8" s="120"/>
      <c r="AH8" s="120"/>
      <c r="AI8" s="120"/>
      <c r="AJ8" s="120"/>
      <c r="AK8" s="120"/>
      <c r="AL8" s="120"/>
      <c r="AM8" s="120"/>
      <c r="AN8" s="120"/>
      <c r="AO8" s="120"/>
      <c r="AP8" s="120"/>
      <c r="AQ8" s="120"/>
      <c r="AR8" s="120"/>
      <c r="AS8" s="117"/>
      <c r="AT8" s="117"/>
      <c r="AU8" s="117"/>
      <c r="AV8" s="117"/>
      <c r="AW8" s="117"/>
      <c r="AX8" s="117"/>
      <c r="AY8" s="117"/>
      <c r="AZ8" s="117"/>
      <c r="BA8" s="117"/>
      <c r="BB8" s="117"/>
    </row>
    <row r="9" spans="1:57" s="13" customFormat="1" ht="33" customHeight="1" x14ac:dyDescent="0.25">
      <c r="A9" s="117"/>
      <c r="B9" s="117"/>
      <c r="C9" s="117"/>
      <c r="D9" s="117"/>
      <c r="E9" s="117"/>
      <c r="F9" s="117"/>
      <c r="G9" s="117"/>
      <c r="H9" s="117"/>
      <c r="I9" s="117"/>
      <c r="J9" s="100" t="s">
        <v>251</v>
      </c>
      <c r="K9" s="100" t="s">
        <v>252</v>
      </c>
      <c r="L9" s="100" t="s">
        <v>253</v>
      </c>
      <c r="M9" s="100" t="s">
        <v>254</v>
      </c>
      <c r="N9" s="100" t="s">
        <v>255</v>
      </c>
      <c r="O9" s="100" t="s">
        <v>256</v>
      </c>
      <c r="P9" s="100" t="s">
        <v>257</v>
      </c>
      <c r="Q9" s="100" t="s">
        <v>258</v>
      </c>
      <c r="R9" s="100" t="s">
        <v>259</v>
      </c>
      <c r="S9" s="100" t="s">
        <v>260</v>
      </c>
      <c r="T9" s="100" t="s">
        <v>261</v>
      </c>
      <c r="U9" s="100" t="s">
        <v>262</v>
      </c>
      <c r="V9" s="119"/>
      <c r="W9" s="119"/>
      <c r="X9" s="119"/>
      <c r="Y9" s="119"/>
      <c r="Z9" s="119"/>
      <c r="AA9" s="103" t="s">
        <v>263</v>
      </c>
      <c r="AB9" s="103"/>
      <c r="AC9" s="103"/>
      <c r="AD9" s="103"/>
      <c r="AE9" s="103"/>
      <c r="AF9" s="103"/>
      <c r="AG9" s="103"/>
      <c r="AH9" s="103"/>
      <c r="AI9" s="104" t="s">
        <v>264</v>
      </c>
      <c r="AJ9" s="33"/>
      <c r="AK9" s="104" t="s">
        <v>265</v>
      </c>
      <c r="AL9" s="104" t="s">
        <v>266</v>
      </c>
      <c r="AM9" s="105" t="s">
        <v>267</v>
      </c>
      <c r="AN9" s="105" t="s">
        <v>268</v>
      </c>
      <c r="AO9" s="104" t="s">
        <v>269</v>
      </c>
      <c r="AP9" s="105" t="s">
        <v>270</v>
      </c>
      <c r="AQ9" s="105" t="s">
        <v>271</v>
      </c>
      <c r="AR9" s="105" t="s">
        <v>272</v>
      </c>
      <c r="AS9" s="117"/>
      <c r="AT9" s="117"/>
      <c r="AU9" s="117"/>
      <c r="AV9" s="117"/>
      <c r="AW9" s="117"/>
      <c r="AX9" s="117"/>
      <c r="AY9" s="117"/>
      <c r="AZ9" s="117"/>
      <c r="BA9" s="117"/>
      <c r="BB9" s="117"/>
    </row>
    <row r="10" spans="1:57" s="13" customFormat="1" ht="49.5" customHeight="1" x14ac:dyDescent="0.25">
      <c r="A10" s="103" t="s">
        <v>273</v>
      </c>
      <c r="B10" s="103" t="s">
        <v>274</v>
      </c>
      <c r="C10" s="103" t="s">
        <v>275</v>
      </c>
      <c r="D10" s="103" t="s">
        <v>276</v>
      </c>
      <c r="E10" s="103" t="s">
        <v>277</v>
      </c>
      <c r="F10" s="103" t="s">
        <v>278</v>
      </c>
      <c r="G10" s="103"/>
      <c r="H10" s="103"/>
      <c r="I10" s="103"/>
      <c r="J10" s="100"/>
      <c r="K10" s="100"/>
      <c r="L10" s="100"/>
      <c r="M10" s="100"/>
      <c r="N10" s="100"/>
      <c r="O10" s="100"/>
      <c r="P10" s="100"/>
      <c r="Q10" s="100"/>
      <c r="R10" s="100"/>
      <c r="S10" s="100"/>
      <c r="T10" s="100"/>
      <c r="U10" s="100"/>
      <c r="V10" s="119"/>
      <c r="W10" s="119"/>
      <c r="X10" s="119"/>
      <c r="Y10" s="119"/>
      <c r="Z10" s="119"/>
      <c r="AA10" s="104" t="s">
        <v>279</v>
      </c>
      <c r="AB10" s="104"/>
      <c r="AC10" s="104"/>
      <c r="AD10" s="104"/>
      <c r="AE10" s="104"/>
      <c r="AF10" s="104" t="s">
        <v>280</v>
      </c>
      <c r="AG10" s="104"/>
      <c r="AH10" s="104"/>
      <c r="AI10" s="104"/>
      <c r="AJ10" s="33"/>
      <c r="AK10" s="104"/>
      <c r="AL10" s="104"/>
      <c r="AM10" s="105"/>
      <c r="AN10" s="105"/>
      <c r="AO10" s="104"/>
      <c r="AP10" s="105"/>
      <c r="AQ10" s="105"/>
      <c r="AR10" s="105"/>
      <c r="AS10" s="82" t="s">
        <v>281</v>
      </c>
      <c r="AT10" s="82" t="s">
        <v>282</v>
      </c>
      <c r="AU10" s="82" t="s">
        <v>283</v>
      </c>
      <c r="AV10" s="82" t="s">
        <v>284</v>
      </c>
      <c r="AW10" s="84" t="s">
        <v>285</v>
      </c>
      <c r="AX10" s="84"/>
      <c r="AY10" s="84"/>
      <c r="AZ10" s="103" t="s">
        <v>286</v>
      </c>
      <c r="BA10" s="103" t="s">
        <v>287</v>
      </c>
      <c r="BB10" s="103" t="s">
        <v>288</v>
      </c>
    </row>
    <row r="11" spans="1:57" s="13" customFormat="1" ht="57.75" customHeight="1" x14ac:dyDescent="0.25">
      <c r="A11" s="103"/>
      <c r="B11" s="103"/>
      <c r="C11" s="103"/>
      <c r="D11" s="103"/>
      <c r="E11" s="103"/>
      <c r="F11" s="14" t="s">
        <v>289</v>
      </c>
      <c r="G11" s="14" t="s">
        <v>290</v>
      </c>
      <c r="H11" s="14" t="s">
        <v>291</v>
      </c>
      <c r="I11" s="14" t="s">
        <v>292</v>
      </c>
      <c r="J11" s="100"/>
      <c r="K11" s="100"/>
      <c r="L11" s="100"/>
      <c r="M11" s="100"/>
      <c r="N11" s="100"/>
      <c r="O11" s="100"/>
      <c r="P11" s="100"/>
      <c r="Q11" s="100"/>
      <c r="R11" s="100"/>
      <c r="S11" s="100"/>
      <c r="T11" s="100"/>
      <c r="U11" s="100"/>
      <c r="V11" s="15" t="s">
        <v>293</v>
      </c>
      <c r="W11" s="15" t="s">
        <v>294</v>
      </c>
      <c r="X11" s="15" t="s">
        <v>295</v>
      </c>
      <c r="Y11" s="15" t="s">
        <v>296</v>
      </c>
      <c r="Z11" s="16" t="s">
        <v>297</v>
      </c>
      <c r="AA11" s="17" t="s">
        <v>298</v>
      </c>
      <c r="AB11" s="15" t="s">
        <v>299</v>
      </c>
      <c r="AC11" s="15" t="s">
        <v>300</v>
      </c>
      <c r="AD11" s="17" t="s">
        <v>301</v>
      </c>
      <c r="AE11" s="15" t="s">
        <v>302</v>
      </c>
      <c r="AF11" s="15" t="s">
        <v>303</v>
      </c>
      <c r="AG11" s="15" t="s">
        <v>304</v>
      </c>
      <c r="AH11" s="15" t="s">
        <v>305</v>
      </c>
      <c r="AI11" s="33" t="s">
        <v>306</v>
      </c>
      <c r="AJ11" s="33"/>
      <c r="AK11" s="33" t="s">
        <v>307</v>
      </c>
      <c r="AL11" s="33" t="s">
        <v>308</v>
      </c>
      <c r="AM11" s="105"/>
      <c r="AN11" s="105"/>
      <c r="AO11" s="104"/>
      <c r="AP11" s="105"/>
      <c r="AQ11" s="105"/>
      <c r="AR11" s="105"/>
      <c r="AS11" s="83"/>
      <c r="AT11" s="83"/>
      <c r="AU11" s="83"/>
      <c r="AV11" s="83"/>
      <c r="AW11" s="16" t="s">
        <v>309</v>
      </c>
      <c r="AX11" s="16" t="s">
        <v>310</v>
      </c>
      <c r="AY11" s="16" t="s">
        <v>311</v>
      </c>
      <c r="AZ11" s="103"/>
      <c r="BA11" s="103"/>
      <c r="BB11" s="103"/>
    </row>
    <row r="12" spans="1:57" s="20" customFormat="1" ht="210" customHeight="1" x14ac:dyDescent="0.25">
      <c r="A12" s="81" t="s">
        <v>312</v>
      </c>
      <c r="B12" s="81" t="s">
        <v>344</v>
      </c>
      <c r="C12" s="160" t="s">
        <v>363</v>
      </c>
      <c r="D12" s="81" t="s">
        <v>364</v>
      </c>
      <c r="E12" s="80" t="str">
        <f>+CONCATENATE(B12," ",C12," ",D12)</f>
        <v>Posibilidad de perdida reputacional por malentendidos e inconsistencias en la documentación institucional de resultados no deseados en los documentos producidos que resultan ineficaces o difíciles de implementar, dedido a lineamientos no estandarizados que no se ajustan adecuadamente al contexto administrativo, funcional y técnico de las dependencias de la Alcaldía Distrital de Cartagena.</v>
      </c>
      <c r="F12" s="81" t="s">
        <v>316</v>
      </c>
      <c r="G12" s="81"/>
      <c r="H12" s="81" t="s">
        <v>317</v>
      </c>
      <c r="I12" s="89" t="str">
        <f>+G12&amp;H12</f>
        <v>Procesos</v>
      </c>
      <c r="J12" s="90">
        <v>240</v>
      </c>
      <c r="K12" s="93" t="str">
        <f>IF(J12&lt;=0,"",IF(J12&lt;=2,"Muy Baja",IF(J12&lt;=24,"Baja",IF(J12&lt;=500,"Media",IF(J12&lt;=5000,"Alta","Muy Alta")))))</f>
        <v>Media</v>
      </c>
      <c r="L12" s="94">
        <f>IF(K12="","",IF(K12="Muy Baja",0.2,IF(K12="Baja",0.4,IF(K12="Media",0.6,IF(K12="Alta",0.8,IF(K12="Muy Alta",1,))))))</f>
        <v>0.6</v>
      </c>
      <c r="M12" s="96" t="s">
        <v>347</v>
      </c>
      <c r="N12" s="94">
        <f>IF(M12="","",IF(M12="menor a 10 SMLMV",0.2,IF(M12="ENTRE 10 Y 50 SMLMV",0.4,IF(M12="entre 50 y 100 SMLMV",0.6,IF(M12="entre 100 y 500 SMLMV",0.8,IF(M12="Mayor a 500 SMLMV",1,))))))</f>
        <v>0</v>
      </c>
      <c r="O12" s="93" t="str">
        <f>IF(N12&lt;=0,"",IF(N12&lt;=20%,"Leve",IF(N12&lt;=40%,"Menor",IF(N12&lt;=60%,"Moderado",IF(N12&lt;=80%,"Mayor","Catastrofico")))))</f>
        <v/>
      </c>
      <c r="P12" s="97" t="s">
        <v>238</v>
      </c>
      <c r="Q12" s="93" t="str">
        <f>IF(R12&lt;=0,"",IF(R12&lt;=20%,"Leve",IF(R12&lt;=40%,"Menor",IF(R12&lt;=60%,"Moderado",IF(R12&lt;=80%,"Mayor","Catastrofico")))))</f>
        <v>Mayor</v>
      </c>
      <c r="R12" s="94">
        <f>IF(P12="","",IF(P12="El riesgo afecta la imagen de algún área de la organización",0.2,IF(P12="El riesgo afecta la imagen de la entidad internamente, de conocimiento general nivel interno, de junta directiva y accionistas y/o de proveedores",0.4,IF(P12="El riesgo afecta la imagen de la entidad con algunos usuarios de relevancia frente al logro de los objetivos",0.6,IF(P12="El riesgo afecta la imagen de la entidad con efecto publicitario sostenido a nivel de sector administrativo, nivel departamental o municipal",0.8,IF(P12="El riesgo afecta la imagen de la entidad a nivel nacional, con efecto publicitario sostenido a nivel país",1,))))))</f>
        <v>0.8</v>
      </c>
      <c r="S12" s="93" t="str">
        <f>IF(T12&lt;=0,"",IF(T12&lt;=20%,"Leve",IF(T12&lt;=40%,"Menor",IF(T12&lt;=60%,"Moderado",IF(T12&lt;=80%,"Mayor","Catastrofico")))))</f>
        <v>Mayor</v>
      </c>
      <c r="T12" s="88">
        <f>+R12</f>
        <v>0.8</v>
      </c>
      <c r="U12" s="109" t="str">
        <f>IF(OR(AND(K12="Muy Baja",S12="Leve"),AND(K12="Muy Baja",S12="Menor"),AND(K12="Baja",S12="Leve")),"Bajo",IF(OR(AND(K12="Muy baja",S12="Moderado"),AND(K12="Baja",S12="Menor"),AND(K12="Baja",S12="Moderado"),AND(K12="Media",S12="Leve"),AND(K12="Media",S12="Menor"),AND(K12="Media",S12="Moderado"),AND(K12="Alta",S12="Leve"),AND(K12="Alta",S12="Menor")),"Moderado",IF(OR(AND(K12="Muy Baja",S12="Mayor"),AND(K12="Baja",S12="Mayor"),AND(K12="Media",S12="Mayor"),AND(K12="Alta",S12="Moderado"),AND(K12="Alta",S12="Mayor"),AND(K12="Muy Alta",S12="Leve"),AND(K12="Muy Alta",S12="Menor"),AND(K12="Muy Alta",S12="Moderado"),AND(K12="Muy Alta",S12="Mayor")),"Alto",IF(OR(AND(K12="Muy Baja",S12="Catastrofico"),AND(K12="Baja",S12="Catastrofico"),AND(K12="Media",S12="Catastrofico"),AND(K12="Alta",S12="Catastrofico"),AND(K12="Muy Alta",S12="Catastrofico")),"Extremo",))))</f>
        <v>Alto</v>
      </c>
      <c r="V12" s="18">
        <v>1</v>
      </c>
      <c r="W12" s="38" t="s">
        <v>319</v>
      </c>
      <c r="X12" s="38" t="s">
        <v>365</v>
      </c>
      <c r="Y12" s="38" t="s">
        <v>366</v>
      </c>
      <c r="Z12" s="39" t="str">
        <f t="shared" ref="Z12:Z15" si="0">+CONCATENATE(W12," ",X12," ",Y12)</f>
        <v>El Director Administrativo de Archivo Gerneral verificar en el Sigob y la gestión documental el cumplimiento adecuado del proceso de elaboración de lineamientos para la creación y estandarización de los documentos, através del diseño y creación de documentos en coherencia con los requisitos legales, funcionales propios y la incorporación de aspectos de autenticidad e identificación acorde a los instrumentos archivísticos y de transparencia, con la implementación del GDOGC01-I001 Instructivo para la Producción de las comunicaciones y documentos oficiales. Registrado en el SIGOB y pagina web de la entidad. Para la no aplicación de lineamientos se realiza el reproceso indicado en el instructivo. Cada vez que se realice actualización.</v>
      </c>
      <c r="AA12" s="40" t="s">
        <v>322</v>
      </c>
      <c r="AB12" s="41">
        <f t="shared" ref="AB12:AB13" si="1">IF(AA12="","",IF(AA12="Preventivo",0.25,IF(AA12="Detectivo",0.15,IF(AA12="Correctivo",0.1,))))</f>
        <v>0.25</v>
      </c>
      <c r="AC12" s="19" t="str">
        <f>+IF(OR(AA12='[1]11 FORMULAS'!$O$4,AA12='[1]11 FORMULAS'!$O$5),'[1]11 FORMULAS'!$P$5,IF(AA12='[1]11 FORMULAS'!$O$6,'[1]11 FORMULAS'!$P$6,""))</f>
        <v>Probabilidad</v>
      </c>
      <c r="AD12" s="40" t="s">
        <v>323</v>
      </c>
      <c r="AE12" s="41">
        <f t="shared" ref="AE12:AE16" si="2">IF(AD12="","",IF(AD12="Manual",0.15,IF(AD12="Automatico",0.25,)))</f>
        <v>0.15</v>
      </c>
      <c r="AF12" s="42" t="s">
        <v>324</v>
      </c>
      <c r="AG12" s="42" t="s">
        <v>325</v>
      </c>
      <c r="AH12" s="42" t="s">
        <v>326</v>
      </c>
      <c r="AI12" s="19">
        <f>+AB12+AE12</f>
        <v>0.4</v>
      </c>
      <c r="AJ12" s="19">
        <f>+L12*AI12</f>
        <v>0.24</v>
      </c>
      <c r="AK12" s="19">
        <f>+L12-AJ12</f>
        <v>0.36</v>
      </c>
      <c r="AL12" s="19">
        <f>IF(AC12='[4]11 FORMULAS'!$P$6,T12-(T12*AI12),T12)</f>
        <v>0.8</v>
      </c>
      <c r="AM12" s="110">
        <f>+AK16</f>
        <v>0.216</v>
      </c>
      <c r="AN12" s="93" t="str">
        <f>IF(AM12&lt;=0,"",IF(AM12&lt;=20%,"Muy Baja",IF(AM12&lt;=40%,"Baja",IF(AM12&lt;=60%,"Media",IF(AM12&lt;=80%,"Alta","Muy Alta")))))</f>
        <v>Baja</v>
      </c>
      <c r="AO12" s="110">
        <f>+AL16</f>
        <v>0.8</v>
      </c>
      <c r="AP12" s="93" t="str">
        <f>IF(AO12&lt;=0,"",IF(AO12&lt;=20%,"Leve",IF(AO12&lt;=40%,"Menor",IF(AO12&lt;=60%,"Moderado",IF(AO12&lt;=80%,"Mayor","Catastrofico")))))</f>
        <v>Mayor</v>
      </c>
      <c r="AQ12" s="109" t="str">
        <f>IF(OR(AND(AN12="Muy Baja",AP12="Leve"),AND(AN12="Muy Baja",AP12="Menor"),AND(AN12="Baja",AP12="Leve")),"Bajo",IF(OR(AND(AN12="Muy baja",AP12="Moderado"),AND(AN12="Baja",AP12="Menor"),AND(AN12="Baja",AP12="Moderado"),AND(AN12="Media",AP12="Leve"),AND(AN12="Media",AP12="Menor"),AND(AN12="Media",AP12="Moderado"),AND(AN12="Alta",AP12="Leve"),AND(AN12="Alta",AP12="Menor")),"Moderado",IF(OR(AND(AN12="Muy Baja",AP12="Mayor"),AND(AN12="Baja",AP12="Mayor"),AND(AN12="Media",AP12="Mayor"),AND(AN12="Alta",AP12="Moderado"),AND(AN12="Alta",AP12="Mayor"),AND(AN12="Muy Alta",AP12="Leve"),AND(AN12="Muy Alta",AP12="Menor"),AND(AN12="Muy Alta",AP12="Moderado"),AND(AN12="Muy Alta",AP12="Mayor")),"Alto",IF(OR(AND(AN12="Muy Baja",AP12="Catastrofico"),AND(AN12="Baja",AP12="Catastrofico"),AND(AN12="Media",AP12="Catastrofico"),AND(AN12="Alta",AP12="Catastrofico"),AND(AN12="Muy Alta",AP12="Catastrofico")),"Extremo",""))))</f>
        <v>Alto</v>
      </c>
      <c r="AR12" s="106" t="s">
        <v>327</v>
      </c>
      <c r="AS12" s="102" t="s">
        <v>406</v>
      </c>
      <c r="AT12" s="102" t="s">
        <v>329</v>
      </c>
      <c r="AU12" s="85">
        <v>44956</v>
      </c>
      <c r="AV12" s="85">
        <v>45290</v>
      </c>
      <c r="AW12" s="85">
        <v>45026</v>
      </c>
      <c r="AX12" s="85">
        <v>45117</v>
      </c>
      <c r="AY12" s="85">
        <v>45270</v>
      </c>
      <c r="AZ12" s="102"/>
      <c r="BA12" s="102"/>
      <c r="BB12" s="102"/>
      <c r="BE12" s="13"/>
    </row>
    <row r="13" spans="1:57" s="20" customFormat="1" ht="210" customHeight="1" x14ac:dyDescent="0.25">
      <c r="A13" s="81"/>
      <c r="B13" s="81"/>
      <c r="C13" s="81"/>
      <c r="D13" s="81"/>
      <c r="E13" s="80"/>
      <c r="F13" s="81"/>
      <c r="G13" s="81"/>
      <c r="H13" s="81"/>
      <c r="I13" s="89"/>
      <c r="J13" s="91"/>
      <c r="K13" s="93"/>
      <c r="L13" s="95"/>
      <c r="M13" s="96"/>
      <c r="N13" s="95"/>
      <c r="O13" s="93"/>
      <c r="P13" s="98"/>
      <c r="Q13" s="93"/>
      <c r="R13" s="95"/>
      <c r="S13" s="93"/>
      <c r="T13" s="88"/>
      <c r="U13" s="109"/>
      <c r="V13" s="18">
        <v>2</v>
      </c>
      <c r="W13" s="38" t="s">
        <v>319</v>
      </c>
      <c r="X13" s="38" t="s">
        <v>367</v>
      </c>
      <c r="Y13" s="38" t="s">
        <v>358</v>
      </c>
      <c r="Z13" s="39" t="str">
        <f t="shared" si="0"/>
        <v>El Director Administrativo de Archivo Gerneral verificar que se ejecute el proceso de seguimiento a la gestión documental de la etidad (GDOGC01-I001 Instructivo para la Producción de las comunicaciones y documentos oficiales) que permita la efectiva y oportuna  identificación de deficiencias o errores, quedando registrado a través de actas de seguimientos y se genera el correspondiente GDOGP03-F003 Plan de Mejoramiento Normas Archivo. De presentarse fallas en el proceso se definen estrategias inmediatas de mejora y aseguramiento de este proceso. Cada vez que se realice transferencias.</v>
      </c>
      <c r="AA13" s="40" t="s">
        <v>322</v>
      </c>
      <c r="AB13" s="41">
        <f t="shared" si="1"/>
        <v>0.25</v>
      </c>
      <c r="AC13" s="19" t="str">
        <f>+IF(OR(AA13='[1]11 FORMULAS'!$O$4,AA13='[1]11 FORMULAS'!$O$5),'[1]11 FORMULAS'!$P$5,IF(AA13='[1]11 FORMULAS'!$O$6,'[1]11 FORMULAS'!$P$6,""))</f>
        <v>Probabilidad</v>
      </c>
      <c r="AD13" s="40" t="s">
        <v>323</v>
      </c>
      <c r="AE13" s="41">
        <f t="shared" si="2"/>
        <v>0.15</v>
      </c>
      <c r="AF13" s="42" t="s">
        <v>324</v>
      </c>
      <c r="AG13" s="42" t="s">
        <v>325</v>
      </c>
      <c r="AH13" s="42" t="s">
        <v>326</v>
      </c>
      <c r="AI13" s="19">
        <f>+AB13+AE13</f>
        <v>0.4</v>
      </c>
      <c r="AJ13" s="19">
        <f>+AK12*AI13</f>
        <v>0.14399999999999999</v>
      </c>
      <c r="AK13" s="19">
        <f>+AK12-AJ13</f>
        <v>0.216</v>
      </c>
      <c r="AL13" s="19">
        <f>IF(AC13='[4]11 FORMULAS'!$P$6,AL12-(AL12*AI13),AL12)</f>
        <v>0.8</v>
      </c>
      <c r="AM13" s="110"/>
      <c r="AN13" s="93"/>
      <c r="AO13" s="110"/>
      <c r="AP13" s="93"/>
      <c r="AQ13" s="109"/>
      <c r="AR13" s="107"/>
      <c r="AS13" s="86"/>
      <c r="AT13" s="86"/>
      <c r="AU13" s="86"/>
      <c r="AV13" s="86"/>
      <c r="AW13" s="86"/>
      <c r="AX13" s="86"/>
      <c r="AY13" s="86"/>
      <c r="AZ13" s="86"/>
      <c r="BA13" s="86"/>
      <c r="BB13" s="86"/>
      <c r="BE13" s="13"/>
    </row>
    <row r="14" spans="1:57" s="20" customFormat="1" ht="35.25" customHeight="1" x14ac:dyDescent="0.25">
      <c r="A14" s="81"/>
      <c r="B14" s="81"/>
      <c r="C14" s="81"/>
      <c r="D14" s="81"/>
      <c r="E14" s="80"/>
      <c r="F14" s="81"/>
      <c r="G14" s="81"/>
      <c r="H14" s="81"/>
      <c r="I14" s="89"/>
      <c r="J14" s="91"/>
      <c r="K14" s="93"/>
      <c r="L14" s="95"/>
      <c r="M14" s="96"/>
      <c r="N14" s="95"/>
      <c r="O14" s="93"/>
      <c r="P14" s="98"/>
      <c r="Q14" s="93"/>
      <c r="R14" s="95"/>
      <c r="S14" s="93"/>
      <c r="T14" s="88"/>
      <c r="U14" s="109"/>
      <c r="V14" s="18"/>
      <c r="W14" s="38"/>
      <c r="X14" s="38"/>
      <c r="Y14" s="38"/>
      <c r="Z14" s="39" t="str">
        <f t="shared" si="0"/>
        <v xml:space="preserve">  </v>
      </c>
      <c r="AA14" s="40" t="s">
        <v>222</v>
      </c>
      <c r="AB14" s="41">
        <f>IF(AA14="","",IF(AA14="Preventivo",0.25,IF(AA14="Detectivo",0.15,IF(AA14="Correctivo",0.1,))))</f>
        <v>0</v>
      </c>
      <c r="AC14" s="19" t="str">
        <f>+IF(OR(AA14='[1]11 FORMULAS'!$O$4,AA14='[1]11 FORMULAS'!$O$5),'[1]11 FORMULAS'!$P$5,IF(AA14='[1]11 FORMULAS'!$O$6,'[1]11 FORMULAS'!$P$6,""))</f>
        <v/>
      </c>
      <c r="AD14" s="40" t="s">
        <v>222</v>
      </c>
      <c r="AE14" s="41">
        <f t="shared" si="2"/>
        <v>0</v>
      </c>
      <c r="AF14" s="42"/>
      <c r="AG14" s="42"/>
      <c r="AH14" s="42"/>
      <c r="AI14" s="19">
        <f>+AB14+AE14</f>
        <v>0</v>
      </c>
      <c r="AJ14" s="19">
        <f t="shared" ref="AJ14:AJ16" si="3">+AK13*AI14</f>
        <v>0</v>
      </c>
      <c r="AK14" s="19">
        <f t="shared" ref="AK14:AK16" si="4">+AK13-AJ14</f>
        <v>0.216</v>
      </c>
      <c r="AL14" s="19">
        <f>IF(AC14='[4]11 FORMULAS'!$P$6,AL13-(AL13*AI14),AL13)</f>
        <v>0.8</v>
      </c>
      <c r="AM14" s="110"/>
      <c r="AN14" s="93"/>
      <c r="AO14" s="110"/>
      <c r="AP14" s="93"/>
      <c r="AQ14" s="109"/>
      <c r="AR14" s="107"/>
      <c r="AS14" s="86"/>
      <c r="AT14" s="86"/>
      <c r="AU14" s="86"/>
      <c r="AV14" s="86"/>
      <c r="AW14" s="86"/>
      <c r="AX14" s="86"/>
      <c r="AY14" s="86"/>
      <c r="AZ14" s="86"/>
      <c r="BA14" s="86"/>
      <c r="BB14" s="86"/>
    </row>
    <row r="15" spans="1:57" s="20" customFormat="1" ht="35.25" customHeight="1" x14ac:dyDescent="0.25">
      <c r="A15" s="81"/>
      <c r="B15" s="81"/>
      <c r="C15" s="81"/>
      <c r="D15" s="81"/>
      <c r="E15" s="80"/>
      <c r="F15" s="81"/>
      <c r="G15" s="81"/>
      <c r="H15" s="81"/>
      <c r="I15" s="89"/>
      <c r="J15" s="91"/>
      <c r="K15" s="93"/>
      <c r="L15" s="95"/>
      <c r="M15" s="96"/>
      <c r="N15" s="95"/>
      <c r="O15" s="93"/>
      <c r="P15" s="98"/>
      <c r="Q15" s="93"/>
      <c r="R15" s="95"/>
      <c r="S15" s="93"/>
      <c r="T15" s="88"/>
      <c r="U15" s="109"/>
      <c r="V15" s="18"/>
      <c r="W15" s="38"/>
      <c r="X15" s="38"/>
      <c r="Y15" s="38"/>
      <c r="Z15" s="39" t="str">
        <f t="shared" si="0"/>
        <v xml:space="preserve">  </v>
      </c>
      <c r="AA15" s="40" t="s">
        <v>222</v>
      </c>
      <c r="AB15" s="41">
        <f t="shared" ref="AB15:AB16" si="5">IF(AA15="","",IF(AA15="Preventivo",0.25,IF(AA15="Detectivo",0.15,IF(AA15="Correctivo",0.1,))))</f>
        <v>0</v>
      </c>
      <c r="AC15" s="19" t="str">
        <f>+IF(OR(AA15='[1]11 FORMULAS'!$O$4,AA15='[1]11 FORMULAS'!$O$5),'[1]11 FORMULAS'!$P$5,IF(AA15='[1]11 FORMULAS'!$O$6,'[1]11 FORMULAS'!$P$6,""))</f>
        <v/>
      </c>
      <c r="AD15" s="40" t="s">
        <v>222</v>
      </c>
      <c r="AE15" s="41">
        <f t="shared" si="2"/>
        <v>0</v>
      </c>
      <c r="AF15" s="42"/>
      <c r="AG15" s="42"/>
      <c r="AH15" s="42"/>
      <c r="AI15" s="19">
        <f>+AB15+AE15</f>
        <v>0</v>
      </c>
      <c r="AJ15" s="19">
        <f t="shared" si="3"/>
        <v>0</v>
      </c>
      <c r="AK15" s="19">
        <f t="shared" si="4"/>
        <v>0.216</v>
      </c>
      <c r="AL15" s="19">
        <f>IF(AC15='[4]11 FORMULAS'!$P$6,AL14-(AL14*AI15),AL14)</f>
        <v>0.8</v>
      </c>
      <c r="AM15" s="110"/>
      <c r="AN15" s="93"/>
      <c r="AO15" s="110"/>
      <c r="AP15" s="93"/>
      <c r="AQ15" s="109"/>
      <c r="AR15" s="107"/>
      <c r="AS15" s="86"/>
      <c r="AT15" s="86"/>
      <c r="AU15" s="86"/>
      <c r="AV15" s="86"/>
      <c r="AW15" s="86"/>
      <c r="AX15" s="86"/>
      <c r="AY15" s="86"/>
      <c r="AZ15" s="86"/>
      <c r="BA15" s="86"/>
      <c r="BB15" s="86"/>
    </row>
    <row r="16" spans="1:57" s="20" customFormat="1" ht="35.25" customHeight="1" x14ac:dyDescent="0.25">
      <c r="A16" s="81"/>
      <c r="B16" s="81"/>
      <c r="C16" s="81"/>
      <c r="D16" s="81"/>
      <c r="E16" s="80"/>
      <c r="F16" s="81"/>
      <c r="G16" s="81"/>
      <c r="H16" s="81"/>
      <c r="I16" s="89"/>
      <c r="J16" s="92"/>
      <c r="K16" s="93"/>
      <c r="L16" s="95"/>
      <c r="M16" s="96"/>
      <c r="N16" s="95"/>
      <c r="O16" s="93"/>
      <c r="P16" s="99"/>
      <c r="Q16" s="93"/>
      <c r="R16" s="95"/>
      <c r="S16" s="93"/>
      <c r="T16" s="88"/>
      <c r="U16" s="109"/>
      <c r="V16" s="21"/>
      <c r="W16" s="21"/>
      <c r="X16" s="21"/>
      <c r="Y16" s="21"/>
      <c r="Z16" s="21"/>
      <c r="AA16" s="40" t="s">
        <v>222</v>
      </c>
      <c r="AB16" s="46">
        <f t="shared" si="5"/>
        <v>0</v>
      </c>
      <c r="AC16" s="19" t="str">
        <f>+IF(OR(AA16='[1]11 FORMULAS'!$O$4,AA16='[1]11 FORMULAS'!$O$5),'[1]11 FORMULAS'!$P$5,IF(AA16='[1]11 FORMULAS'!$O$6,'[1]11 FORMULAS'!$P$6,""))</f>
        <v/>
      </c>
      <c r="AD16" s="40" t="s">
        <v>222</v>
      </c>
      <c r="AE16" s="46">
        <f t="shared" si="2"/>
        <v>0</v>
      </c>
      <c r="AF16" s="43"/>
      <c r="AG16" s="43"/>
      <c r="AH16" s="43"/>
      <c r="AI16" s="19">
        <f t="shared" ref="AI16" si="6">+AB16+AE16</f>
        <v>0</v>
      </c>
      <c r="AJ16" s="19">
        <f t="shared" si="3"/>
        <v>0</v>
      </c>
      <c r="AK16" s="19">
        <f t="shared" si="4"/>
        <v>0.216</v>
      </c>
      <c r="AL16" s="19">
        <f>IF(AC16='[4]11 FORMULAS'!$P$6,AL15-(AL15*AI16),AL15)</f>
        <v>0.8</v>
      </c>
      <c r="AM16" s="110"/>
      <c r="AN16" s="93"/>
      <c r="AO16" s="110"/>
      <c r="AP16" s="93"/>
      <c r="AQ16" s="109"/>
      <c r="AR16" s="108"/>
      <c r="AS16" s="87"/>
      <c r="AT16" s="87"/>
      <c r="AU16" s="87"/>
      <c r="AV16" s="87"/>
      <c r="AW16" s="87"/>
      <c r="AX16" s="87"/>
      <c r="AY16" s="87"/>
      <c r="AZ16" s="87"/>
      <c r="BA16" s="87"/>
      <c r="BB16" s="87"/>
    </row>
  </sheetData>
  <mergeCells count="103">
    <mergeCell ref="BA12:BA16"/>
    <mergeCell ref="BB12:BB16"/>
    <mergeCell ref="AR12:AR16"/>
    <mergeCell ref="AS12:AS16"/>
    <mergeCell ref="AT12:AT16"/>
    <mergeCell ref="AU12:AU16"/>
    <mergeCell ref="AV12:AV16"/>
    <mergeCell ref="AW12:AW16"/>
    <mergeCell ref="O12:O16"/>
    <mergeCell ref="P12:P16"/>
    <mergeCell ref="Q12:Q16"/>
    <mergeCell ref="R12:R16"/>
    <mergeCell ref="S12:S16"/>
    <mergeCell ref="T12:T16"/>
    <mergeCell ref="AX12:AX16"/>
    <mergeCell ref="AY12:AY16"/>
    <mergeCell ref="AZ12:AZ16"/>
    <mergeCell ref="BA10:BA11"/>
    <mergeCell ref="BB10:BB11"/>
    <mergeCell ref="A12:A16"/>
    <mergeCell ref="B12:B16"/>
    <mergeCell ref="C12:C16"/>
    <mergeCell ref="D12:D16"/>
    <mergeCell ref="E12:E16"/>
    <mergeCell ref="F12:F16"/>
    <mergeCell ref="G12:G16"/>
    <mergeCell ref="H12:H16"/>
    <mergeCell ref="AS10:AS11"/>
    <mergeCell ref="AT10:AT11"/>
    <mergeCell ref="AU10:AU11"/>
    <mergeCell ref="AV10:AV11"/>
    <mergeCell ref="AW10:AY10"/>
    <mergeCell ref="AZ10:AZ11"/>
    <mergeCell ref="AP9:AP11"/>
    <mergeCell ref="AQ9:AQ11"/>
    <mergeCell ref="U12:U16"/>
    <mergeCell ref="AM12:AM16"/>
    <mergeCell ref="AN12:AN16"/>
    <mergeCell ref="AO12:AO16"/>
    <mergeCell ref="AP12:AP16"/>
    <mergeCell ref="AQ12:AQ16"/>
    <mergeCell ref="K9:K11"/>
    <mergeCell ref="L9:L11"/>
    <mergeCell ref="M9:M11"/>
    <mergeCell ref="I12:I16"/>
    <mergeCell ref="J12:J16"/>
    <mergeCell ref="K12:K16"/>
    <mergeCell ref="L12:L16"/>
    <mergeCell ref="M12:M16"/>
    <mergeCell ref="N12:N16"/>
    <mergeCell ref="N9:N11"/>
    <mergeCell ref="AN9:AN11"/>
    <mergeCell ref="AO9:AO11"/>
    <mergeCell ref="Q9:Q11"/>
    <mergeCell ref="R9:R11"/>
    <mergeCell ref="S9:S11"/>
    <mergeCell ref="T9:T11"/>
    <mergeCell ref="U9:U11"/>
    <mergeCell ref="AA9:AH9"/>
    <mergeCell ref="AF10:AH10"/>
    <mergeCell ref="O9:O11"/>
    <mergeCell ref="P9:P11"/>
    <mergeCell ref="W6:AH6"/>
    <mergeCell ref="BA6:BB6"/>
    <mergeCell ref="A7:U7"/>
    <mergeCell ref="V7:AR7"/>
    <mergeCell ref="AS7:BB9"/>
    <mergeCell ref="A8:I9"/>
    <mergeCell ref="J8:U8"/>
    <mergeCell ref="V8:Z10"/>
    <mergeCell ref="AA8:AR8"/>
    <mergeCell ref="J9:J11"/>
    <mergeCell ref="AR9:AR11"/>
    <mergeCell ref="A10:A11"/>
    <mergeCell ref="B10:B11"/>
    <mergeCell ref="C10:C11"/>
    <mergeCell ref="D10:D11"/>
    <mergeCell ref="E10:E11"/>
    <mergeCell ref="F10:I10"/>
    <mergeCell ref="AA10:AE10"/>
    <mergeCell ref="AI9:AI10"/>
    <mergeCell ref="AK9:AK10"/>
    <mergeCell ref="AL9:AL10"/>
    <mergeCell ref="AM9:AM11"/>
    <mergeCell ref="A5:B5"/>
    <mergeCell ref="C5:D5"/>
    <mergeCell ref="I5:O5"/>
    <mergeCell ref="P5:S5"/>
    <mergeCell ref="AR5:AR6"/>
    <mergeCell ref="BA5:BB5"/>
    <mergeCell ref="A6:B6"/>
    <mergeCell ref="C6:H6"/>
    <mergeCell ref="I6:O6"/>
    <mergeCell ref="P6:S6"/>
    <mergeCell ref="A1:B4"/>
    <mergeCell ref="C1:AZ1"/>
    <mergeCell ref="BA1:BB1"/>
    <mergeCell ref="C2:AZ2"/>
    <mergeCell ref="BA2:BB2"/>
    <mergeCell ref="C3:AZ3"/>
    <mergeCell ref="BA3:BB3"/>
    <mergeCell ref="C4:AZ4"/>
    <mergeCell ref="BA4:BB4"/>
  </mergeCells>
  <conditionalFormatting sqref="K12">
    <cfRule type="cellIs" dxfId="1728" priority="43" operator="equal">
      <formula>"Muy Baja"</formula>
    </cfRule>
    <cfRule type="cellIs" dxfId="1727" priority="42" operator="equal">
      <formula>"Baja"</formula>
    </cfRule>
    <cfRule type="cellIs" dxfId="1726" priority="41" operator="equal">
      <formula>"Media"</formula>
    </cfRule>
    <cfRule type="cellIs" dxfId="1725" priority="40" operator="equal">
      <formula>"Alta"</formula>
    </cfRule>
    <cfRule type="cellIs" dxfId="1724" priority="39" operator="equal">
      <formula>"Muy Alta"</formula>
    </cfRule>
  </conditionalFormatting>
  <conditionalFormatting sqref="M12">
    <cfRule type="cellIs" dxfId="1723" priority="52" operator="equal">
      <formula>$T$15</formula>
    </cfRule>
    <cfRule type="cellIs" dxfId="1722" priority="51" operator="equal">
      <formula>$T$14</formula>
    </cfRule>
    <cfRule type="cellIs" dxfId="1721" priority="50" operator="equal">
      <formula>$T$13</formula>
    </cfRule>
    <cfRule type="cellIs" dxfId="1720" priority="53" operator="equal">
      <formula>$T$16</formula>
    </cfRule>
    <cfRule type="cellIs" dxfId="1719" priority="49" operator="equal">
      <formula>$T$12</formula>
    </cfRule>
  </conditionalFormatting>
  <conditionalFormatting sqref="O12">
    <cfRule type="cellIs" dxfId="1718" priority="38" operator="equal">
      <formula>"leve"</formula>
    </cfRule>
    <cfRule type="cellIs" dxfId="1717" priority="37" operator="equal">
      <formula>"menor"</formula>
    </cfRule>
    <cfRule type="cellIs" dxfId="1716" priority="36" operator="equal">
      <formula>"Moderado"</formula>
    </cfRule>
    <cfRule type="cellIs" dxfId="1715" priority="35" operator="equal">
      <formula>"Mayor"</formula>
    </cfRule>
    <cfRule type="cellIs" dxfId="1714" priority="34" operator="equal">
      <formula>"catastrofico"</formula>
    </cfRule>
  </conditionalFormatting>
  <conditionalFormatting sqref="Q12">
    <cfRule type="cellIs" dxfId="1713" priority="33" operator="equal">
      <formula>"leve"</formula>
    </cfRule>
    <cfRule type="cellIs" dxfId="1712" priority="30" operator="equal">
      <formula>"Mayor"</formula>
    </cfRule>
    <cfRule type="cellIs" dxfId="1711" priority="29" operator="equal">
      <formula>"catastrofico"</formula>
    </cfRule>
    <cfRule type="cellIs" dxfId="1710" priority="32" operator="equal">
      <formula>"menor"</formula>
    </cfRule>
    <cfRule type="cellIs" dxfId="1709" priority="31" operator="equal">
      <formula>"Moderado"</formula>
    </cfRule>
  </conditionalFormatting>
  <conditionalFormatting sqref="S12">
    <cfRule type="cellIs" dxfId="1708" priority="26" operator="equal">
      <formula>"Moderado"</formula>
    </cfRule>
    <cfRule type="cellIs" dxfId="1707" priority="27" operator="equal">
      <formula>"menor"</formula>
    </cfRule>
    <cfRule type="cellIs" dxfId="1706" priority="28" operator="equal">
      <formula>"leve"</formula>
    </cfRule>
    <cfRule type="cellIs" dxfId="1705" priority="24" operator="equal">
      <formula>"catastrofico"</formula>
    </cfRule>
    <cfRule type="cellIs" dxfId="1704" priority="25" operator="equal">
      <formula>"Mayor"</formula>
    </cfRule>
  </conditionalFormatting>
  <conditionalFormatting sqref="T12">
    <cfRule type="cellIs" dxfId="1703" priority="44" operator="equal">
      <formula>#REF!</formula>
    </cfRule>
    <cfRule type="cellIs" dxfId="1702" priority="45" operator="equal">
      <formula>#REF!</formula>
    </cfRule>
    <cfRule type="cellIs" dxfId="1701" priority="46" operator="equal">
      <formula>#REF!</formula>
    </cfRule>
    <cfRule type="cellIs" dxfId="1700" priority="48" operator="equal">
      <formula>#REF!</formula>
    </cfRule>
    <cfRule type="cellIs" dxfId="1699" priority="47" operator="equal">
      <formula>#REF!</formula>
    </cfRule>
  </conditionalFormatting>
  <conditionalFormatting sqref="U12">
    <cfRule type="cellIs" dxfId="1698" priority="23" operator="equal">
      <formula>"Bajo"</formula>
    </cfRule>
    <cfRule type="cellIs" dxfId="1697" priority="22" operator="equal">
      <formula>"Moderado"</formula>
    </cfRule>
    <cfRule type="cellIs" dxfId="1696" priority="20" operator="equal">
      <formula>"Extremo"</formula>
    </cfRule>
    <cfRule type="cellIs" dxfId="1695" priority="21" operator="equal">
      <formula>"Alto"</formula>
    </cfRule>
  </conditionalFormatting>
  <conditionalFormatting sqref="AN12">
    <cfRule type="cellIs" dxfId="1694" priority="19" operator="equal">
      <formula>"Muy Baja"</formula>
    </cfRule>
    <cfRule type="cellIs" dxfId="1693" priority="18" operator="equal">
      <formula>"Baja"</formula>
    </cfRule>
    <cfRule type="cellIs" dxfId="1692" priority="17" operator="equal">
      <formula>"Media"</formula>
    </cfRule>
    <cfRule type="cellIs" dxfId="1691" priority="16" operator="equal">
      <formula>"Alta"</formula>
    </cfRule>
    <cfRule type="cellIs" dxfId="1690" priority="15" operator="equal">
      <formula>"Muy Alta"</formula>
    </cfRule>
  </conditionalFormatting>
  <conditionalFormatting sqref="AP12">
    <cfRule type="cellIs" dxfId="1689" priority="13" operator="equal">
      <formula>"Menor"</formula>
    </cfRule>
    <cfRule type="cellIs" dxfId="1688" priority="14" operator="equal">
      <formula>"Leve"</formula>
    </cfRule>
    <cfRule type="cellIs" dxfId="1687" priority="12" operator="equal">
      <formula>"Moderado"</formula>
    </cfRule>
    <cfRule type="cellIs" dxfId="1686" priority="11" operator="equal">
      <formula>"Mayor"</formula>
    </cfRule>
    <cfRule type="cellIs" dxfId="1685" priority="10" operator="equal">
      <formula>"Catastrofico"</formula>
    </cfRule>
  </conditionalFormatting>
  <conditionalFormatting sqref="AQ12">
    <cfRule type="cellIs" dxfId="1684" priority="2" operator="equal">
      <formula>"Alto"</formula>
    </cfRule>
    <cfRule type="cellIs" dxfId="1683" priority="3" operator="equal">
      <formula>"Moderado"</formula>
    </cfRule>
    <cfRule type="cellIs" dxfId="1682" priority="1" operator="equal">
      <formula>"Extremo"</formula>
    </cfRule>
    <cfRule type="cellIs" dxfId="1681" priority="4" operator="equal">
      <formula>"Bajo"</formula>
    </cfRule>
  </conditionalFormatting>
  <conditionalFormatting sqref="AR12">
    <cfRule type="cellIs" dxfId="1680" priority="7" operator="equal">
      <formula>"reducir transferir"</formula>
    </cfRule>
    <cfRule type="cellIs" dxfId="1679" priority="9" operator="equal">
      <formula>"Reducir mitigar"</formula>
    </cfRule>
    <cfRule type="cellIs" dxfId="1678" priority="8" operator="equal">
      <formula>"reducir mitigar"</formula>
    </cfRule>
    <cfRule type="cellIs" dxfId="1677" priority="6" operator="equal">
      <formula>"Aceptar"</formula>
    </cfRule>
    <cfRule type="cellIs" dxfId="1676" priority="5" operator="equal">
      <formula>"Evitar"</formula>
    </cfRule>
  </conditionalFormatting>
  <dataValidations count="13">
    <dataValidation type="list" allowBlank="1" showInputMessage="1" showErrorMessage="1" sqref="AD12:AD16" xr:uid="{00000000-0002-0000-0600-000000000000}">
      <formula1>"Manual,Automatico,NA"</formula1>
    </dataValidation>
    <dataValidation type="list" allowBlank="1" showInputMessage="1" showErrorMessage="1" sqref="AA12:AA16" xr:uid="{00000000-0002-0000-0600-000001000000}">
      <formula1>"Preventivo,Detectivo,Correctivo,NA"</formula1>
    </dataValidation>
    <dataValidation type="list" allowBlank="1" showInputMessage="1" showErrorMessage="1" sqref="P12:P16" xr:uid="{00000000-0002-0000-0600-000002000000}">
      <formula1>$BE$1:$BE$6</formula1>
    </dataValidation>
    <dataValidation type="list" allowBlank="1" showInputMessage="1" showErrorMessage="1" sqref="BB12:BB16" xr:uid="{00000000-0002-0000-0600-000003000000}">
      <formula1>"Sin Iniciar,En proceso,Cerrado"</formula1>
    </dataValidation>
    <dataValidation type="list" allowBlank="1" showInputMessage="1" showErrorMessage="1" sqref="H5" xr:uid="{00000000-0002-0000-0600-000004000000}">
      <formula1>"Estrategico,Misional,Apoyo"</formula1>
    </dataValidation>
    <dataValidation type="list" allowBlank="1" showInputMessage="1" showErrorMessage="1" sqref="AH12:AH13" xr:uid="{00000000-0002-0000-0600-000005000000}">
      <formula1>"Con Registro,Sin Registro"</formula1>
    </dataValidation>
    <dataValidation type="list" allowBlank="1" showInputMessage="1" showErrorMessage="1" sqref="AG12:AG13" xr:uid="{00000000-0002-0000-0600-000006000000}">
      <formula1>"Continua,Aleatoria"</formula1>
    </dataValidation>
    <dataValidation type="list" allowBlank="1" showInputMessage="1" showErrorMessage="1" sqref="AF12:AF15" xr:uid="{00000000-0002-0000-0600-000007000000}">
      <formula1>"Documentado,Sin Documentar"</formula1>
    </dataValidation>
    <dataValidation type="list" allowBlank="1" showInputMessage="1" showErrorMessage="1" sqref="M12:M16" xr:uid="{00000000-0002-0000-0600-000008000000}">
      <formula1>"N/A,menor a 10 SMLMV,ENTRE 10 Y 50 SMLMV,entre 50 y 100 SMLMV,entre 100 y 500 SMLMV,Mayor a 500 SMLMV"</formula1>
    </dataValidation>
    <dataValidation type="list" allowBlank="1" showInputMessage="1" showErrorMessage="1" sqref="F12:F16" xr:uid="{00000000-0002-0000-0600-000009000000}">
      <formula1>"A Ejecucion y administracion de procesos,B Fraude externo,C Fraude interno,D Fallas teconologicas,E Relaciones laborales,F Usuarios productos y practicas organizacionales,G Daños activos fisicos"</formula1>
    </dataValidation>
    <dataValidation type="list" allowBlank="1" showInputMessage="1" showErrorMessage="1" sqref="B12:B16" xr:uid="{00000000-0002-0000-0600-00000A000000}">
      <formula1>"Posibilidad de perdidad economica,Posibilidad de perdida reputacional,Posibilidad de perdida economica y reputacional,Posibilidad de perdida reputacional y economica"</formula1>
    </dataValidation>
    <dataValidation type="list" allowBlank="1" showInputMessage="1" showErrorMessage="1" sqref="G12:H12" xr:uid="{00000000-0002-0000-0600-00000B000000}">
      <formula1>"Procesos,Evento externo,Talento humano,Tecnologias,Infraestructura"</formula1>
    </dataValidation>
    <dataValidation type="list" allowBlank="1" showInputMessage="1" showErrorMessage="1" sqref="AR12" xr:uid="{00000000-0002-0000-0600-00000C000000}">
      <formula1>"Reducir mitigar,Reducir Transferir,Aceptar,Evitar"</formula1>
    </dataValidation>
  </dataValidations>
  <pageMargins left="0.7" right="0.7" top="0.75" bottom="0.75" header="0.3" footer="0.3"/>
  <pageSetup orientation="portrait" horizontalDpi="4294967292" verticalDpi="0"/>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D000000}">
          <x14:formula1>
            <xm:f>'C:\Users\everl\Downloads\MAPA DE RIESGO DE GESTION.25.06.2023\[gestion de riesgos.xlsx]11 FORMULAS'!#REF!</xm:f>
          </x14:formula1>
          <xm:sqref>AG14:AH15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BE16"/>
  <sheetViews>
    <sheetView topLeftCell="A12" zoomScale="60" zoomScaleNormal="60" workbookViewId="0">
      <pane xSplit="1" topLeftCell="F1" activePane="topRight" state="frozen"/>
      <selection activeCell="A12" sqref="A12"/>
      <selection pane="topRight" activeCell="T12" sqref="T12:T16"/>
    </sheetView>
  </sheetViews>
  <sheetFormatPr baseColWidth="10" defaultColWidth="11.42578125" defaultRowHeight="15" x14ac:dyDescent="0.25"/>
  <cols>
    <col min="1" max="1" width="8.28515625" customWidth="1"/>
    <col min="2" max="2" width="27.140625" customWidth="1"/>
    <col min="3" max="3" width="23.28515625" customWidth="1"/>
    <col min="4" max="4" width="28.42578125" customWidth="1"/>
    <col min="5" max="5" width="54" customWidth="1"/>
    <col min="6" max="9" width="15.85546875" customWidth="1"/>
    <col min="10" max="10" width="7.28515625" customWidth="1"/>
    <col min="11" max="11" width="11.5703125" customWidth="1"/>
    <col min="12" max="12" width="6.7109375" customWidth="1"/>
    <col min="13" max="13" width="14.85546875" customWidth="1"/>
    <col min="14" max="14" width="6.7109375" customWidth="1"/>
    <col min="15" max="15" width="12.140625" customWidth="1"/>
    <col min="16" max="16" width="15.5703125" customWidth="1"/>
    <col min="17" max="17" width="13.42578125" customWidth="1"/>
    <col min="18" max="18" width="7" customWidth="1"/>
    <col min="19" max="19" width="12.7109375" customWidth="1"/>
    <col min="20" max="20" width="8.28515625" customWidth="1"/>
    <col min="21" max="21" width="12.7109375" customWidth="1"/>
    <col min="22" max="22" width="8.42578125" customWidth="1"/>
    <col min="23" max="23" width="17.5703125" customWidth="1"/>
    <col min="24" max="24" width="42.28515625" customWidth="1"/>
    <col min="25" max="25" width="21.85546875" customWidth="1"/>
    <col min="26" max="26" width="37.28515625" customWidth="1"/>
    <col min="27" max="27" width="9.85546875" customWidth="1"/>
    <col min="28" max="28" width="8.85546875" customWidth="1"/>
    <col min="29" max="29" width="13.7109375" customWidth="1"/>
    <col min="30" max="30" width="10.85546875" customWidth="1"/>
    <col min="31" max="31" width="9.5703125" customWidth="1"/>
    <col min="32" max="32" width="10.42578125" customWidth="1"/>
    <col min="33" max="33" width="9.140625" customWidth="1"/>
    <col min="34" max="34" width="10.85546875" customWidth="1"/>
    <col min="35" max="35" width="8.7109375" customWidth="1"/>
    <col min="36" max="36" width="8.140625" customWidth="1"/>
    <col min="37" max="38" width="8.42578125" customWidth="1"/>
    <col min="39" max="39" width="6.42578125" customWidth="1"/>
    <col min="40" max="40" width="13.28515625" customWidth="1"/>
    <col min="41" max="41" width="7.7109375" customWidth="1"/>
    <col min="42" max="42" width="13.28515625" customWidth="1"/>
    <col min="43" max="43" width="12.7109375" customWidth="1"/>
    <col min="44" max="44" width="12" customWidth="1"/>
    <col min="45" max="46" width="17.28515625" customWidth="1"/>
    <col min="47" max="48" width="9.5703125" customWidth="1"/>
    <col min="49" max="51" width="17.28515625" customWidth="1"/>
    <col min="52" max="53" width="22" customWidth="1"/>
    <col min="54" max="54" width="12.140625" customWidth="1"/>
    <col min="55" max="55" width="9.140625"/>
    <col min="56" max="56" width="11.28515625" customWidth="1"/>
    <col min="57" max="57" width="0.42578125" hidden="1" customWidth="1"/>
    <col min="58" max="16333" width="9.140625"/>
    <col min="16334" max="16384" width="25.42578125" customWidth="1"/>
  </cols>
  <sheetData>
    <row r="1" spans="1:57" s="7" customFormat="1" ht="16.5" customHeight="1" x14ac:dyDescent="0.25">
      <c r="A1" s="132"/>
      <c r="B1" s="133"/>
      <c r="C1" s="134" t="s">
        <v>220</v>
      </c>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6"/>
      <c r="BA1" s="137" t="s">
        <v>221</v>
      </c>
      <c r="BB1" s="137"/>
      <c r="BE1" s="37" t="s">
        <v>222</v>
      </c>
    </row>
    <row r="2" spans="1:57" s="7" customFormat="1" ht="16.5" customHeight="1" x14ac:dyDescent="0.25">
      <c r="A2" s="132"/>
      <c r="B2" s="133"/>
      <c r="C2" s="138" t="s">
        <v>223</v>
      </c>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7" t="s">
        <v>224</v>
      </c>
      <c r="BB2" s="137"/>
      <c r="BE2" s="37" t="s">
        <v>225</v>
      </c>
    </row>
    <row r="3" spans="1:57" s="7" customFormat="1" ht="16.5" customHeight="1" x14ac:dyDescent="0.25">
      <c r="A3" s="132"/>
      <c r="B3" s="133"/>
      <c r="C3" s="138" t="s">
        <v>368</v>
      </c>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7" t="s">
        <v>227</v>
      </c>
      <c r="BB3" s="137"/>
      <c r="BE3" s="37" t="s">
        <v>228</v>
      </c>
    </row>
    <row r="4" spans="1:57" s="7" customFormat="1" ht="16.5" customHeight="1" x14ac:dyDescent="0.25">
      <c r="A4" s="132"/>
      <c r="B4" s="133"/>
      <c r="C4" s="138" t="s">
        <v>229</v>
      </c>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7" t="s">
        <v>230</v>
      </c>
      <c r="BB4" s="137"/>
      <c r="BE4" s="37" t="s">
        <v>231</v>
      </c>
    </row>
    <row r="5" spans="1:57" s="8" customFormat="1" ht="39.75" customHeight="1" x14ac:dyDescent="0.25">
      <c r="A5" s="117" t="s">
        <v>232</v>
      </c>
      <c r="B5" s="117"/>
      <c r="C5" s="141" t="s">
        <v>233</v>
      </c>
      <c r="D5" s="142"/>
      <c r="E5" s="34" t="s">
        <v>234</v>
      </c>
      <c r="F5" s="45" t="s">
        <v>361</v>
      </c>
      <c r="G5" s="34" t="s">
        <v>0</v>
      </c>
      <c r="H5" s="36" t="s">
        <v>236</v>
      </c>
      <c r="I5" s="146" t="s">
        <v>237</v>
      </c>
      <c r="J5" s="147"/>
      <c r="K5" s="147"/>
      <c r="L5" s="147"/>
      <c r="M5" s="147"/>
      <c r="N5" s="147"/>
      <c r="O5" s="148"/>
      <c r="P5" s="143">
        <v>45155</v>
      </c>
      <c r="Q5" s="144"/>
      <c r="R5" s="144"/>
      <c r="S5" s="145"/>
      <c r="AR5" s="125"/>
      <c r="BA5" s="126"/>
      <c r="BB5" s="126"/>
      <c r="BE5" s="37" t="s">
        <v>238</v>
      </c>
    </row>
    <row r="6" spans="1:57" s="8" customFormat="1" ht="36.75" customHeight="1" x14ac:dyDescent="0.25">
      <c r="A6" s="151" t="s">
        <v>239</v>
      </c>
      <c r="B6" s="152"/>
      <c r="C6" s="157" t="s">
        <v>362</v>
      </c>
      <c r="D6" s="158"/>
      <c r="E6" s="158"/>
      <c r="F6" s="158"/>
      <c r="G6" s="158"/>
      <c r="H6" s="159"/>
      <c r="I6" s="146" t="s">
        <v>241</v>
      </c>
      <c r="J6" s="147"/>
      <c r="K6" s="147"/>
      <c r="L6" s="147"/>
      <c r="M6" s="147"/>
      <c r="N6" s="147"/>
      <c r="O6" s="148"/>
      <c r="P6" s="149">
        <v>2023</v>
      </c>
      <c r="Q6" s="150"/>
      <c r="R6" s="150"/>
      <c r="S6" s="150"/>
      <c r="V6" s="9" t="s">
        <v>242</v>
      </c>
      <c r="W6" s="139"/>
      <c r="X6" s="139"/>
      <c r="Y6" s="139"/>
      <c r="Z6" s="139"/>
      <c r="AA6" s="139"/>
      <c r="AB6" s="139"/>
      <c r="AC6" s="139"/>
      <c r="AD6" s="139"/>
      <c r="AE6" s="139"/>
      <c r="AF6" s="139"/>
      <c r="AG6" s="139"/>
      <c r="AH6" s="139"/>
      <c r="AI6" s="10"/>
      <c r="AJ6" s="10"/>
      <c r="AK6" s="10"/>
      <c r="AL6" s="10"/>
      <c r="AM6" s="11"/>
      <c r="AN6" s="12"/>
      <c r="AO6" s="12"/>
      <c r="AP6" s="12"/>
      <c r="AR6" s="125"/>
      <c r="BA6" s="140"/>
      <c r="BB6" s="140"/>
      <c r="BE6" s="37" t="s">
        <v>243</v>
      </c>
    </row>
    <row r="7" spans="1:57" s="8" customFormat="1" ht="33.75" customHeight="1" x14ac:dyDescent="0.25">
      <c r="A7" s="111" t="s">
        <v>244</v>
      </c>
      <c r="B7" s="112"/>
      <c r="C7" s="112"/>
      <c r="D7" s="112"/>
      <c r="E7" s="112"/>
      <c r="F7" s="112"/>
      <c r="G7" s="112"/>
      <c r="H7" s="112"/>
      <c r="I7" s="112"/>
      <c r="J7" s="112"/>
      <c r="K7" s="112"/>
      <c r="L7" s="112"/>
      <c r="M7" s="112"/>
      <c r="N7" s="112"/>
      <c r="O7" s="112"/>
      <c r="P7" s="112"/>
      <c r="Q7" s="112"/>
      <c r="R7" s="112"/>
      <c r="S7" s="112"/>
      <c r="T7" s="112"/>
      <c r="U7" s="113"/>
      <c r="V7" s="114" t="s">
        <v>245</v>
      </c>
      <c r="W7" s="115"/>
      <c r="X7" s="115"/>
      <c r="Y7" s="115"/>
      <c r="Z7" s="115"/>
      <c r="AA7" s="115"/>
      <c r="AB7" s="115"/>
      <c r="AC7" s="115"/>
      <c r="AD7" s="115"/>
      <c r="AE7" s="115"/>
      <c r="AF7" s="115"/>
      <c r="AG7" s="115"/>
      <c r="AH7" s="115"/>
      <c r="AI7" s="115"/>
      <c r="AJ7" s="115"/>
      <c r="AK7" s="115"/>
      <c r="AL7" s="115"/>
      <c r="AM7" s="115"/>
      <c r="AN7" s="115"/>
      <c r="AO7" s="115"/>
      <c r="AP7" s="115"/>
      <c r="AQ7" s="115"/>
      <c r="AR7" s="116"/>
      <c r="AS7" s="117" t="s">
        <v>246</v>
      </c>
      <c r="AT7" s="117"/>
      <c r="AU7" s="117"/>
      <c r="AV7" s="117"/>
      <c r="AW7" s="117"/>
      <c r="AX7" s="117"/>
      <c r="AY7" s="117"/>
      <c r="AZ7" s="117"/>
      <c r="BA7" s="117"/>
      <c r="BB7" s="117"/>
    </row>
    <row r="8" spans="1:57" s="8" customFormat="1" ht="33" customHeight="1" x14ac:dyDescent="0.25">
      <c r="A8" s="117" t="s">
        <v>247</v>
      </c>
      <c r="B8" s="117"/>
      <c r="C8" s="117"/>
      <c r="D8" s="117"/>
      <c r="E8" s="117"/>
      <c r="F8" s="117"/>
      <c r="G8" s="117"/>
      <c r="H8" s="117"/>
      <c r="I8" s="117"/>
      <c r="J8" s="117" t="s">
        <v>248</v>
      </c>
      <c r="K8" s="117"/>
      <c r="L8" s="117"/>
      <c r="M8" s="117"/>
      <c r="N8" s="117"/>
      <c r="O8" s="117"/>
      <c r="P8" s="117"/>
      <c r="Q8" s="117"/>
      <c r="R8" s="117"/>
      <c r="S8" s="117"/>
      <c r="T8" s="117"/>
      <c r="U8" s="117"/>
      <c r="V8" s="119" t="s">
        <v>249</v>
      </c>
      <c r="W8" s="119"/>
      <c r="X8" s="119"/>
      <c r="Y8" s="119"/>
      <c r="Z8" s="119"/>
      <c r="AA8" s="120" t="s">
        <v>250</v>
      </c>
      <c r="AB8" s="120"/>
      <c r="AC8" s="120"/>
      <c r="AD8" s="120"/>
      <c r="AE8" s="120"/>
      <c r="AF8" s="120"/>
      <c r="AG8" s="120"/>
      <c r="AH8" s="120"/>
      <c r="AI8" s="120"/>
      <c r="AJ8" s="120"/>
      <c r="AK8" s="120"/>
      <c r="AL8" s="120"/>
      <c r="AM8" s="120"/>
      <c r="AN8" s="120"/>
      <c r="AO8" s="120"/>
      <c r="AP8" s="120"/>
      <c r="AQ8" s="120"/>
      <c r="AR8" s="120"/>
      <c r="AS8" s="117"/>
      <c r="AT8" s="117"/>
      <c r="AU8" s="117"/>
      <c r="AV8" s="117"/>
      <c r="AW8" s="117"/>
      <c r="AX8" s="117"/>
      <c r="AY8" s="117"/>
      <c r="AZ8" s="117"/>
      <c r="BA8" s="117"/>
      <c r="BB8" s="117"/>
    </row>
    <row r="9" spans="1:57" s="13" customFormat="1" ht="33" customHeight="1" x14ac:dyDescent="0.25">
      <c r="A9" s="117"/>
      <c r="B9" s="117"/>
      <c r="C9" s="117"/>
      <c r="D9" s="117"/>
      <c r="E9" s="117"/>
      <c r="F9" s="117"/>
      <c r="G9" s="117"/>
      <c r="H9" s="117"/>
      <c r="I9" s="117"/>
      <c r="J9" s="100" t="s">
        <v>251</v>
      </c>
      <c r="K9" s="100" t="s">
        <v>252</v>
      </c>
      <c r="L9" s="100" t="s">
        <v>253</v>
      </c>
      <c r="M9" s="100" t="s">
        <v>254</v>
      </c>
      <c r="N9" s="100" t="s">
        <v>255</v>
      </c>
      <c r="O9" s="100" t="s">
        <v>256</v>
      </c>
      <c r="P9" s="100" t="s">
        <v>257</v>
      </c>
      <c r="Q9" s="100" t="s">
        <v>258</v>
      </c>
      <c r="R9" s="100" t="s">
        <v>259</v>
      </c>
      <c r="S9" s="100" t="s">
        <v>260</v>
      </c>
      <c r="T9" s="100" t="s">
        <v>261</v>
      </c>
      <c r="U9" s="100" t="s">
        <v>262</v>
      </c>
      <c r="V9" s="119"/>
      <c r="W9" s="119"/>
      <c r="X9" s="119"/>
      <c r="Y9" s="119"/>
      <c r="Z9" s="119"/>
      <c r="AA9" s="103" t="s">
        <v>263</v>
      </c>
      <c r="AB9" s="103"/>
      <c r="AC9" s="103"/>
      <c r="AD9" s="103"/>
      <c r="AE9" s="103"/>
      <c r="AF9" s="103"/>
      <c r="AG9" s="103"/>
      <c r="AH9" s="103"/>
      <c r="AI9" s="104" t="s">
        <v>264</v>
      </c>
      <c r="AJ9" s="33"/>
      <c r="AK9" s="104" t="s">
        <v>265</v>
      </c>
      <c r="AL9" s="104" t="s">
        <v>266</v>
      </c>
      <c r="AM9" s="105" t="s">
        <v>267</v>
      </c>
      <c r="AN9" s="105" t="s">
        <v>268</v>
      </c>
      <c r="AO9" s="104" t="s">
        <v>269</v>
      </c>
      <c r="AP9" s="105" t="s">
        <v>270</v>
      </c>
      <c r="AQ9" s="105" t="s">
        <v>271</v>
      </c>
      <c r="AR9" s="105" t="s">
        <v>272</v>
      </c>
      <c r="AS9" s="117"/>
      <c r="AT9" s="117"/>
      <c r="AU9" s="117"/>
      <c r="AV9" s="117"/>
      <c r="AW9" s="117"/>
      <c r="AX9" s="117"/>
      <c r="AY9" s="117"/>
      <c r="AZ9" s="117"/>
      <c r="BA9" s="117"/>
      <c r="BB9" s="117"/>
    </row>
    <row r="10" spans="1:57" s="13" customFormat="1" ht="49.5" customHeight="1" x14ac:dyDescent="0.25">
      <c r="A10" s="103" t="s">
        <v>273</v>
      </c>
      <c r="B10" s="103" t="s">
        <v>274</v>
      </c>
      <c r="C10" s="103" t="s">
        <v>275</v>
      </c>
      <c r="D10" s="103" t="s">
        <v>276</v>
      </c>
      <c r="E10" s="103" t="s">
        <v>277</v>
      </c>
      <c r="F10" s="103" t="s">
        <v>278</v>
      </c>
      <c r="G10" s="103"/>
      <c r="H10" s="103"/>
      <c r="I10" s="103"/>
      <c r="J10" s="100"/>
      <c r="K10" s="100"/>
      <c r="L10" s="100"/>
      <c r="M10" s="100"/>
      <c r="N10" s="100"/>
      <c r="O10" s="100"/>
      <c r="P10" s="100"/>
      <c r="Q10" s="100"/>
      <c r="R10" s="100"/>
      <c r="S10" s="100"/>
      <c r="T10" s="100"/>
      <c r="U10" s="100"/>
      <c r="V10" s="119"/>
      <c r="W10" s="119"/>
      <c r="X10" s="119"/>
      <c r="Y10" s="119"/>
      <c r="Z10" s="119"/>
      <c r="AA10" s="104" t="s">
        <v>279</v>
      </c>
      <c r="AB10" s="104"/>
      <c r="AC10" s="104"/>
      <c r="AD10" s="104"/>
      <c r="AE10" s="104"/>
      <c r="AF10" s="104" t="s">
        <v>280</v>
      </c>
      <c r="AG10" s="104"/>
      <c r="AH10" s="104"/>
      <c r="AI10" s="104"/>
      <c r="AJ10" s="33"/>
      <c r="AK10" s="104"/>
      <c r="AL10" s="104"/>
      <c r="AM10" s="105"/>
      <c r="AN10" s="105"/>
      <c r="AO10" s="104"/>
      <c r="AP10" s="105"/>
      <c r="AQ10" s="105"/>
      <c r="AR10" s="105"/>
      <c r="AS10" s="82" t="s">
        <v>281</v>
      </c>
      <c r="AT10" s="82" t="s">
        <v>282</v>
      </c>
      <c r="AU10" s="82" t="s">
        <v>283</v>
      </c>
      <c r="AV10" s="82" t="s">
        <v>284</v>
      </c>
      <c r="AW10" s="84" t="s">
        <v>285</v>
      </c>
      <c r="AX10" s="84"/>
      <c r="AY10" s="84"/>
      <c r="AZ10" s="103" t="s">
        <v>286</v>
      </c>
      <c r="BA10" s="103" t="s">
        <v>287</v>
      </c>
      <c r="BB10" s="103" t="s">
        <v>288</v>
      </c>
    </row>
    <row r="11" spans="1:57" s="13" customFormat="1" ht="57.75" customHeight="1" x14ac:dyDescent="0.25">
      <c r="A11" s="103"/>
      <c r="B11" s="103"/>
      <c r="C11" s="103"/>
      <c r="D11" s="103"/>
      <c r="E11" s="103"/>
      <c r="F11" s="14" t="s">
        <v>289</v>
      </c>
      <c r="G11" s="14" t="s">
        <v>290</v>
      </c>
      <c r="H11" s="14" t="s">
        <v>291</v>
      </c>
      <c r="I11" s="14" t="s">
        <v>292</v>
      </c>
      <c r="J11" s="100"/>
      <c r="K11" s="100"/>
      <c r="L11" s="100"/>
      <c r="M11" s="100"/>
      <c r="N11" s="100"/>
      <c r="O11" s="100"/>
      <c r="P11" s="100"/>
      <c r="Q11" s="100"/>
      <c r="R11" s="100"/>
      <c r="S11" s="100"/>
      <c r="T11" s="100"/>
      <c r="U11" s="100"/>
      <c r="V11" s="15" t="s">
        <v>293</v>
      </c>
      <c r="W11" s="15" t="s">
        <v>294</v>
      </c>
      <c r="X11" s="15" t="s">
        <v>295</v>
      </c>
      <c r="Y11" s="15" t="s">
        <v>296</v>
      </c>
      <c r="Z11" s="16" t="s">
        <v>297</v>
      </c>
      <c r="AA11" s="17" t="s">
        <v>298</v>
      </c>
      <c r="AB11" s="15" t="s">
        <v>299</v>
      </c>
      <c r="AC11" s="15" t="s">
        <v>300</v>
      </c>
      <c r="AD11" s="17" t="s">
        <v>301</v>
      </c>
      <c r="AE11" s="15" t="s">
        <v>302</v>
      </c>
      <c r="AF11" s="15" t="s">
        <v>303</v>
      </c>
      <c r="AG11" s="15" t="s">
        <v>304</v>
      </c>
      <c r="AH11" s="15" t="s">
        <v>305</v>
      </c>
      <c r="AI11" s="33" t="s">
        <v>306</v>
      </c>
      <c r="AJ11" s="33"/>
      <c r="AK11" s="33" t="s">
        <v>307</v>
      </c>
      <c r="AL11" s="33" t="s">
        <v>308</v>
      </c>
      <c r="AM11" s="105"/>
      <c r="AN11" s="105"/>
      <c r="AO11" s="104"/>
      <c r="AP11" s="105"/>
      <c r="AQ11" s="105"/>
      <c r="AR11" s="105"/>
      <c r="AS11" s="83"/>
      <c r="AT11" s="83"/>
      <c r="AU11" s="83"/>
      <c r="AV11" s="83"/>
      <c r="AW11" s="16" t="s">
        <v>309</v>
      </c>
      <c r="AX11" s="16" t="s">
        <v>310</v>
      </c>
      <c r="AY11" s="16" t="s">
        <v>311</v>
      </c>
      <c r="AZ11" s="103"/>
      <c r="BA11" s="103"/>
      <c r="BB11" s="103"/>
    </row>
    <row r="12" spans="1:57" s="20" customFormat="1" ht="210" customHeight="1" x14ac:dyDescent="0.25">
      <c r="A12" s="81" t="s">
        <v>312</v>
      </c>
      <c r="B12" s="81" t="s">
        <v>344</v>
      </c>
      <c r="C12" s="160" t="s">
        <v>369</v>
      </c>
      <c r="D12" s="81" t="s">
        <v>370</v>
      </c>
      <c r="E12" s="80" t="str">
        <f>+CONCATENATE(B12," ",C12," ",D12)</f>
        <v>Posibilidad de perdida reputacional por retrasos en la publicación de los actos administrativos, confusiones, duplicaciones o actos no publicados  que afectan la transparencia, la toma de decisiones informadas y la legalidad de las acciones,  dedido a errores en la numeración de los actos administrativos o en su registro en la gaceta Distrital virtual de la Alcaldía Distrital de Cartagena.</v>
      </c>
      <c r="F12" s="161" t="s">
        <v>316</v>
      </c>
      <c r="G12" s="81"/>
      <c r="H12" s="81" t="s">
        <v>317</v>
      </c>
      <c r="I12" s="89" t="str">
        <f>+G12&amp;H12</f>
        <v>Procesos</v>
      </c>
      <c r="J12" s="90">
        <v>365</v>
      </c>
      <c r="K12" s="93" t="str">
        <f>IF(J12&lt;=0,"",IF(J12&lt;=2,"Muy Baja",IF(J12&lt;=24,"Baja",IF(J12&lt;=500,"Media",IF(J12&lt;=5000,"Alta","Muy Alta")))))</f>
        <v>Media</v>
      </c>
      <c r="L12" s="94">
        <f>IF(K12="","",IF(K12="Muy Baja",0.2,IF(K12="Baja",0.4,IF(K12="Media",0.6,IF(K12="Alta",0.8,IF(K12="Muy Alta",1,))))))</f>
        <v>0.6</v>
      </c>
      <c r="M12" s="96" t="s">
        <v>347</v>
      </c>
      <c r="N12" s="94">
        <f>IF(M12="","",IF(M12="menor a 10 SMLMV",0.2,IF(M12="ENTRE 10 Y 50 SMLMV",0.4,IF(M12="entre 50 y 100 SMLMV",0.6,IF(M12="entre 100 y 500 SMLMV",0.8,IF(M12="Mayor a 500 SMLMV",1,))))))</f>
        <v>0</v>
      </c>
      <c r="O12" s="93" t="str">
        <f>IF(N12&lt;=0,"",IF(N12&lt;=20%,"Leve",IF(N12&lt;=40%,"Menor",IF(N12&lt;=60%,"Moderado",IF(N12&lt;=80%,"Mayor","Catastrofico")))))</f>
        <v/>
      </c>
      <c r="P12" s="97" t="s">
        <v>238</v>
      </c>
      <c r="Q12" s="93" t="str">
        <f>IF(R12&lt;=0,"",IF(R12&lt;=20%,"Leve",IF(R12&lt;=40%,"Menor",IF(R12&lt;=60%,"Moderado",IF(R12&lt;=80%,"Mayor","Catastrofico")))))</f>
        <v>Mayor</v>
      </c>
      <c r="R12" s="94">
        <f>IF(P12="","",IF(P12="El riesgo afecta la imagen de algún área de la organización",0.2,IF(P12="El riesgo afecta la imagen de la entidad internamente, de conocimiento general nivel interno, de junta directiva y accionistas y/o de proveedores",0.4,IF(P12="El riesgo afecta la imagen de la entidad con algunos usuarios de relevancia frente al logro de los objetivos",0.6,IF(P12="El riesgo afecta la imagen de la entidad con efecto publicitario sostenido a nivel de sector administrativo, nivel departamental o municipal",0.8,IF(P12="El riesgo afecta la imagen de la entidad a nivel nacional, con efecto publicitario sostenido a nivel país",1,))))))</f>
        <v>0.8</v>
      </c>
      <c r="S12" s="93" t="str">
        <f>IF(T12&lt;=0,"",IF(T12&lt;=20%,"Leve",IF(T12&lt;=40%,"Menor",IF(T12&lt;=60%,"Moderado",IF(T12&lt;=80%,"Mayor","Catastrofico")))))</f>
        <v>Mayor</v>
      </c>
      <c r="T12" s="88">
        <f>+R12</f>
        <v>0.8</v>
      </c>
      <c r="U12" s="109" t="str">
        <f>IF(OR(AND(K12="Muy Baja",S12="Leve"),AND(K12="Muy Baja",S12="Menor"),AND(K12="Baja",S12="Leve")),"Bajo",IF(OR(AND(K12="Muy baja",S12="Moderado"),AND(K12="Baja",S12="Menor"),AND(K12="Baja",S12="Moderado"),AND(K12="Media",S12="Leve"),AND(K12="Media",S12="Menor"),AND(K12="Media",S12="Moderado"),AND(K12="Alta",S12="Leve"),AND(K12="Alta",S12="Menor")),"Moderado",IF(OR(AND(K12="Muy Baja",S12="Mayor"),AND(K12="Baja",S12="Mayor"),AND(K12="Media",S12="Mayor"),AND(K12="Alta",S12="Moderado"),AND(K12="Alta",S12="Mayor"),AND(K12="Muy Alta",S12="Leve"),AND(K12="Muy Alta",S12="Menor"),AND(K12="Muy Alta",S12="Moderado"),AND(K12="Muy Alta",S12="Mayor")),"Alto",IF(OR(AND(K12="Muy Baja",S12="Catastrofico"),AND(K12="Baja",S12="Catastrofico"),AND(K12="Media",S12="Catastrofico"),AND(K12="Alta",S12="Catastrofico"),AND(K12="Muy Alta",S12="Catastrofico")),"Extremo",))))</f>
        <v>Alto</v>
      </c>
      <c r="V12" s="18">
        <v>1</v>
      </c>
      <c r="W12" s="38" t="s">
        <v>319</v>
      </c>
      <c r="X12" s="38" t="s">
        <v>371</v>
      </c>
      <c r="Y12" s="38" t="s">
        <v>372</v>
      </c>
      <c r="Z12" s="39" t="str">
        <f t="shared" ref="Z12:Z15" si="0">+CONCATENATE(W12," ",X12," ",Y12)</f>
        <v>El Director Administrativo de Archivo Gerneral verificar en la gestión documental el cumplimiento adecuado de la implementación del sistema de numeración estandarizado y consistente para los actos dministrativos, através de un control en la publicación de los actos administrativos en la Gaceta Virtual para evitar duplicidad de números y corregir los errores en la numeración, dando cumplimiento al artículo 6° del Acuerdo 060 de 2001, con la implementación GDOGC03-P002 Protocolo de seguridad actos administrativos y GDOGC03-P001 Procedimiento Gaceta Virtual. Registrado en el registro de consecutivo y en Gaceta Virtuel Distrital en pagina web de la entidad. En caso de desviaciones se aplica el GDOGC03-F001 Acta Corrección Actos Administrativos.  Diariamente.</v>
      </c>
      <c r="AA12" s="40" t="s">
        <v>322</v>
      </c>
      <c r="AB12" s="41">
        <f t="shared" ref="AB12:AB13" si="1">IF(AA12="","",IF(AA12="Preventivo",0.25,IF(AA12="Detectivo",0.15,IF(AA12="Correctivo",0.1,))))</f>
        <v>0.25</v>
      </c>
      <c r="AC12" s="19" t="str">
        <f>+IF(OR(AA12='[1]11 FORMULAS'!$O$4,AA12='[1]11 FORMULAS'!$O$5),'[1]11 FORMULAS'!$P$5,IF(AA12='[1]11 FORMULAS'!$O$6,'[1]11 FORMULAS'!$P$6,""))</f>
        <v>Probabilidad</v>
      </c>
      <c r="AD12" s="40" t="s">
        <v>323</v>
      </c>
      <c r="AE12" s="41">
        <f t="shared" ref="AE12:AE16" si="2">IF(AD12="","",IF(AD12="Manual",0.15,IF(AD12="Automatico",0.25,)))</f>
        <v>0.15</v>
      </c>
      <c r="AF12" s="42" t="s">
        <v>324</v>
      </c>
      <c r="AG12" s="42" t="s">
        <v>325</v>
      </c>
      <c r="AH12" s="42" t="s">
        <v>326</v>
      </c>
      <c r="AI12" s="19">
        <f>+AB12+AE12</f>
        <v>0.4</v>
      </c>
      <c r="AJ12" s="19">
        <f>+L12*AI12</f>
        <v>0.24</v>
      </c>
      <c r="AK12" s="19">
        <f>+L12-AJ12</f>
        <v>0.36</v>
      </c>
      <c r="AL12" s="19">
        <f>IF(AC12='[4]11 FORMULAS'!$P$6,T12-(T12*AI12),T12)</f>
        <v>0.8</v>
      </c>
      <c r="AM12" s="110">
        <f>+AK16</f>
        <v>0.216</v>
      </c>
      <c r="AN12" s="93" t="str">
        <f>IF(AM12&lt;=0,"",IF(AM12&lt;=20%,"Muy Baja",IF(AM12&lt;=40%,"Baja",IF(AM12&lt;=60%,"Media",IF(AM12&lt;=80%,"Alta","Muy Alta")))))</f>
        <v>Baja</v>
      </c>
      <c r="AO12" s="110">
        <f>+AL16</f>
        <v>0.8</v>
      </c>
      <c r="AP12" s="93" t="str">
        <f>IF(AO12&lt;=0,"",IF(AO12&lt;=20%,"Leve",IF(AO12&lt;=40%,"Menor",IF(AO12&lt;=60%,"Moderado",IF(AO12&lt;=80%,"Mayor","Catastrofico")))))</f>
        <v>Mayor</v>
      </c>
      <c r="AQ12" s="109" t="str">
        <f>IF(OR(AND(AN12="Muy Baja",AP12="Leve"),AND(AN12="Muy Baja",AP12="Menor"),AND(AN12="Baja",AP12="Leve")),"Bajo",IF(OR(AND(AN12="Muy baja",AP12="Moderado"),AND(AN12="Baja",AP12="Menor"),AND(AN12="Baja",AP12="Moderado"),AND(AN12="Media",AP12="Leve"),AND(AN12="Media",AP12="Menor"),AND(AN12="Media",AP12="Moderado"),AND(AN12="Alta",AP12="Leve"),AND(AN12="Alta",AP12="Menor")),"Moderado",IF(OR(AND(AN12="Muy Baja",AP12="Mayor"),AND(AN12="Baja",AP12="Mayor"),AND(AN12="Media",AP12="Mayor"),AND(AN12="Alta",AP12="Moderado"),AND(AN12="Alta",AP12="Mayor"),AND(AN12="Muy Alta",AP12="Leve"),AND(AN12="Muy Alta",AP12="Menor"),AND(AN12="Muy Alta",AP12="Moderado"),AND(AN12="Muy Alta",AP12="Mayor")),"Alto",IF(OR(AND(AN12="Muy Baja",AP12="Catastrofico"),AND(AN12="Baja",AP12="Catastrofico"),AND(AN12="Media",AP12="Catastrofico"),AND(AN12="Alta",AP12="Catastrofico"),AND(AN12="Muy Alta",AP12="Catastrofico")),"Extremo",""))))</f>
        <v>Alto</v>
      </c>
      <c r="AR12" s="106" t="s">
        <v>327</v>
      </c>
      <c r="AS12" s="102" t="s">
        <v>406</v>
      </c>
      <c r="AT12" s="102" t="s">
        <v>329</v>
      </c>
      <c r="AU12" s="85">
        <v>44956</v>
      </c>
      <c r="AV12" s="85">
        <v>45290</v>
      </c>
      <c r="AW12" s="85">
        <v>45026</v>
      </c>
      <c r="AX12" s="85">
        <v>45117</v>
      </c>
      <c r="AY12" s="85">
        <v>45270</v>
      </c>
      <c r="AZ12" s="102"/>
      <c r="BA12" s="102"/>
      <c r="BB12" s="102"/>
      <c r="BE12" s="13"/>
    </row>
    <row r="13" spans="1:57" s="20" customFormat="1" ht="210" customHeight="1" x14ac:dyDescent="0.25">
      <c r="A13" s="81"/>
      <c r="B13" s="81"/>
      <c r="C13" s="81"/>
      <c r="D13" s="81"/>
      <c r="E13" s="80"/>
      <c r="F13" s="162"/>
      <c r="G13" s="81"/>
      <c r="H13" s="81"/>
      <c r="I13" s="89"/>
      <c r="J13" s="91"/>
      <c r="K13" s="93"/>
      <c r="L13" s="95"/>
      <c r="M13" s="96"/>
      <c r="N13" s="95"/>
      <c r="O13" s="93"/>
      <c r="P13" s="98"/>
      <c r="Q13" s="93"/>
      <c r="R13" s="95"/>
      <c r="S13" s="93"/>
      <c r="T13" s="88"/>
      <c r="U13" s="109"/>
      <c r="V13" s="18">
        <v>2</v>
      </c>
      <c r="W13" s="38" t="s">
        <v>319</v>
      </c>
      <c r="X13" s="38" t="s">
        <v>373</v>
      </c>
      <c r="Y13" s="38" t="s">
        <v>372</v>
      </c>
      <c r="Z13" s="39" t="str">
        <f t="shared" si="0"/>
        <v>El Director Administrativo de Archivo Gerneral verificar que se ejecute  en el sistema de gestión de actos administrativos digital y electrónicos el seguimiento y control efectivo de las versiones y actualizaciones, através de responsable de control de calidad de los actos administrativos que se publiquen con precisión y se mantengan actualizados, con revisiones periódica para garantizar que la información en la gaceta virtual esté al día acorde con los lineamientos GDOGC03-P002 Protocolo de seguridad actos administrativos y GDOGC03-P001 y Procedimiento Gaceta Virtual,  que permita la efectiva y oportuna  identificación de deficiencias o errores, registrado a través de GDOGC03-F001 Acta Corrección Actos Administrativos. Diariamente.</v>
      </c>
      <c r="AA13" s="40" t="s">
        <v>322</v>
      </c>
      <c r="AB13" s="41">
        <f t="shared" si="1"/>
        <v>0.25</v>
      </c>
      <c r="AC13" s="19" t="str">
        <f>+IF(OR(AA13='[1]11 FORMULAS'!$O$4,AA13='[1]11 FORMULAS'!$O$5),'[1]11 FORMULAS'!$P$5,IF(AA13='[1]11 FORMULAS'!$O$6,'[1]11 FORMULAS'!$P$6,""))</f>
        <v>Probabilidad</v>
      </c>
      <c r="AD13" s="40" t="s">
        <v>323</v>
      </c>
      <c r="AE13" s="41">
        <f t="shared" si="2"/>
        <v>0.15</v>
      </c>
      <c r="AF13" s="42" t="s">
        <v>324</v>
      </c>
      <c r="AG13" s="42" t="s">
        <v>325</v>
      </c>
      <c r="AH13" s="42" t="s">
        <v>326</v>
      </c>
      <c r="AI13" s="19">
        <f>+AB13+AE13</f>
        <v>0.4</v>
      </c>
      <c r="AJ13" s="19">
        <f>+AK12*AI13</f>
        <v>0.14399999999999999</v>
      </c>
      <c r="AK13" s="19">
        <f>+AK12-AJ13</f>
        <v>0.216</v>
      </c>
      <c r="AL13" s="19">
        <f>IF(AC13='[4]11 FORMULAS'!$P$6,AL12-(AL12*AI13),AL12)</f>
        <v>0.8</v>
      </c>
      <c r="AM13" s="110"/>
      <c r="AN13" s="93"/>
      <c r="AO13" s="110"/>
      <c r="AP13" s="93"/>
      <c r="AQ13" s="109"/>
      <c r="AR13" s="107"/>
      <c r="AS13" s="86"/>
      <c r="AT13" s="86"/>
      <c r="AU13" s="86"/>
      <c r="AV13" s="86"/>
      <c r="AW13" s="86"/>
      <c r="AX13" s="86"/>
      <c r="AY13" s="86"/>
      <c r="AZ13" s="86"/>
      <c r="BA13" s="86"/>
      <c r="BB13" s="86"/>
      <c r="BE13" s="13"/>
    </row>
    <row r="14" spans="1:57" s="20" customFormat="1" ht="35.25" customHeight="1" x14ac:dyDescent="0.25">
      <c r="A14" s="81"/>
      <c r="B14" s="81"/>
      <c r="C14" s="81"/>
      <c r="D14" s="81"/>
      <c r="E14" s="80"/>
      <c r="F14" s="162"/>
      <c r="G14" s="81"/>
      <c r="H14" s="81"/>
      <c r="I14" s="89"/>
      <c r="J14" s="91"/>
      <c r="K14" s="93"/>
      <c r="L14" s="95"/>
      <c r="M14" s="96"/>
      <c r="N14" s="95"/>
      <c r="O14" s="93"/>
      <c r="P14" s="98"/>
      <c r="Q14" s="93"/>
      <c r="R14" s="95"/>
      <c r="S14" s="93"/>
      <c r="T14" s="88"/>
      <c r="U14" s="109"/>
      <c r="V14" s="18"/>
      <c r="W14" s="38"/>
      <c r="X14" s="38"/>
      <c r="Y14" s="38"/>
      <c r="Z14" s="39" t="str">
        <f t="shared" si="0"/>
        <v xml:space="preserve">  </v>
      </c>
      <c r="AA14" s="40" t="s">
        <v>222</v>
      </c>
      <c r="AB14" s="41">
        <f>IF(AA14="","",IF(AA14="Preventivo",0.25,IF(AA14="Detectivo",0.15,IF(AA14="Correctivo",0.1,))))</f>
        <v>0</v>
      </c>
      <c r="AC14" s="19" t="str">
        <f>+IF(OR(AA14='[1]11 FORMULAS'!$O$4,AA14='[1]11 FORMULAS'!$O$5),'[1]11 FORMULAS'!$P$5,IF(AA14='[1]11 FORMULAS'!$O$6,'[1]11 FORMULAS'!$P$6,""))</f>
        <v/>
      </c>
      <c r="AD14" s="40" t="s">
        <v>222</v>
      </c>
      <c r="AE14" s="41">
        <f t="shared" si="2"/>
        <v>0</v>
      </c>
      <c r="AF14" s="42"/>
      <c r="AG14" s="42"/>
      <c r="AH14" s="42"/>
      <c r="AI14" s="19">
        <f>+AB14+AE14</f>
        <v>0</v>
      </c>
      <c r="AJ14" s="19">
        <f t="shared" ref="AJ14:AJ16" si="3">+AK13*AI14</f>
        <v>0</v>
      </c>
      <c r="AK14" s="19">
        <f t="shared" ref="AK14:AK16" si="4">+AK13-AJ14</f>
        <v>0.216</v>
      </c>
      <c r="AL14" s="19">
        <f>IF(AC14='[4]11 FORMULAS'!$P$6,AL13-(AL13*AI14),AL13)</f>
        <v>0.8</v>
      </c>
      <c r="AM14" s="110"/>
      <c r="AN14" s="93"/>
      <c r="AO14" s="110"/>
      <c r="AP14" s="93"/>
      <c r="AQ14" s="109"/>
      <c r="AR14" s="107"/>
      <c r="AS14" s="86"/>
      <c r="AT14" s="86"/>
      <c r="AU14" s="86"/>
      <c r="AV14" s="86"/>
      <c r="AW14" s="86"/>
      <c r="AX14" s="86"/>
      <c r="AY14" s="86"/>
      <c r="AZ14" s="86"/>
      <c r="BA14" s="86"/>
      <c r="BB14" s="86"/>
    </row>
    <row r="15" spans="1:57" s="20" customFormat="1" ht="35.25" customHeight="1" x14ac:dyDescent="0.25">
      <c r="A15" s="81"/>
      <c r="B15" s="81"/>
      <c r="C15" s="81"/>
      <c r="D15" s="81"/>
      <c r="E15" s="80"/>
      <c r="F15" s="162"/>
      <c r="G15" s="81"/>
      <c r="H15" s="81"/>
      <c r="I15" s="89"/>
      <c r="J15" s="91"/>
      <c r="K15" s="93"/>
      <c r="L15" s="95"/>
      <c r="M15" s="96"/>
      <c r="N15" s="95"/>
      <c r="O15" s="93"/>
      <c r="P15" s="98"/>
      <c r="Q15" s="93"/>
      <c r="R15" s="95"/>
      <c r="S15" s="93"/>
      <c r="T15" s="88"/>
      <c r="U15" s="109"/>
      <c r="V15" s="18"/>
      <c r="W15" s="38"/>
      <c r="X15" s="38"/>
      <c r="Y15" s="38"/>
      <c r="Z15" s="39" t="str">
        <f t="shared" si="0"/>
        <v xml:space="preserve">  </v>
      </c>
      <c r="AA15" s="40" t="s">
        <v>222</v>
      </c>
      <c r="AB15" s="41">
        <f t="shared" ref="AB15:AB16" si="5">IF(AA15="","",IF(AA15="Preventivo",0.25,IF(AA15="Detectivo",0.15,IF(AA15="Correctivo",0.1,))))</f>
        <v>0</v>
      </c>
      <c r="AC15" s="19" t="str">
        <f>+IF(OR(AA15='[1]11 FORMULAS'!$O$4,AA15='[1]11 FORMULAS'!$O$5),'[1]11 FORMULAS'!$P$5,IF(AA15='[1]11 FORMULAS'!$O$6,'[1]11 FORMULAS'!$P$6,""))</f>
        <v/>
      </c>
      <c r="AD15" s="40" t="s">
        <v>222</v>
      </c>
      <c r="AE15" s="41">
        <f t="shared" si="2"/>
        <v>0</v>
      </c>
      <c r="AF15" s="42"/>
      <c r="AG15" s="42"/>
      <c r="AH15" s="42"/>
      <c r="AI15" s="19">
        <f>+AB15+AE15</f>
        <v>0</v>
      </c>
      <c r="AJ15" s="19">
        <f t="shared" si="3"/>
        <v>0</v>
      </c>
      <c r="AK15" s="19">
        <f t="shared" si="4"/>
        <v>0.216</v>
      </c>
      <c r="AL15" s="19">
        <f>IF(AC15='[4]11 FORMULAS'!$P$6,AL14-(AL14*AI15),AL14)</f>
        <v>0.8</v>
      </c>
      <c r="AM15" s="110"/>
      <c r="AN15" s="93"/>
      <c r="AO15" s="110"/>
      <c r="AP15" s="93"/>
      <c r="AQ15" s="109"/>
      <c r="AR15" s="107"/>
      <c r="AS15" s="86"/>
      <c r="AT15" s="86"/>
      <c r="AU15" s="86"/>
      <c r="AV15" s="86"/>
      <c r="AW15" s="86"/>
      <c r="AX15" s="86"/>
      <c r="AY15" s="86"/>
      <c r="AZ15" s="86"/>
      <c r="BA15" s="86"/>
      <c r="BB15" s="86"/>
    </row>
    <row r="16" spans="1:57" s="20" customFormat="1" ht="35.25" customHeight="1" x14ac:dyDescent="0.25">
      <c r="A16" s="81"/>
      <c r="B16" s="81"/>
      <c r="C16" s="81"/>
      <c r="D16" s="81"/>
      <c r="E16" s="80"/>
      <c r="F16" s="101"/>
      <c r="G16" s="81"/>
      <c r="H16" s="81"/>
      <c r="I16" s="89"/>
      <c r="J16" s="92"/>
      <c r="K16" s="93"/>
      <c r="L16" s="95"/>
      <c r="M16" s="96"/>
      <c r="N16" s="95"/>
      <c r="O16" s="93"/>
      <c r="P16" s="99"/>
      <c r="Q16" s="93"/>
      <c r="R16" s="95"/>
      <c r="S16" s="93"/>
      <c r="T16" s="88"/>
      <c r="U16" s="109"/>
      <c r="V16" s="21"/>
      <c r="W16" s="21"/>
      <c r="X16" s="21"/>
      <c r="Y16" s="21"/>
      <c r="Z16" s="21"/>
      <c r="AA16" s="40" t="s">
        <v>222</v>
      </c>
      <c r="AB16" s="41">
        <f t="shared" si="5"/>
        <v>0</v>
      </c>
      <c r="AC16" s="19" t="str">
        <f>+IF(OR(AA16='[1]11 FORMULAS'!$O$4,AA16='[1]11 FORMULAS'!$O$5),'[1]11 FORMULAS'!$P$5,IF(AA16='[1]11 FORMULAS'!$O$6,'[1]11 FORMULAS'!$P$6,""))</f>
        <v/>
      </c>
      <c r="AD16" s="40" t="s">
        <v>222</v>
      </c>
      <c r="AE16" s="41">
        <f t="shared" si="2"/>
        <v>0</v>
      </c>
      <c r="AF16" s="43"/>
      <c r="AG16" s="43"/>
      <c r="AH16" s="43"/>
      <c r="AI16" s="19">
        <f t="shared" ref="AI16" si="6">+AB16+AE16</f>
        <v>0</v>
      </c>
      <c r="AJ16" s="19">
        <f t="shared" si="3"/>
        <v>0</v>
      </c>
      <c r="AK16" s="19">
        <f t="shared" si="4"/>
        <v>0.216</v>
      </c>
      <c r="AL16" s="19">
        <f>IF(AC16='[4]11 FORMULAS'!$P$6,AL15-(AL15*AI16),AL15)</f>
        <v>0.8</v>
      </c>
      <c r="AM16" s="110"/>
      <c r="AN16" s="93"/>
      <c r="AO16" s="110"/>
      <c r="AP16" s="93"/>
      <c r="AQ16" s="109"/>
      <c r="AR16" s="108"/>
      <c r="AS16" s="87"/>
      <c r="AT16" s="87"/>
      <c r="AU16" s="87"/>
      <c r="AV16" s="87"/>
      <c r="AW16" s="87"/>
      <c r="AX16" s="87"/>
      <c r="AY16" s="87"/>
      <c r="AZ16" s="87"/>
      <c r="BA16" s="87"/>
      <c r="BB16" s="87"/>
    </row>
  </sheetData>
  <mergeCells count="103">
    <mergeCell ref="A1:B4"/>
    <mergeCell ref="C1:AZ1"/>
    <mergeCell ref="BA1:BB1"/>
    <mergeCell ref="C2:AZ2"/>
    <mergeCell ref="BA2:BB2"/>
    <mergeCell ref="C3:AZ3"/>
    <mergeCell ref="BA3:BB3"/>
    <mergeCell ref="C4:AZ4"/>
    <mergeCell ref="BA4:BB4"/>
    <mergeCell ref="A5:B5"/>
    <mergeCell ref="C5:D5"/>
    <mergeCell ref="I5:O5"/>
    <mergeCell ref="P5:S5"/>
    <mergeCell ref="AR5:AR6"/>
    <mergeCell ref="BA5:BB5"/>
    <mergeCell ref="A6:B6"/>
    <mergeCell ref="C6:H6"/>
    <mergeCell ref="I6:O6"/>
    <mergeCell ref="P6:S6"/>
    <mergeCell ref="O9:O11"/>
    <mergeCell ref="P9:P11"/>
    <mergeCell ref="W6:AH6"/>
    <mergeCell ref="BA6:BB6"/>
    <mergeCell ref="A7:U7"/>
    <mergeCell ref="V7:AR7"/>
    <mergeCell ref="AS7:BB9"/>
    <mergeCell ref="A8:I9"/>
    <mergeCell ref="J8:U8"/>
    <mergeCell ref="V8:Z10"/>
    <mergeCell ref="AA8:AR8"/>
    <mergeCell ref="J9:J11"/>
    <mergeCell ref="AR9:AR11"/>
    <mergeCell ref="A10:A11"/>
    <mergeCell ref="B10:B11"/>
    <mergeCell ref="C10:C11"/>
    <mergeCell ref="D10:D11"/>
    <mergeCell ref="E10:E11"/>
    <mergeCell ref="F10:I10"/>
    <mergeCell ref="AA10:AE10"/>
    <mergeCell ref="AI9:AI10"/>
    <mergeCell ref="AK9:AK10"/>
    <mergeCell ref="AL9:AL10"/>
    <mergeCell ref="AM9:AM11"/>
    <mergeCell ref="AN9:AN11"/>
    <mergeCell ref="AO9:AO11"/>
    <mergeCell ref="Q9:Q11"/>
    <mergeCell ref="R9:R11"/>
    <mergeCell ref="S9:S11"/>
    <mergeCell ref="T9:T11"/>
    <mergeCell ref="U9:U11"/>
    <mergeCell ref="AA9:AH9"/>
    <mergeCell ref="AF10:AH10"/>
    <mergeCell ref="K9:K11"/>
    <mergeCell ref="L9:L11"/>
    <mergeCell ref="M9:M11"/>
    <mergeCell ref="I12:I16"/>
    <mergeCell ref="J12:J16"/>
    <mergeCell ref="K12:K16"/>
    <mergeCell ref="L12:L16"/>
    <mergeCell ref="M12:M16"/>
    <mergeCell ref="N12:N16"/>
    <mergeCell ref="N9:N11"/>
    <mergeCell ref="BA10:BA11"/>
    <mergeCell ref="BB10:BB11"/>
    <mergeCell ref="A12:A16"/>
    <mergeCell ref="B12:B16"/>
    <mergeCell ref="C12:C16"/>
    <mergeCell ref="D12:D16"/>
    <mergeCell ref="E12:E16"/>
    <mergeCell ref="F12:F16"/>
    <mergeCell ref="G12:G16"/>
    <mergeCell ref="H12:H16"/>
    <mergeCell ref="AS10:AS11"/>
    <mergeCell ref="AT10:AT11"/>
    <mergeCell ref="AU10:AU11"/>
    <mergeCell ref="AV10:AV11"/>
    <mergeCell ref="AW10:AY10"/>
    <mergeCell ref="AZ10:AZ11"/>
    <mergeCell ref="AP9:AP11"/>
    <mergeCell ref="AQ9:AQ11"/>
    <mergeCell ref="U12:U16"/>
    <mergeCell ref="AM12:AM16"/>
    <mergeCell ref="AN12:AN16"/>
    <mergeCell ref="AO12:AO16"/>
    <mergeCell ref="AP12:AP16"/>
    <mergeCell ref="AQ12:AQ16"/>
    <mergeCell ref="BA12:BA16"/>
    <mergeCell ref="BB12:BB16"/>
    <mergeCell ref="AR12:AR16"/>
    <mergeCell ref="AS12:AS16"/>
    <mergeCell ref="AT12:AT16"/>
    <mergeCell ref="AU12:AU16"/>
    <mergeCell ref="AV12:AV16"/>
    <mergeCell ref="AW12:AW16"/>
    <mergeCell ref="O12:O16"/>
    <mergeCell ref="P12:P16"/>
    <mergeCell ref="Q12:Q16"/>
    <mergeCell ref="R12:R16"/>
    <mergeCell ref="S12:S16"/>
    <mergeCell ref="T12:T16"/>
    <mergeCell ref="AX12:AX16"/>
    <mergeCell ref="AY12:AY16"/>
    <mergeCell ref="AZ12:AZ16"/>
  </mergeCells>
  <conditionalFormatting sqref="K12">
    <cfRule type="cellIs" dxfId="1675" priority="43" operator="equal">
      <formula>"Muy Baja"</formula>
    </cfRule>
    <cfRule type="cellIs" dxfId="1674" priority="42" operator="equal">
      <formula>"Baja"</formula>
    </cfRule>
    <cfRule type="cellIs" dxfId="1673" priority="41" operator="equal">
      <formula>"Media"</formula>
    </cfRule>
    <cfRule type="cellIs" dxfId="1672" priority="40" operator="equal">
      <formula>"Alta"</formula>
    </cfRule>
    <cfRule type="cellIs" dxfId="1671" priority="39" operator="equal">
      <formula>"Muy Alta"</formula>
    </cfRule>
  </conditionalFormatting>
  <conditionalFormatting sqref="M12">
    <cfRule type="cellIs" dxfId="1670" priority="52" operator="equal">
      <formula>$T$15</formula>
    </cfRule>
    <cfRule type="cellIs" dxfId="1669" priority="51" operator="equal">
      <formula>$T$14</formula>
    </cfRule>
    <cfRule type="cellIs" dxfId="1668" priority="50" operator="equal">
      <formula>$T$13</formula>
    </cfRule>
    <cfRule type="cellIs" dxfId="1667" priority="53" operator="equal">
      <formula>$T$16</formula>
    </cfRule>
    <cfRule type="cellIs" dxfId="1666" priority="49" operator="equal">
      <formula>$T$12</formula>
    </cfRule>
  </conditionalFormatting>
  <conditionalFormatting sqref="O12">
    <cfRule type="cellIs" dxfId="1665" priority="38" operator="equal">
      <formula>"leve"</formula>
    </cfRule>
    <cfRule type="cellIs" dxfId="1664" priority="37" operator="equal">
      <formula>"menor"</formula>
    </cfRule>
    <cfRule type="cellIs" dxfId="1663" priority="36" operator="equal">
      <formula>"Moderado"</formula>
    </cfRule>
    <cfRule type="cellIs" dxfId="1662" priority="35" operator="equal">
      <formula>"Mayor"</formula>
    </cfRule>
    <cfRule type="cellIs" dxfId="1661" priority="34" operator="equal">
      <formula>"catastrofico"</formula>
    </cfRule>
  </conditionalFormatting>
  <conditionalFormatting sqref="Q12">
    <cfRule type="cellIs" dxfId="1660" priority="33" operator="equal">
      <formula>"leve"</formula>
    </cfRule>
    <cfRule type="cellIs" dxfId="1659" priority="30" operator="equal">
      <formula>"Mayor"</formula>
    </cfRule>
    <cfRule type="cellIs" dxfId="1658" priority="29" operator="equal">
      <formula>"catastrofico"</formula>
    </cfRule>
    <cfRule type="cellIs" dxfId="1657" priority="32" operator="equal">
      <formula>"menor"</formula>
    </cfRule>
    <cfRule type="cellIs" dxfId="1656" priority="31" operator="equal">
      <formula>"Moderado"</formula>
    </cfRule>
  </conditionalFormatting>
  <conditionalFormatting sqref="S12">
    <cfRule type="cellIs" dxfId="1655" priority="26" operator="equal">
      <formula>"Moderado"</formula>
    </cfRule>
    <cfRule type="cellIs" dxfId="1654" priority="27" operator="equal">
      <formula>"menor"</formula>
    </cfRule>
    <cfRule type="cellIs" dxfId="1653" priority="28" operator="equal">
      <formula>"leve"</formula>
    </cfRule>
    <cfRule type="cellIs" dxfId="1652" priority="24" operator="equal">
      <formula>"catastrofico"</formula>
    </cfRule>
    <cfRule type="cellIs" dxfId="1651" priority="25" operator="equal">
      <formula>"Mayor"</formula>
    </cfRule>
  </conditionalFormatting>
  <conditionalFormatting sqref="T12">
    <cfRule type="cellIs" dxfId="1650" priority="44" operator="equal">
      <formula>#REF!</formula>
    </cfRule>
    <cfRule type="cellIs" dxfId="1649" priority="45" operator="equal">
      <formula>#REF!</formula>
    </cfRule>
    <cfRule type="cellIs" dxfId="1648" priority="46" operator="equal">
      <formula>#REF!</formula>
    </cfRule>
    <cfRule type="cellIs" dxfId="1647" priority="48" operator="equal">
      <formula>#REF!</formula>
    </cfRule>
    <cfRule type="cellIs" dxfId="1646" priority="47" operator="equal">
      <formula>#REF!</formula>
    </cfRule>
  </conditionalFormatting>
  <conditionalFormatting sqref="U12">
    <cfRule type="cellIs" dxfId="1645" priority="23" operator="equal">
      <formula>"Bajo"</formula>
    </cfRule>
    <cfRule type="cellIs" dxfId="1644" priority="22" operator="equal">
      <formula>"Moderado"</formula>
    </cfRule>
    <cfRule type="cellIs" dxfId="1643" priority="20" operator="equal">
      <formula>"Extremo"</formula>
    </cfRule>
    <cfRule type="cellIs" dxfId="1642" priority="21" operator="equal">
      <formula>"Alto"</formula>
    </cfRule>
  </conditionalFormatting>
  <conditionalFormatting sqref="AN12">
    <cfRule type="cellIs" dxfId="1641" priority="19" operator="equal">
      <formula>"Muy Baja"</formula>
    </cfRule>
    <cfRule type="cellIs" dxfId="1640" priority="18" operator="equal">
      <formula>"Baja"</formula>
    </cfRule>
    <cfRule type="cellIs" dxfId="1639" priority="17" operator="equal">
      <formula>"Media"</formula>
    </cfRule>
    <cfRule type="cellIs" dxfId="1638" priority="16" operator="equal">
      <formula>"Alta"</formula>
    </cfRule>
    <cfRule type="cellIs" dxfId="1637" priority="15" operator="equal">
      <formula>"Muy Alta"</formula>
    </cfRule>
  </conditionalFormatting>
  <conditionalFormatting sqref="AP12">
    <cfRule type="cellIs" dxfId="1636" priority="13" operator="equal">
      <formula>"Menor"</formula>
    </cfRule>
    <cfRule type="cellIs" dxfId="1635" priority="14" operator="equal">
      <formula>"Leve"</formula>
    </cfRule>
    <cfRule type="cellIs" dxfId="1634" priority="12" operator="equal">
      <formula>"Moderado"</formula>
    </cfRule>
    <cfRule type="cellIs" dxfId="1633" priority="11" operator="equal">
      <formula>"Mayor"</formula>
    </cfRule>
    <cfRule type="cellIs" dxfId="1632" priority="10" operator="equal">
      <formula>"Catastrofico"</formula>
    </cfRule>
  </conditionalFormatting>
  <conditionalFormatting sqref="AQ12">
    <cfRule type="cellIs" dxfId="1631" priority="2" operator="equal">
      <formula>"Alto"</formula>
    </cfRule>
    <cfRule type="cellIs" dxfId="1630" priority="3" operator="equal">
      <formula>"Moderado"</formula>
    </cfRule>
    <cfRule type="cellIs" dxfId="1629" priority="1" operator="equal">
      <formula>"Extremo"</formula>
    </cfRule>
    <cfRule type="cellIs" dxfId="1628" priority="4" operator="equal">
      <formula>"Bajo"</formula>
    </cfRule>
  </conditionalFormatting>
  <conditionalFormatting sqref="AR12">
    <cfRule type="cellIs" dxfId="1627" priority="7" operator="equal">
      <formula>"reducir transferir"</formula>
    </cfRule>
    <cfRule type="cellIs" dxfId="1626" priority="9" operator="equal">
      <formula>"Reducir mitigar"</formula>
    </cfRule>
    <cfRule type="cellIs" dxfId="1625" priority="8" operator="equal">
      <formula>"reducir mitigar"</formula>
    </cfRule>
    <cfRule type="cellIs" dxfId="1624" priority="6" operator="equal">
      <formula>"Aceptar"</formula>
    </cfRule>
    <cfRule type="cellIs" dxfId="1623" priority="5" operator="equal">
      <formula>"Evitar"</formula>
    </cfRule>
  </conditionalFormatting>
  <dataValidations count="13">
    <dataValidation type="list" allowBlank="1" showInputMessage="1" showErrorMessage="1" sqref="AR12" xr:uid="{00000000-0002-0000-0700-000000000000}">
      <formula1>"Reducir mitigar,Reducir Transferir,Aceptar,Evitar"</formula1>
    </dataValidation>
    <dataValidation type="list" allowBlank="1" showInputMessage="1" showErrorMessage="1" sqref="G12:H12" xr:uid="{00000000-0002-0000-0700-000001000000}">
      <formula1>"Procesos,Evento externo,Talento humano,Tecnologias,Infraestructura"</formula1>
    </dataValidation>
    <dataValidation type="list" allowBlank="1" showInputMessage="1" showErrorMessage="1" sqref="B12:B16" xr:uid="{00000000-0002-0000-0700-000002000000}">
      <formula1>"Posibilidad de perdidad economica,Posibilidad de perdida reputacional,Posibilidad de perdida economica y reputacional,Posibilidad de perdida reputacional y economica"</formula1>
    </dataValidation>
    <dataValidation type="list" allowBlank="1" showInputMessage="1" showErrorMessage="1" sqref="F12:F16" xr:uid="{00000000-0002-0000-0700-000003000000}">
      <formula1>"A Ejecucion y administracion de procesos,B Fraude externo,C Fraude interno,D Fallas teconologicas,E Relaciones laborales,F Usuarios productos y practicas organizacionales,G Daños activos fisicos"</formula1>
    </dataValidation>
    <dataValidation type="list" allowBlank="1" showInputMessage="1" showErrorMessage="1" sqref="M12:M16" xr:uid="{00000000-0002-0000-0700-000004000000}">
      <formula1>"N/A,menor a 10 SMLMV,ENTRE 10 Y 50 SMLMV,entre 50 y 100 SMLMV,entre 100 y 500 SMLMV,Mayor a 500 SMLMV"</formula1>
    </dataValidation>
    <dataValidation type="list" allowBlank="1" showInputMessage="1" showErrorMessage="1" sqref="AF12:AF15" xr:uid="{00000000-0002-0000-0700-000005000000}">
      <formula1>"Documentado,Sin Documentar"</formula1>
    </dataValidation>
    <dataValidation type="list" allowBlank="1" showInputMessage="1" showErrorMessage="1" sqref="AG12:AG13" xr:uid="{00000000-0002-0000-0700-000006000000}">
      <formula1>"Continua,Aleatoria"</formula1>
    </dataValidation>
    <dataValidation type="list" allowBlank="1" showInputMessage="1" showErrorMessage="1" sqref="AH12:AH13" xr:uid="{00000000-0002-0000-0700-000007000000}">
      <formula1>"Con Registro,Sin Registro"</formula1>
    </dataValidation>
    <dataValidation type="list" allowBlank="1" showInputMessage="1" showErrorMessage="1" sqref="H5" xr:uid="{00000000-0002-0000-0700-000008000000}">
      <formula1>"Estrategico,Misional,Apoyo"</formula1>
    </dataValidation>
    <dataValidation type="list" allowBlank="1" showInputMessage="1" showErrorMessage="1" sqref="BB12:BB16" xr:uid="{00000000-0002-0000-0700-000009000000}">
      <formula1>"Sin Iniciar,En proceso,Cerrado"</formula1>
    </dataValidation>
    <dataValidation type="list" allowBlank="1" showInputMessage="1" showErrorMessage="1" sqref="P12:P16" xr:uid="{00000000-0002-0000-0700-00000A000000}">
      <formula1>$BE$1:$BE$6</formula1>
    </dataValidation>
    <dataValidation type="list" allowBlank="1" showInputMessage="1" showErrorMessage="1" sqref="AA12:AA16" xr:uid="{00000000-0002-0000-0700-00000B000000}">
      <formula1>"Preventivo,Detectivo,Correctivo,NA"</formula1>
    </dataValidation>
    <dataValidation type="list" allowBlank="1" showInputMessage="1" showErrorMessage="1" sqref="AD12:AD16" xr:uid="{00000000-0002-0000-0700-00000C000000}">
      <formula1>"Manual,Automatico,NA"</formula1>
    </dataValidation>
  </dataValidations>
  <pageMargins left="0.7" right="0.7" top="0.75" bottom="0.75" header="0.3" footer="0.3"/>
  <pageSetup orientation="portrait" horizontalDpi="4294967292" verticalDpi="0"/>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D000000}">
          <x14:formula1>
            <xm:f>'C:\Users\everl\Downloads\MAPA DE RIESGO DE GESTION.25.06.2023\[gestion de riesgos.xlsx]11 FORMULAS'!#REF!</xm:f>
          </x14:formula1>
          <xm:sqref>AG14:AH15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sheetPr>
  <dimension ref="A1:BE16"/>
  <sheetViews>
    <sheetView topLeftCell="A9" zoomScale="59" zoomScaleNormal="59" workbookViewId="0">
      <pane xSplit="1" topLeftCell="J1" activePane="topRight" state="frozen"/>
      <selection activeCell="A12" sqref="A12"/>
      <selection pane="topRight" activeCell="T12" sqref="T12:T16"/>
    </sheetView>
  </sheetViews>
  <sheetFormatPr baseColWidth="10" defaultColWidth="11.42578125" defaultRowHeight="15" x14ac:dyDescent="0.25"/>
  <cols>
    <col min="1" max="1" width="8.28515625" customWidth="1"/>
    <col min="2" max="2" width="27.140625" customWidth="1"/>
    <col min="3" max="3" width="23.28515625" customWidth="1"/>
    <col min="4" max="4" width="28.42578125" customWidth="1"/>
    <col min="5" max="5" width="54" customWidth="1"/>
    <col min="6" max="9" width="15.85546875" customWidth="1"/>
    <col min="10" max="10" width="7.28515625" customWidth="1"/>
    <col min="11" max="11" width="11.5703125" customWidth="1"/>
    <col min="12" max="12" width="6.7109375" customWidth="1"/>
    <col min="13" max="13" width="14.85546875" customWidth="1"/>
    <col min="14" max="14" width="6.7109375" customWidth="1"/>
    <col min="15" max="15" width="12.140625" customWidth="1"/>
    <col min="16" max="16" width="15.5703125" customWidth="1"/>
    <col min="17" max="17" width="13.42578125" customWidth="1"/>
    <col min="18" max="18" width="7" customWidth="1"/>
    <col min="19" max="19" width="12.7109375" customWidth="1"/>
    <col min="20" max="20" width="8.28515625" customWidth="1"/>
    <col min="21" max="21" width="12.7109375" customWidth="1"/>
    <col min="22" max="22" width="8.42578125" customWidth="1"/>
    <col min="23" max="23" width="17.5703125" customWidth="1"/>
    <col min="24" max="24" width="42.28515625" customWidth="1"/>
    <col min="25" max="25" width="21.85546875" customWidth="1"/>
    <col min="26" max="26" width="37.28515625" customWidth="1"/>
    <col min="27" max="27" width="9.85546875" customWidth="1"/>
    <col min="28" max="28" width="8.85546875" customWidth="1"/>
    <col min="29" max="29" width="13.7109375" customWidth="1"/>
    <col min="30" max="30" width="10.85546875" customWidth="1"/>
    <col min="31" max="31" width="9.5703125" customWidth="1"/>
    <col min="32" max="32" width="10.42578125" customWidth="1"/>
    <col min="33" max="33" width="9.140625" customWidth="1"/>
    <col min="34" max="34" width="10.85546875" customWidth="1"/>
    <col min="35" max="35" width="8.7109375" customWidth="1"/>
    <col min="36" max="36" width="8.140625" customWidth="1"/>
    <col min="37" max="38" width="8.42578125" customWidth="1"/>
    <col min="39" max="39" width="6.42578125" customWidth="1"/>
    <col min="40" max="40" width="13.28515625" customWidth="1"/>
    <col min="41" max="41" width="7.7109375" customWidth="1"/>
    <col min="42" max="42" width="13.28515625" customWidth="1"/>
    <col min="43" max="43" width="12.7109375" customWidth="1"/>
    <col min="44" max="44" width="12" customWidth="1"/>
    <col min="45" max="46" width="17.28515625" customWidth="1"/>
    <col min="47" max="48" width="9.5703125" customWidth="1"/>
    <col min="49" max="51" width="17.28515625" customWidth="1"/>
    <col min="52" max="53" width="22" customWidth="1"/>
    <col min="54" max="54" width="12.140625" customWidth="1"/>
    <col min="56" max="56" width="11.28515625" customWidth="1"/>
    <col min="57" max="57" width="0.42578125" hidden="1" customWidth="1"/>
    <col min="16334" max="16384" width="25.42578125" customWidth="1"/>
  </cols>
  <sheetData>
    <row r="1" spans="1:57" s="7" customFormat="1" ht="16.5" customHeight="1" x14ac:dyDescent="0.25">
      <c r="A1" s="132"/>
      <c r="B1" s="133"/>
      <c r="C1" s="134" t="s">
        <v>220</v>
      </c>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6"/>
      <c r="BA1" s="137" t="s">
        <v>221</v>
      </c>
      <c r="BB1" s="137"/>
      <c r="BE1" s="37" t="s">
        <v>222</v>
      </c>
    </row>
    <row r="2" spans="1:57" s="7" customFormat="1" ht="16.5" customHeight="1" x14ac:dyDescent="0.25">
      <c r="A2" s="132"/>
      <c r="B2" s="133"/>
      <c r="C2" s="138" t="s">
        <v>223</v>
      </c>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7" t="s">
        <v>224</v>
      </c>
      <c r="BB2" s="137"/>
      <c r="BE2" s="37" t="s">
        <v>225</v>
      </c>
    </row>
    <row r="3" spans="1:57" s="7" customFormat="1" ht="16.5" customHeight="1" x14ac:dyDescent="0.25">
      <c r="A3" s="132"/>
      <c r="B3" s="133"/>
      <c r="C3" s="138" t="s">
        <v>374</v>
      </c>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7" t="s">
        <v>227</v>
      </c>
      <c r="BB3" s="137"/>
      <c r="BE3" s="37" t="s">
        <v>228</v>
      </c>
    </row>
    <row r="4" spans="1:57" s="7" customFormat="1" ht="16.5" customHeight="1" x14ac:dyDescent="0.25">
      <c r="A4" s="132"/>
      <c r="B4" s="133"/>
      <c r="C4" s="138" t="s">
        <v>229</v>
      </c>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7" t="s">
        <v>230</v>
      </c>
      <c r="BB4" s="137"/>
      <c r="BE4" s="37" t="s">
        <v>231</v>
      </c>
    </row>
    <row r="5" spans="1:57" s="8" customFormat="1" ht="39.75" customHeight="1" x14ac:dyDescent="0.25">
      <c r="A5" s="117" t="s">
        <v>232</v>
      </c>
      <c r="B5" s="117"/>
      <c r="C5" s="141" t="s">
        <v>233</v>
      </c>
      <c r="D5" s="142"/>
      <c r="E5" s="34" t="s">
        <v>234</v>
      </c>
      <c r="F5" s="45" t="s">
        <v>375</v>
      </c>
      <c r="G5" s="34" t="s">
        <v>0</v>
      </c>
      <c r="H5" s="36" t="s">
        <v>236</v>
      </c>
      <c r="I5" s="146" t="s">
        <v>237</v>
      </c>
      <c r="J5" s="147"/>
      <c r="K5" s="147"/>
      <c r="L5" s="147"/>
      <c r="M5" s="147"/>
      <c r="N5" s="147"/>
      <c r="O5" s="148"/>
      <c r="P5" s="143">
        <v>45155</v>
      </c>
      <c r="Q5" s="144"/>
      <c r="R5" s="144"/>
      <c r="S5" s="145"/>
      <c r="AR5" s="125"/>
      <c r="BA5" s="126"/>
      <c r="BB5" s="126"/>
      <c r="BE5" s="37" t="s">
        <v>238</v>
      </c>
    </row>
    <row r="6" spans="1:57" s="8" customFormat="1" ht="38.25" customHeight="1" x14ac:dyDescent="0.25">
      <c r="A6" s="151" t="s">
        <v>239</v>
      </c>
      <c r="B6" s="152"/>
      <c r="C6" s="157" t="s">
        <v>376</v>
      </c>
      <c r="D6" s="158"/>
      <c r="E6" s="158"/>
      <c r="F6" s="158"/>
      <c r="G6" s="158"/>
      <c r="H6" s="159"/>
      <c r="I6" s="146" t="s">
        <v>241</v>
      </c>
      <c r="J6" s="147"/>
      <c r="K6" s="147"/>
      <c r="L6" s="147"/>
      <c r="M6" s="147"/>
      <c r="N6" s="147"/>
      <c r="O6" s="148"/>
      <c r="P6" s="149">
        <v>2023</v>
      </c>
      <c r="Q6" s="150"/>
      <c r="R6" s="150"/>
      <c r="S6" s="150"/>
      <c r="V6" s="9" t="s">
        <v>242</v>
      </c>
      <c r="W6" s="139"/>
      <c r="X6" s="139"/>
      <c r="Y6" s="139"/>
      <c r="Z6" s="139"/>
      <c r="AA6" s="139"/>
      <c r="AB6" s="139"/>
      <c r="AC6" s="139"/>
      <c r="AD6" s="139"/>
      <c r="AE6" s="139"/>
      <c r="AF6" s="139"/>
      <c r="AG6" s="139"/>
      <c r="AH6" s="139"/>
      <c r="AI6" s="10"/>
      <c r="AJ6" s="10"/>
      <c r="AK6" s="10"/>
      <c r="AL6" s="10"/>
      <c r="AM6" s="11"/>
      <c r="AN6" s="12"/>
      <c r="AO6" s="12"/>
      <c r="AP6" s="12"/>
      <c r="AR6" s="125"/>
      <c r="BA6" s="140"/>
      <c r="BB6" s="140"/>
      <c r="BE6" s="37" t="s">
        <v>243</v>
      </c>
    </row>
    <row r="7" spans="1:57" s="8" customFormat="1" ht="33.75" customHeight="1" x14ac:dyDescent="0.25">
      <c r="A7" s="111" t="s">
        <v>244</v>
      </c>
      <c r="B7" s="112"/>
      <c r="C7" s="112"/>
      <c r="D7" s="112"/>
      <c r="E7" s="112"/>
      <c r="F7" s="112"/>
      <c r="G7" s="112"/>
      <c r="H7" s="112"/>
      <c r="I7" s="112"/>
      <c r="J7" s="112"/>
      <c r="K7" s="112"/>
      <c r="L7" s="112"/>
      <c r="M7" s="112"/>
      <c r="N7" s="112"/>
      <c r="O7" s="112"/>
      <c r="P7" s="112"/>
      <c r="Q7" s="112"/>
      <c r="R7" s="112"/>
      <c r="S7" s="112"/>
      <c r="T7" s="112"/>
      <c r="U7" s="113"/>
      <c r="V7" s="114" t="s">
        <v>245</v>
      </c>
      <c r="W7" s="115"/>
      <c r="X7" s="115"/>
      <c r="Y7" s="115"/>
      <c r="Z7" s="115"/>
      <c r="AA7" s="115"/>
      <c r="AB7" s="115"/>
      <c r="AC7" s="115"/>
      <c r="AD7" s="115"/>
      <c r="AE7" s="115"/>
      <c r="AF7" s="115"/>
      <c r="AG7" s="115"/>
      <c r="AH7" s="115"/>
      <c r="AI7" s="115"/>
      <c r="AJ7" s="115"/>
      <c r="AK7" s="115"/>
      <c r="AL7" s="115"/>
      <c r="AM7" s="115"/>
      <c r="AN7" s="115"/>
      <c r="AO7" s="115"/>
      <c r="AP7" s="115"/>
      <c r="AQ7" s="115"/>
      <c r="AR7" s="116"/>
      <c r="AS7" s="117" t="s">
        <v>246</v>
      </c>
      <c r="AT7" s="117"/>
      <c r="AU7" s="117"/>
      <c r="AV7" s="117"/>
      <c r="AW7" s="117"/>
      <c r="AX7" s="117"/>
      <c r="AY7" s="117"/>
      <c r="AZ7" s="117"/>
      <c r="BA7" s="117"/>
      <c r="BB7" s="117"/>
    </row>
    <row r="8" spans="1:57" s="8" customFormat="1" ht="33" customHeight="1" x14ac:dyDescent="0.25">
      <c r="A8" s="117" t="s">
        <v>247</v>
      </c>
      <c r="B8" s="117"/>
      <c r="C8" s="117"/>
      <c r="D8" s="117"/>
      <c r="E8" s="117"/>
      <c r="F8" s="117"/>
      <c r="G8" s="117"/>
      <c r="H8" s="117"/>
      <c r="I8" s="117"/>
      <c r="J8" s="117" t="s">
        <v>248</v>
      </c>
      <c r="K8" s="117"/>
      <c r="L8" s="117"/>
      <c r="M8" s="117"/>
      <c r="N8" s="117"/>
      <c r="O8" s="117"/>
      <c r="P8" s="117"/>
      <c r="Q8" s="117"/>
      <c r="R8" s="117"/>
      <c r="S8" s="117"/>
      <c r="T8" s="117"/>
      <c r="U8" s="117"/>
      <c r="V8" s="119" t="s">
        <v>249</v>
      </c>
      <c r="W8" s="119"/>
      <c r="X8" s="119"/>
      <c r="Y8" s="119"/>
      <c r="Z8" s="119"/>
      <c r="AA8" s="120" t="s">
        <v>250</v>
      </c>
      <c r="AB8" s="120"/>
      <c r="AC8" s="120"/>
      <c r="AD8" s="120"/>
      <c r="AE8" s="120"/>
      <c r="AF8" s="120"/>
      <c r="AG8" s="120"/>
      <c r="AH8" s="120"/>
      <c r="AI8" s="120"/>
      <c r="AJ8" s="120"/>
      <c r="AK8" s="120"/>
      <c r="AL8" s="120"/>
      <c r="AM8" s="120"/>
      <c r="AN8" s="120"/>
      <c r="AO8" s="120"/>
      <c r="AP8" s="120"/>
      <c r="AQ8" s="120"/>
      <c r="AR8" s="120"/>
      <c r="AS8" s="117"/>
      <c r="AT8" s="117"/>
      <c r="AU8" s="117"/>
      <c r="AV8" s="117"/>
      <c r="AW8" s="117"/>
      <c r="AX8" s="117"/>
      <c r="AY8" s="117"/>
      <c r="AZ8" s="117"/>
      <c r="BA8" s="117"/>
      <c r="BB8" s="117"/>
    </row>
    <row r="9" spans="1:57" s="13" customFormat="1" ht="33" customHeight="1" x14ac:dyDescent="0.25">
      <c r="A9" s="117"/>
      <c r="B9" s="117"/>
      <c r="C9" s="117"/>
      <c r="D9" s="117"/>
      <c r="E9" s="117"/>
      <c r="F9" s="117"/>
      <c r="G9" s="117"/>
      <c r="H9" s="117"/>
      <c r="I9" s="117"/>
      <c r="J9" s="100" t="s">
        <v>251</v>
      </c>
      <c r="K9" s="100" t="s">
        <v>252</v>
      </c>
      <c r="L9" s="100" t="s">
        <v>253</v>
      </c>
      <c r="M9" s="100" t="s">
        <v>254</v>
      </c>
      <c r="N9" s="100" t="s">
        <v>255</v>
      </c>
      <c r="O9" s="100" t="s">
        <v>256</v>
      </c>
      <c r="P9" s="100" t="s">
        <v>257</v>
      </c>
      <c r="Q9" s="100" t="s">
        <v>258</v>
      </c>
      <c r="R9" s="100" t="s">
        <v>259</v>
      </c>
      <c r="S9" s="100" t="s">
        <v>260</v>
      </c>
      <c r="T9" s="100" t="s">
        <v>261</v>
      </c>
      <c r="U9" s="100" t="s">
        <v>262</v>
      </c>
      <c r="V9" s="119"/>
      <c r="W9" s="119"/>
      <c r="X9" s="119"/>
      <c r="Y9" s="119"/>
      <c r="Z9" s="119"/>
      <c r="AA9" s="103" t="s">
        <v>263</v>
      </c>
      <c r="AB9" s="103"/>
      <c r="AC9" s="103"/>
      <c r="AD9" s="103"/>
      <c r="AE9" s="103"/>
      <c r="AF9" s="103"/>
      <c r="AG9" s="103"/>
      <c r="AH9" s="103"/>
      <c r="AI9" s="104" t="s">
        <v>264</v>
      </c>
      <c r="AJ9" s="33"/>
      <c r="AK9" s="104" t="s">
        <v>265</v>
      </c>
      <c r="AL9" s="104" t="s">
        <v>266</v>
      </c>
      <c r="AM9" s="105" t="s">
        <v>267</v>
      </c>
      <c r="AN9" s="105" t="s">
        <v>268</v>
      </c>
      <c r="AO9" s="104" t="s">
        <v>269</v>
      </c>
      <c r="AP9" s="105" t="s">
        <v>270</v>
      </c>
      <c r="AQ9" s="105" t="s">
        <v>271</v>
      </c>
      <c r="AR9" s="105" t="s">
        <v>272</v>
      </c>
      <c r="AS9" s="117"/>
      <c r="AT9" s="117"/>
      <c r="AU9" s="117"/>
      <c r="AV9" s="117"/>
      <c r="AW9" s="117"/>
      <c r="AX9" s="117"/>
      <c r="AY9" s="117"/>
      <c r="AZ9" s="117"/>
      <c r="BA9" s="117"/>
      <c r="BB9" s="117"/>
    </row>
    <row r="10" spans="1:57" s="13" customFormat="1" ht="49.5" customHeight="1" x14ac:dyDescent="0.25">
      <c r="A10" s="103" t="s">
        <v>273</v>
      </c>
      <c r="B10" s="103" t="s">
        <v>274</v>
      </c>
      <c r="C10" s="103" t="s">
        <v>275</v>
      </c>
      <c r="D10" s="103" t="s">
        <v>276</v>
      </c>
      <c r="E10" s="103" t="s">
        <v>277</v>
      </c>
      <c r="F10" s="103" t="s">
        <v>278</v>
      </c>
      <c r="G10" s="103"/>
      <c r="H10" s="103"/>
      <c r="I10" s="103"/>
      <c r="J10" s="100"/>
      <c r="K10" s="100"/>
      <c r="L10" s="100"/>
      <c r="M10" s="100"/>
      <c r="N10" s="100"/>
      <c r="O10" s="100"/>
      <c r="P10" s="100"/>
      <c r="Q10" s="100"/>
      <c r="R10" s="100"/>
      <c r="S10" s="100"/>
      <c r="T10" s="100"/>
      <c r="U10" s="100"/>
      <c r="V10" s="119"/>
      <c r="W10" s="119"/>
      <c r="X10" s="119"/>
      <c r="Y10" s="119"/>
      <c r="Z10" s="119"/>
      <c r="AA10" s="104" t="s">
        <v>279</v>
      </c>
      <c r="AB10" s="104"/>
      <c r="AC10" s="104"/>
      <c r="AD10" s="104"/>
      <c r="AE10" s="104"/>
      <c r="AF10" s="104" t="s">
        <v>280</v>
      </c>
      <c r="AG10" s="104"/>
      <c r="AH10" s="104"/>
      <c r="AI10" s="104"/>
      <c r="AJ10" s="33"/>
      <c r="AK10" s="104"/>
      <c r="AL10" s="104"/>
      <c r="AM10" s="105"/>
      <c r="AN10" s="105"/>
      <c r="AO10" s="104"/>
      <c r="AP10" s="105"/>
      <c r="AQ10" s="105"/>
      <c r="AR10" s="105"/>
      <c r="AS10" s="82" t="s">
        <v>281</v>
      </c>
      <c r="AT10" s="82" t="s">
        <v>282</v>
      </c>
      <c r="AU10" s="82" t="s">
        <v>283</v>
      </c>
      <c r="AV10" s="82" t="s">
        <v>284</v>
      </c>
      <c r="AW10" s="84" t="s">
        <v>285</v>
      </c>
      <c r="AX10" s="84"/>
      <c r="AY10" s="84"/>
      <c r="AZ10" s="103" t="s">
        <v>286</v>
      </c>
      <c r="BA10" s="103" t="s">
        <v>287</v>
      </c>
      <c r="BB10" s="103" t="s">
        <v>288</v>
      </c>
    </row>
    <row r="11" spans="1:57" s="13" customFormat="1" ht="57.75" customHeight="1" x14ac:dyDescent="0.25">
      <c r="A11" s="103"/>
      <c r="B11" s="103"/>
      <c r="C11" s="103"/>
      <c r="D11" s="103"/>
      <c r="E11" s="103"/>
      <c r="F11" s="14" t="s">
        <v>289</v>
      </c>
      <c r="G11" s="14" t="s">
        <v>290</v>
      </c>
      <c r="H11" s="14" t="s">
        <v>291</v>
      </c>
      <c r="I11" s="14" t="s">
        <v>292</v>
      </c>
      <c r="J11" s="100"/>
      <c r="K11" s="100"/>
      <c r="L11" s="100"/>
      <c r="M11" s="100"/>
      <c r="N11" s="100"/>
      <c r="O11" s="100"/>
      <c r="P11" s="100"/>
      <c r="Q11" s="100"/>
      <c r="R11" s="100"/>
      <c r="S11" s="100"/>
      <c r="T11" s="100"/>
      <c r="U11" s="100"/>
      <c r="V11" s="15" t="s">
        <v>293</v>
      </c>
      <c r="W11" s="15" t="s">
        <v>294</v>
      </c>
      <c r="X11" s="15" t="s">
        <v>295</v>
      </c>
      <c r="Y11" s="15" t="s">
        <v>296</v>
      </c>
      <c r="Z11" s="16" t="s">
        <v>297</v>
      </c>
      <c r="AA11" s="17" t="s">
        <v>298</v>
      </c>
      <c r="AB11" s="15" t="s">
        <v>299</v>
      </c>
      <c r="AC11" s="15" t="s">
        <v>300</v>
      </c>
      <c r="AD11" s="17" t="s">
        <v>301</v>
      </c>
      <c r="AE11" s="15" t="s">
        <v>302</v>
      </c>
      <c r="AF11" s="15" t="s">
        <v>303</v>
      </c>
      <c r="AG11" s="15" t="s">
        <v>304</v>
      </c>
      <c r="AH11" s="15" t="s">
        <v>305</v>
      </c>
      <c r="AI11" s="33" t="s">
        <v>306</v>
      </c>
      <c r="AJ11" s="33"/>
      <c r="AK11" s="33" t="s">
        <v>307</v>
      </c>
      <c r="AL11" s="33" t="s">
        <v>308</v>
      </c>
      <c r="AM11" s="105"/>
      <c r="AN11" s="105"/>
      <c r="AO11" s="104"/>
      <c r="AP11" s="105"/>
      <c r="AQ11" s="105"/>
      <c r="AR11" s="105"/>
      <c r="AS11" s="83"/>
      <c r="AT11" s="83"/>
      <c r="AU11" s="83"/>
      <c r="AV11" s="83"/>
      <c r="AW11" s="16" t="s">
        <v>309</v>
      </c>
      <c r="AX11" s="16" t="s">
        <v>310</v>
      </c>
      <c r="AY11" s="16" t="s">
        <v>311</v>
      </c>
      <c r="AZ11" s="103"/>
      <c r="BA11" s="103"/>
      <c r="BB11" s="103"/>
    </row>
    <row r="12" spans="1:57" s="20" customFormat="1" ht="138" customHeight="1" x14ac:dyDescent="0.25">
      <c r="A12" s="81" t="s">
        <v>312</v>
      </c>
      <c r="B12" s="81" t="s">
        <v>344</v>
      </c>
      <c r="C12" s="81" t="s">
        <v>377</v>
      </c>
      <c r="D12" s="81" t="s">
        <v>378</v>
      </c>
      <c r="E12" s="80" t="str">
        <f>+CONCATENATE(B12," ",C12," ",D12)</f>
        <v>Posibilidad de perdida reputacional por falta de adopción de prácticas eficientes y actualizadas en los procesos archivisticos y la gestión de documental de las dependencias de la entidad (organización y clasificación de documentos, disposición de la localización de información, conservación de documentos), debido a la falta de capacitación y asesoramiento técnico a las dependencias y entes descentralizados de la entidad.</v>
      </c>
      <c r="F12" s="81" t="s">
        <v>316</v>
      </c>
      <c r="G12" s="81"/>
      <c r="H12" s="81" t="s">
        <v>317</v>
      </c>
      <c r="I12" s="89" t="str">
        <f>+G12&amp;H12</f>
        <v>Procesos</v>
      </c>
      <c r="J12" s="90">
        <v>365</v>
      </c>
      <c r="K12" s="93" t="str">
        <f>IF(J12&lt;=0,"",IF(J12&lt;=2,"Muy Baja",IF(J12&lt;=24,"Baja",IF(J12&lt;=500,"Media",IF(J12&lt;=5000,"Alta","Muy Alta")))))</f>
        <v>Media</v>
      </c>
      <c r="L12" s="94">
        <f>IF(K12="","",IF(K12="Muy Baja",0.2,IF(K12="Baja",0.4,IF(K12="Media",0.6,IF(K12="Alta",0.8,IF(K12="Muy Alta",1,))))))</f>
        <v>0.6</v>
      </c>
      <c r="M12" s="96" t="s">
        <v>347</v>
      </c>
      <c r="N12" s="94">
        <f>IF(M12="","",IF(M12="menor a 10 SMLMV",0.2,IF(M12="ENTRE 10 Y 50 SMLMV",0.4,IF(M12="entre 50 y 100 SMLMV",0.6,IF(M12="entre 100 y 500 SMLMV",0.8,IF(M12="Mayor a 500 SMLMV",1,))))))</f>
        <v>0</v>
      </c>
      <c r="O12" s="93" t="str">
        <f>IF(N12&lt;=0,"",IF(N12&lt;=20%,"Leve",IF(N12&lt;=40%,"Menor",IF(N12&lt;=60%,"Moderado",IF(N12&lt;=80%,"Mayor","Catastrofico")))))</f>
        <v/>
      </c>
      <c r="P12" s="97" t="s">
        <v>238</v>
      </c>
      <c r="Q12" s="93" t="str">
        <f>IF(R12&lt;=0,"",IF(R12&lt;=20%,"Leve",IF(R12&lt;=40%,"Menor",IF(R12&lt;=60%,"Moderado",IF(R12&lt;=80%,"Mayor","Catastrofico")))))</f>
        <v>Mayor</v>
      </c>
      <c r="R12" s="94">
        <f>IF(P12="","",IF(P12="El riesgo afecta la imagen de algún área de la organización",0.2,IF(P12="El riesgo afecta la imagen de la entidad internamente, de conocimiento general nivel interno, de junta directiva y accionistas y/o de proveedores",0.4,IF(P12="El riesgo afecta la imagen de la entidad con algunos usuarios de relevancia frente al logro de los objetivos",0.6,IF(P12="El riesgo afecta la imagen de la entidad con efecto publicitario sostenido a nivel de sector administrativo, nivel departamental o municipal",0.8,IF(P12="El riesgo afecta la imagen de la entidad a nivel nacional, con efecto publicitario sostenido a nivel país",1,))))))</f>
        <v>0.8</v>
      </c>
      <c r="S12" s="93" t="str">
        <f>IF(T12&lt;=0,"",IF(T12&lt;=20%,"Leve",IF(T12&lt;=40%,"Menor",IF(T12&lt;=60%,"Moderado",IF(T12&lt;=80%,"Mayor","Catastrofico")))))</f>
        <v>Mayor</v>
      </c>
      <c r="T12" s="88">
        <f>+R12</f>
        <v>0.8</v>
      </c>
      <c r="U12" s="109" t="str">
        <f>IF(OR(AND(K12="Muy Baja",S12="Leve"),AND(K12="Muy Baja",S12="Menor"),AND(K12="Baja",S12="Leve")),"Bajo",IF(OR(AND(K12="Muy baja",S12="Moderado"),AND(K12="Baja",S12="Menor"),AND(K12="Baja",S12="Moderado"),AND(K12="Media",S12="Leve"),AND(K12="Media",S12="Menor"),AND(K12="Media",S12="Moderado"),AND(K12="Alta",S12="Leve"),AND(K12="Alta",S12="Menor")),"Moderado",IF(OR(AND(K12="Muy Baja",S12="Mayor"),AND(K12="Baja",S12="Mayor"),AND(K12="Media",S12="Mayor"),AND(K12="Alta",S12="Moderado"),AND(K12="Alta",S12="Mayor"),AND(K12="Muy Alta",S12="Leve"),AND(K12="Muy Alta",S12="Menor"),AND(K12="Muy Alta",S12="Moderado"),AND(K12="Muy Alta",S12="Mayor")),"Alto",IF(OR(AND(K12="Muy Baja",S12="Catastrofico"),AND(K12="Baja",S12="Catastrofico"),AND(K12="Media",S12="Catastrofico"),AND(K12="Alta",S12="Catastrofico"),AND(K12="Muy Alta",S12="Catastrofico")),"Extremo",))))</f>
        <v>Alto</v>
      </c>
      <c r="V12" s="18">
        <v>1</v>
      </c>
      <c r="W12" s="38" t="s">
        <v>329</v>
      </c>
      <c r="X12" s="38" t="s">
        <v>379</v>
      </c>
      <c r="Y12" s="38" t="s">
        <v>380</v>
      </c>
      <c r="Z12" s="39" t="str">
        <f t="shared" ref="Z12:Z15" si="0">+CONCATENATE(W12," ",X12," ",Y12)</f>
        <v>Director Administrativo de Archivo Gerneral verificar que se identificquen las necesidades y programen el asesoramiento técnico y capacitaciones en el GDOGP01-F001 Cronograma de visitas Técnicas y Cronograma de capacitaciones, asignando el equipo de trabajo para su ejecución y facilitar la implementación efectiva de los procesos técnicos archivísticos,  segun se evidencia estos resultados en GDOGP01-F002 Acta de visitas Técnicas, GDOGP01-F002 Informe de Visita Técnica, GEOGP01-F003 Informe Técnico, Registro de asistencia a Capacitaciones. En caso de desviaciones en este proceso, se realiza aciones de reproceso para asegurar la debida implementación. Mensualmente</v>
      </c>
      <c r="AA12" s="40" t="s">
        <v>322</v>
      </c>
      <c r="AB12" s="41">
        <f t="shared" ref="AB12:AB13" si="1">IF(AA12="","",IF(AA12="Preventivo",0.25,IF(AA12="Detectivo",0.15,IF(AA12="Correctivo",0.1,))))</f>
        <v>0.25</v>
      </c>
      <c r="AC12" s="19" t="str">
        <f>+IF(OR(AA12='[1]11 FORMULAS'!$O$4,AA12='[1]11 FORMULAS'!$O$5),'[1]11 FORMULAS'!$P$5,IF(AA12='[1]11 FORMULAS'!$O$6,'[1]11 FORMULAS'!$P$6,""))</f>
        <v>Probabilidad</v>
      </c>
      <c r="AD12" s="40" t="s">
        <v>323</v>
      </c>
      <c r="AE12" s="41">
        <f t="shared" ref="AE12:AE16" si="2">IF(AD12="","",IF(AD12="Manual",0.15,IF(AD12="Automatico",0.25,)))</f>
        <v>0.15</v>
      </c>
      <c r="AF12" s="42" t="s">
        <v>324</v>
      </c>
      <c r="AG12" s="42" t="s">
        <v>325</v>
      </c>
      <c r="AH12" s="42" t="s">
        <v>326</v>
      </c>
      <c r="AI12" s="19">
        <f>+AB12+AE12</f>
        <v>0.4</v>
      </c>
      <c r="AJ12" s="19">
        <f>+L12*AI12</f>
        <v>0.24</v>
      </c>
      <c r="AK12" s="19">
        <f>+L12-AJ12</f>
        <v>0.36</v>
      </c>
      <c r="AL12" s="19">
        <f>IF(AC12='[4]11 FORMULAS'!$P$6,T12-(T12*AI12),T12)</f>
        <v>0.8</v>
      </c>
      <c r="AM12" s="110">
        <f>+AK16</f>
        <v>0.216</v>
      </c>
      <c r="AN12" s="93" t="str">
        <f>IF(AM12&lt;=0,"",IF(AM12&lt;=20%,"Muy Baja",IF(AM12&lt;=40%,"Baja",IF(AM12&lt;=60%,"Media",IF(AM12&lt;=80%,"Alta","Muy Alta")))))</f>
        <v>Baja</v>
      </c>
      <c r="AO12" s="110">
        <f>+AL16</f>
        <v>0.8</v>
      </c>
      <c r="AP12" s="93" t="str">
        <f>IF(AO12&lt;=0,"",IF(AO12&lt;=20%,"Leve",IF(AO12&lt;=40%,"Menor",IF(AO12&lt;=60%,"Moderado",IF(AO12&lt;=80%,"Mayor","Catastrofico")))))</f>
        <v>Mayor</v>
      </c>
      <c r="AQ12" s="109" t="str">
        <f>IF(OR(AND(AN12="Muy Baja",AP12="Leve"),AND(AN12="Muy Baja",AP12="Menor"),AND(AN12="Baja",AP12="Leve")),"Bajo",IF(OR(AND(AN12="Muy baja",AP12="Moderado"),AND(AN12="Baja",AP12="Menor"),AND(AN12="Baja",AP12="Moderado"),AND(AN12="Media",AP12="Leve"),AND(AN12="Media",AP12="Menor"),AND(AN12="Media",AP12="Moderado"),AND(AN12="Alta",AP12="Leve"),AND(AN12="Alta",AP12="Menor")),"Moderado",IF(OR(AND(AN12="Muy Baja",AP12="Mayor"),AND(AN12="Baja",AP12="Mayor"),AND(AN12="Media",AP12="Mayor"),AND(AN12="Alta",AP12="Moderado"),AND(AN12="Alta",AP12="Mayor"),AND(AN12="Muy Alta",AP12="Leve"),AND(AN12="Muy Alta",AP12="Menor"),AND(AN12="Muy Alta",AP12="Moderado"),AND(AN12="Muy Alta",AP12="Mayor")),"Alto",IF(OR(AND(AN12="Muy Baja",AP12="Catastrofico"),AND(AN12="Baja",AP12="Catastrofico"),AND(AN12="Media",AP12="Catastrofico"),AND(AN12="Alta",AP12="Catastrofico"),AND(AN12="Muy Alta",AP12="Catastrofico")),"Extremo",""))))</f>
        <v>Alto</v>
      </c>
      <c r="AR12" s="106" t="s">
        <v>327</v>
      </c>
      <c r="AS12" s="102" t="s">
        <v>406</v>
      </c>
      <c r="AT12" s="102" t="s">
        <v>329</v>
      </c>
      <c r="AU12" s="85">
        <v>44956</v>
      </c>
      <c r="AV12" s="85">
        <v>45290</v>
      </c>
      <c r="AW12" s="85">
        <v>45026</v>
      </c>
      <c r="AX12" s="85">
        <v>45117</v>
      </c>
      <c r="AY12" s="85">
        <v>45270</v>
      </c>
      <c r="AZ12" s="102"/>
      <c r="BA12" s="102"/>
      <c r="BB12" s="102"/>
      <c r="BE12" s="13"/>
    </row>
    <row r="13" spans="1:57" s="20" customFormat="1" ht="134.25" customHeight="1" x14ac:dyDescent="0.25">
      <c r="A13" s="81"/>
      <c r="B13" s="81"/>
      <c r="C13" s="81"/>
      <c r="D13" s="81"/>
      <c r="E13" s="80"/>
      <c r="F13" s="81"/>
      <c r="G13" s="81"/>
      <c r="H13" s="81"/>
      <c r="I13" s="89"/>
      <c r="J13" s="91"/>
      <c r="K13" s="93"/>
      <c r="L13" s="95"/>
      <c r="M13" s="96"/>
      <c r="N13" s="95"/>
      <c r="O13" s="93"/>
      <c r="P13" s="98"/>
      <c r="Q13" s="93"/>
      <c r="R13" s="95"/>
      <c r="S13" s="93"/>
      <c r="T13" s="88"/>
      <c r="U13" s="109"/>
      <c r="V13" s="18">
        <v>2</v>
      </c>
      <c r="W13" s="38" t="s">
        <v>319</v>
      </c>
      <c r="X13" s="38" t="s">
        <v>381</v>
      </c>
      <c r="Y13" s="38" t="s">
        <v>380</v>
      </c>
      <c r="Z13" s="39" t="str">
        <f t="shared" si="0"/>
        <v>El Director Administrativo de Archivo Gerneral verificar que el lider de equipo de trabajo asignado realice el seguimiento previamente para controlar que  las dependencias cumplan los requisitos archivisticos aplicables  promoviendo la ejecucion de acciones de mejora y cumplimiento para una ejecución efectiva del proceso archivistico, dejando registros en Actas de  seguimientos y GDOGP01-F003 Informe Técnico y el correspondiente GDOGP03-F003 Plan de Mejoramiento Normas Archivo. En caso de desviaciones en este, realiza aciones de reproceso para asegurar la debida implenetación. Mensualmente</v>
      </c>
      <c r="AA13" s="40" t="s">
        <v>322</v>
      </c>
      <c r="AB13" s="41">
        <f t="shared" si="1"/>
        <v>0.25</v>
      </c>
      <c r="AC13" s="19" t="str">
        <f>+IF(OR(AA13='[1]11 FORMULAS'!$O$4,AA13='[1]11 FORMULAS'!$O$5),'[1]11 FORMULAS'!$P$5,IF(AA13='[1]11 FORMULAS'!$O$6,'[1]11 FORMULAS'!$P$6,""))</f>
        <v>Probabilidad</v>
      </c>
      <c r="AD13" s="40" t="s">
        <v>323</v>
      </c>
      <c r="AE13" s="41">
        <f t="shared" si="2"/>
        <v>0.15</v>
      </c>
      <c r="AF13" s="42" t="s">
        <v>324</v>
      </c>
      <c r="AG13" s="42" t="s">
        <v>325</v>
      </c>
      <c r="AH13" s="42" t="s">
        <v>326</v>
      </c>
      <c r="AI13" s="19">
        <f>+AB13+AE13</f>
        <v>0.4</v>
      </c>
      <c r="AJ13" s="19">
        <f>+AK12*AI13</f>
        <v>0.14399999999999999</v>
      </c>
      <c r="AK13" s="19">
        <f>+AK12-AJ13</f>
        <v>0.216</v>
      </c>
      <c r="AL13" s="19">
        <f>IF(AC13='[4]11 FORMULAS'!$P$6,AL12-(AL12*AI13),AL12)</f>
        <v>0.8</v>
      </c>
      <c r="AM13" s="110"/>
      <c r="AN13" s="93"/>
      <c r="AO13" s="110"/>
      <c r="AP13" s="93"/>
      <c r="AQ13" s="109"/>
      <c r="AR13" s="107"/>
      <c r="AS13" s="86"/>
      <c r="AT13" s="86"/>
      <c r="AU13" s="86"/>
      <c r="AV13" s="86"/>
      <c r="AW13" s="86"/>
      <c r="AX13" s="86"/>
      <c r="AY13" s="86"/>
      <c r="AZ13" s="86"/>
      <c r="BA13" s="86"/>
      <c r="BB13" s="86"/>
      <c r="BE13" s="13"/>
    </row>
    <row r="14" spans="1:57" s="20" customFormat="1" ht="35.25" customHeight="1" x14ac:dyDescent="0.25">
      <c r="A14" s="81"/>
      <c r="B14" s="81"/>
      <c r="C14" s="81"/>
      <c r="D14" s="81"/>
      <c r="E14" s="80"/>
      <c r="F14" s="81"/>
      <c r="G14" s="81"/>
      <c r="H14" s="81"/>
      <c r="I14" s="89"/>
      <c r="J14" s="91"/>
      <c r="K14" s="93"/>
      <c r="L14" s="95"/>
      <c r="M14" s="96"/>
      <c r="N14" s="95"/>
      <c r="O14" s="93"/>
      <c r="P14" s="98"/>
      <c r="Q14" s="93"/>
      <c r="R14" s="95"/>
      <c r="S14" s="93"/>
      <c r="T14" s="88"/>
      <c r="U14" s="109"/>
      <c r="V14" s="18"/>
      <c r="W14" s="38"/>
      <c r="X14" s="38"/>
      <c r="Y14" s="38"/>
      <c r="Z14" s="39" t="str">
        <f t="shared" si="0"/>
        <v xml:space="preserve">  </v>
      </c>
      <c r="AA14" s="40" t="s">
        <v>222</v>
      </c>
      <c r="AB14" s="41">
        <f>IF(AA14="","",IF(AA14="Preventivo",0.25,IF(AA14="Detectivo",0.15,IF(AA14="Correctivo",0.1,))))</f>
        <v>0</v>
      </c>
      <c r="AC14" s="19" t="str">
        <f>+IF(OR(AA14='[1]11 FORMULAS'!$O$4,AA14='[1]11 FORMULAS'!$O$5),'[1]11 FORMULAS'!$P$5,IF(AA14='[1]11 FORMULAS'!$O$6,'[1]11 FORMULAS'!$P$6,""))</f>
        <v/>
      </c>
      <c r="AD14" s="40" t="s">
        <v>222</v>
      </c>
      <c r="AE14" s="41">
        <f t="shared" si="2"/>
        <v>0</v>
      </c>
      <c r="AF14" s="42"/>
      <c r="AG14" s="42"/>
      <c r="AH14" s="42"/>
      <c r="AI14" s="19">
        <f>+AB14+AE14</f>
        <v>0</v>
      </c>
      <c r="AJ14" s="19">
        <f t="shared" ref="AJ14:AJ16" si="3">+AK13*AI14</f>
        <v>0</v>
      </c>
      <c r="AK14" s="19">
        <f t="shared" ref="AK14:AK16" si="4">+AK13-AJ14</f>
        <v>0.216</v>
      </c>
      <c r="AL14" s="19">
        <f>IF(AC14='[4]11 FORMULAS'!$P$6,AL13-(AL13*AI14),AL13)</f>
        <v>0.8</v>
      </c>
      <c r="AM14" s="110"/>
      <c r="AN14" s="93"/>
      <c r="AO14" s="110"/>
      <c r="AP14" s="93"/>
      <c r="AQ14" s="109"/>
      <c r="AR14" s="107"/>
      <c r="AS14" s="86"/>
      <c r="AT14" s="86"/>
      <c r="AU14" s="86"/>
      <c r="AV14" s="86"/>
      <c r="AW14" s="86"/>
      <c r="AX14" s="86"/>
      <c r="AY14" s="86"/>
      <c r="AZ14" s="86"/>
      <c r="BA14" s="86"/>
      <c r="BB14" s="86"/>
    </row>
    <row r="15" spans="1:57" s="20" customFormat="1" ht="35.25" customHeight="1" x14ac:dyDescent="0.25">
      <c r="A15" s="81"/>
      <c r="B15" s="81"/>
      <c r="C15" s="81"/>
      <c r="D15" s="81"/>
      <c r="E15" s="80"/>
      <c r="F15" s="81"/>
      <c r="G15" s="81"/>
      <c r="H15" s="81"/>
      <c r="I15" s="89"/>
      <c r="J15" s="91"/>
      <c r="K15" s="93"/>
      <c r="L15" s="95"/>
      <c r="M15" s="96"/>
      <c r="N15" s="95"/>
      <c r="O15" s="93"/>
      <c r="P15" s="98"/>
      <c r="Q15" s="93"/>
      <c r="R15" s="95"/>
      <c r="S15" s="93"/>
      <c r="T15" s="88"/>
      <c r="U15" s="109"/>
      <c r="V15" s="18"/>
      <c r="W15" s="38"/>
      <c r="X15" s="38"/>
      <c r="Y15" s="38"/>
      <c r="Z15" s="39" t="str">
        <f t="shared" si="0"/>
        <v xml:space="preserve">  </v>
      </c>
      <c r="AA15" s="40" t="s">
        <v>222</v>
      </c>
      <c r="AB15" s="41">
        <f t="shared" ref="AB15:AB16" si="5">IF(AA15="","",IF(AA15="Preventivo",0.25,IF(AA15="Detectivo",0.15,IF(AA15="Correctivo",0.1,))))</f>
        <v>0</v>
      </c>
      <c r="AC15" s="53" t="str">
        <f>+IF(OR(AA15='[1]11 FORMULAS'!$O$4,AA15='[1]11 FORMULAS'!$O$5),'[1]11 FORMULAS'!$P$5,IF(AA15='[1]11 FORMULAS'!$O$6,'[1]11 FORMULAS'!$P$6,""))</f>
        <v/>
      </c>
      <c r="AD15" s="52" t="s">
        <v>222</v>
      </c>
      <c r="AE15" s="41">
        <f t="shared" si="2"/>
        <v>0</v>
      </c>
      <c r="AF15" s="42"/>
      <c r="AG15" s="42"/>
      <c r="AH15" s="42"/>
      <c r="AI15" s="19">
        <f>+AB15+AE15</f>
        <v>0</v>
      </c>
      <c r="AJ15" s="19">
        <f t="shared" si="3"/>
        <v>0</v>
      </c>
      <c r="AK15" s="19">
        <f t="shared" si="4"/>
        <v>0.216</v>
      </c>
      <c r="AL15" s="19">
        <f>IF(AC15='[4]11 FORMULAS'!$P$6,AL14-(AL14*AI15),AL14)</f>
        <v>0.8</v>
      </c>
      <c r="AM15" s="110"/>
      <c r="AN15" s="93"/>
      <c r="AO15" s="110"/>
      <c r="AP15" s="93"/>
      <c r="AQ15" s="109"/>
      <c r="AR15" s="107"/>
      <c r="AS15" s="86"/>
      <c r="AT15" s="86"/>
      <c r="AU15" s="86"/>
      <c r="AV15" s="86"/>
      <c r="AW15" s="86"/>
      <c r="AX15" s="86"/>
      <c r="AY15" s="86"/>
      <c r="AZ15" s="86"/>
      <c r="BA15" s="86"/>
      <c r="BB15" s="86"/>
    </row>
    <row r="16" spans="1:57" s="20" customFormat="1" ht="35.25" customHeight="1" x14ac:dyDescent="0.25">
      <c r="A16" s="81"/>
      <c r="B16" s="81"/>
      <c r="C16" s="81"/>
      <c r="D16" s="81"/>
      <c r="E16" s="80"/>
      <c r="F16" s="81"/>
      <c r="G16" s="81"/>
      <c r="H16" s="81"/>
      <c r="I16" s="89"/>
      <c r="J16" s="92"/>
      <c r="K16" s="93"/>
      <c r="L16" s="95"/>
      <c r="M16" s="96"/>
      <c r="N16" s="95"/>
      <c r="O16" s="93"/>
      <c r="P16" s="99"/>
      <c r="Q16" s="93"/>
      <c r="R16" s="95"/>
      <c r="S16" s="93"/>
      <c r="T16" s="88"/>
      <c r="U16" s="109"/>
      <c r="V16" s="21"/>
      <c r="W16" s="21"/>
      <c r="X16" s="21"/>
      <c r="Y16" s="21"/>
      <c r="Z16" s="21"/>
      <c r="AA16" s="55" t="s">
        <v>222</v>
      </c>
      <c r="AB16" s="48">
        <f t="shared" si="5"/>
        <v>0</v>
      </c>
      <c r="AC16" s="49" t="str">
        <f>+IF(OR(AA16='[1]11 FORMULAS'!$O$4,AA16='[1]11 FORMULAS'!$O$5),'[1]11 FORMULAS'!$P$5,IF(AA16='[1]11 FORMULAS'!$O$6,'[1]11 FORMULAS'!$P$6,""))</f>
        <v/>
      </c>
      <c r="AD16" s="47" t="s">
        <v>222</v>
      </c>
      <c r="AE16" s="48">
        <f t="shared" si="2"/>
        <v>0</v>
      </c>
      <c r="AF16" s="56"/>
      <c r="AG16" s="43"/>
      <c r="AH16" s="43"/>
      <c r="AI16" s="19">
        <f t="shared" ref="AI16" si="6">+AB16+AE16</f>
        <v>0</v>
      </c>
      <c r="AJ16" s="19">
        <f t="shared" si="3"/>
        <v>0</v>
      </c>
      <c r="AK16" s="19">
        <f t="shared" si="4"/>
        <v>0.216</v>
      </c>
      <c r="AL16" s="19">
        <f>IF(AC16='[4]11 FORMULAS'!$P$6,AL15-(AL15*AI16),AL15)</f>
        <v>0.8</v>
      </c>
      <c r="AM16" s="110"/>
      <c r="AN16" s="93"/>
      <c r="AO16" s="110"/>
      <c r="AP16" s="93"/>
      <c r="AQ16" s="109"/>
      <c r="AR16" s="108"/>
      <c r="AS16" s="87"/>
      <c r="AT16" s="87"/>
      <c r="AU16" s="87"/>
      <c r="AV16" s="87"/>
      <c r="AW16" s="87"/>
      <c r="AX16" s="87"/>
      <c r="AY16" s="87"/>
      <c r="AZ16" s="87"/>
      <c r="BA16" s="87"/>
      <c r="BB16" s="87"/>
    </row>
  </sheetData>
  <mergeCells count="103">
    <mergeCell ref="A10:A11"/>
    <mergeCell ref="B10:B11"/>
    <mergeCell ref="C10:C11"/>
    <mergeCell ref="D10:D11"/>
    <mergeCell ref="E10:E11"/>
    <mergeCell ref="AX12:AX16"/>
    <mergeCell ref="AY12:AY16"/>
    <mergeCell ref="AZ12:AZ16"/>
    <mergeCell ref="T12:T16"/>
    <mergeCell ref="I12:I16"/>
    <mergeCell ref="J12:J16"/>
    <mergeCell ref="K12:K16"/>
    <mergeCell ref="L12:L16"/>
    <mergeCell ref="M12:M16"/>
    <mergeCell ref="N12:N16"/>
    <mergeCell ref="O12:O16"/>
    <mergeCell ref="AR12:AR16"/>
    <mergeCell ref="AS12:AS16"/>
    <mergeCell ref="AT12:AT16"/>
    <mergeCell ref="AU12:AU16"/>
    <mergeCell ref="U12:U16"/>
    <mergeCell ref="AM12:AM16"/>
    <mergeCell ref="AN12:AN16"/>
    <mergeCell ref="AO12:AO16"/>
    <mergeCell ref="AP12:AP16"/>
    <mergeCell ref="AQ12:AQ16"/>
    <mergeCell ref="P12:P16"/>
    <mergeCell ref="Q12:Q16"/>
    <mergeCell ref="R12:R16"/>
    <mergeCell ref="S12:S16"/>
    <mergeCell ref="BA12:BA16"/>
    <mergeCell ref="BB12:BB16"/>
    <mergeCell ref="AV12:AV16"/>
    <mergeCell ref="AW12:AW16"/>
    <mergeCell ref="L9:L11"/>
    <mergeCell ref="M9:M11"/>
    <mergeCell ref="N9:N11"/>
    <mergeCell ref="O9:O11"/>
    <mergeCell ref="P9:P11"/>
    <mergeCell ref="BA10:BA11"/>
    <mergeCell ref="BB10:BB11"/>
    <mergeCell ref="A12:A16"/>
    <mergeCell ref="B12:B16"/>
    <mergeCell ref="C12:C16"/>
    <mergeCell ref="D12:D16"/>
    <mergeCell ref="E12:E16"/>
    <mergeCell ref="F12:F16"/>
    <mergeCell ref="G12:G16"/>
    <mergeCell ref="H12:H16"/>
    <mergeCell ref="AS10:AS11"/>
    <mergeCell ref="AT10:AT11"/>
    <mergeCell ref="AU10:AU11"/>
    <mergeCell ref="AV10:AV11"/>
    <mergeCell ref="AW10:AY10"/>
    <mergeCell ref="AZ10:AZ11"/>
    <mergeCell ref="AP9:AP11"/>
    <mergeCell ref="AQ9:AQ11"/>
    <mergeCell ref="AR9:AR11"/>
    <mergeCell ref="A7:U7"/>
    <mergeCell ref="V7:AR7"/>
    <mergeCell ref="AS7:BB9"/>
    <mergeCell ref="A8:I9"/>
    <mergeCell ref="J8:U8"/>
    <mergeCell ref="V8:Z10"/>
    <mergeCell ref="AA8:AR8"/>
    <mergeCell ref="J9:J11"/>
    <mergeCell ref="F10:I10"/>
    <mergeCell ref="AA10:AE10"/>
    <mergeCell ref="AI9:AI10"/>
    <mergeCell ref="AK9:AK10"/>
    <mergeCell ref="AL9:AL10"/>
    <mergeCell ref="AM9:AM11"/>
    <mergeCell ref="AN9:AN11"/>
    <mergeCell ref="AO9:AO11"/>
    <mergeCell ref="Q9:Q11"/>
    <mergeCell ref="R9:R11"/>
    <mergeCell ref="S9:S11"/>
    <mergeCell ref="T9:T11"/>
    <mergeCell ref="U9:U11"/>
    <mergeCell ref="AA9:AH9"/>
    <mergeCell ref="AF10:AH10"/>
    <mergeCell ref="K9:K11"/>
    <mergeCell ref="A5:B5"/>
    <mergeCell ref="C5:D5"/>
    <mergeCell ref="I5:O5"/>
    <mergeCell ref="P5:S5"/>
    <mergeCell ref="AR5:AR6"/>
    <mergeCell ref="BA5:BB5"/>
    <mergeCell ref="A6:B6"/>
    <mergeCell ref="C6:H6"/>
    <mergeCell ref="I6:O6"/>
    <mergeCell ref="P6:S6"/>
    <mergeCell ref="W6:AH6"/>
    <mergeCell ref="BA6:BB6"/>
    <mergeCell ref="A1:B4"/>
    <mergeCell ref="C1:AZ1"/>
    <mergeCell ref="BA1:BB1"/>
    <mergeCell ref="C2:AZ2"/>
    <mergeCell ref="BA2:BB2"/>
    <mergeCell ref="C3:AZ3"/>
    <mergeCell ref="BA3:BB3"/>
    <mergeCell ref="C4:AZ4"/>
    <mergeCell ref="BA4:BB4"/>
  </mergeCells>
  <conditionalFormatting sqref="K12">
    <cfRule type="cellIs" dxfId="1622" priority="356" operator="equal">
      <formula>"Muy Baja"</formula>
    </cfRule>
    <cfRule type="cellIs" dxfId="1621" priority="355" operator="equal">
      <formula>"Baja"</formula>
    </cfRule>
    <cfRule type="cellIs" dxfId="1620" priority="354" operator="equal">
      <formula>"Media"</formula>
    </cfRule>
    <cfRule type="cellIs" dxfId="1619" priority="353" operator="equal">
      <formula>"Alta"</formula>
    </cfRule>
    <cfRule type="cellIs" dxfId="1618" priority="352" operator="equal">
      <formula>"Muy Alta"</formula>
    </cfRule>
  </conditionalFormatting>
  <conditionalFormatting sqref="M12">
    <cfRule type="cellIs" dxfId="1617" priority="365" operator="equal">
      <formula>$T$15</formula>
    </cfRule>
    <cfRule type="cellIs" dxfId="1616" priority="364" operator="equal">
      <formula>$T$14</formula>
    </cfRule>
    <cfRule type="cellIs" dxfId="1615" priority="363" operator="equal">
      <formula>$T$13</formula>
    </cfRule>
    <cfRule type="cellIs" dxfId="1614" priority="366" operator="equal">
      <formula>$T$16</formula>
    </cfRule>
    <cfRule type="cellIs" dxfId="1613" priority="362" operator="equal">
      <formula>$T$12</formula>
    </cfRule>
  </conditionalFormatting>
  <conditionalFormatting sqref="O12">
    <cfRule type="cellIs" dxfId="1612" priority="351" operator="equal">
      <formula>"leve"</formula>
    </cfRule>
    <cfRule type="cellIs" dxfId="1611" priority="350" operator="equal">
      <formula>"menor"</formula>
    </cfRule>
    <cfRule type="cellIs" dxfId="1610" priority="349" operator="equal">
      <formula>"Moderado"</formula>
    </cfRule>
    <cfRule type="cellIs" dxfId="1609" priority="348" operator="equal">
      <formula>"Mayor"</formula>
    </cfRule>
    <cfRule type="cellIs" dxfId="1608" priority="347" operator="equal">
      <formula>"catastrofico"</formula>
    </cfRule>
  </conditionalFormatting>
  <conditionalFormatting sqref="Q12">
    <cfRule type="cellIs" dxfId="1607" priority="346" operator="equal">
      <formula>"leve"</formula>
    </cfRule>
    <cfRule type="cellIs" dxfId="1606" priority="343" operator="equal">
      <formula>"Mayor"</formula>
    </cfRule>
    <cfRule type="cellIs" dxfId="1605" priority="342" operator="equal">
      <formula>"catastrofico"</formula>
    </cfRule>
    <cfRule type="cellIs" dxfId="1604" priority="345" operator="equal">
      <formula>"menor"</formula>
    </cfRule>
    <cfRule type="cellIs" dxfId="1603" priority="344" operator="equal">
      <formula>"Moderado"</formula>
    </cfRule>
  </conditionalFormatting>
  <conditionalFormatting sqref="S12">
    <cfRule type="cellIs" dxfId="1602" priority="339" operator="equal">
      <formula>"Moderado"</formula>
    </cfRule>
    <cfRule type="cellIs" dxfId="1601" priority="340" operator="equal">
      <formula>"menor"</formula>
    </cfRule>
    <cfRule type="cellIs" dxfId="1600" priority="341" operator="equal">
      <formula>"leve"</formula>
    </cfRule>
    <cfRule type="cellIs" dxfId="1599" priority="337" operator="equal">
      <formula>"catastrofico"</formula>
    </cfRule>
    <cfRule type="cellIs" dxfId="1598" priority="338" operator="equal">
      <formula>"Mayor"</formula>
    </cfRule>
  </conditionalFormatting>
  <conditionalFormatting sqref="T12">
    <cfRule type="cellIs" dxfId="1597" priority="357" operator="equal">
      <formula>#REF!</formula>
    </cfRule>
    <cfRule type="cellIs" dxfId="1596" priority="358" operator="equal">
      <formula>#REF!</formula>
    </cfRule>
    <cfRule type="cellIs" dxfId="1595" priority="359" operator="equal">
      <formula>#REF!</formula>
    </cfRule>
    <cfRule type="cellIs" dxfId="1594" priority="361" operator="equal">
      <formula>#REF!</formula>
    </cfRule>
    <cfRule type="cellIs" dxfId="1593" priority="360" operator="equal">
      <formula>#REF!</formula>
    </cfRule>
  </conditionalFormatting>
  <conditionalFormatting sqref="U12">
    <cfRule type="cellIs" dxfId="1592" priority="190" operator="equal">
      <formula>"Extremo"</formula>
    </cfRule>
    <cfRule type="cellIs" dxfId="1591" priority="191" operator="equal">
      <formula>"Alto"</formula>
    </cfRule>
    <cfRule type="cellIs" dxfId="1590" priority="192" operator="equal">
      <formula>"Moderado"</formula>
    </cfRule>
    <cfRule type="cellIs" dxfId="1589" priority="193" operator="equal">
      <formula>"Bajo"</formula>
    </cfRule>
  </conditionalFormatting>
  <conditionalFormatting sqref="AN12">
    <cfRule type="cellIs" dxfId="1588" priority="336" operator="equal">
      <formula>"Muy Baja"</formula>
    </cfRule>
    <cfRule type="cellIs" dxfId="1587" priority="335" operator="equal">
      <formula>"Baja"</formula>
    </cfRule>
    <cfRule type="cellIs" dxfId="1586" priority="333" operator="equal">
      <formula>"Alta"</formula>
    </cfRule>
    <cfRule type="cellIs" dxfId="1585" priority="332" operator="equal">
      <formula>"Muy Alta"</formula>
    </cfRule>
    <cfRule type="cellIs" dxfId="1584" priority="334" operator="equal">
      <formula>"Media"</formula>
    </cfRule>
  </conditionalFormatting>
  <conditionalFormatting sqref="AP12">
    <cfRule type="cellIs" dxfId="1583" priority="331" operator="equal">
      <formula>"Leve"</formula>
    </cfRule>
    <cfRule type="cellIs" dxfId="1582" priority="330" operator="equal">
      <formula>"Menor"</formula>
    </cfRule>
    <cfRule type="cellIs" dxfId="1581" priority="329" operator="equal">
      <formula>"Moderado"</formula>
    </cfRule>
    <cfRule type="cellIs" dxfId="1580" priority="328" operator="equal">
      <formula>"Mayor"</formula>
    </cfRule>
    <cfRule type="cellIs" dxfId="1579" priority="327" operator="equal">
      <formula>"Catastrofico"</formula>
    </cfRule>
  </conditionalFormatting>
  <conditionalFormatting sqref="AQ12">
    <cfRule type="cellIs" dxfId="1578" priority="211" operator="equal">
      <formula>"Moderado"</formula>
    </cfRule>
    <cfRule type="cellIs" dxfId="1577" priority="212" operator="equal">
      <formula>"Bajo"</formula>
    </cfRule>
    <cfRule type="cellIs" dxfId="1576" priority="210" operator="equal">
      <formula>"Alto"</formula>
    </cfRule>
    <cfRule type="cellIs" dxfId="1575" priority="209" operator="equal">
      <formula>"Extremo"</formula>
    </cfRule>
  </conditionalFormatting>
  <conditionalFormatting sqref="AR12">
    <cfRule type="cellIs" dxfId="1574" priority="232" operator="equal">
      <formula>"Reducir mitigar"</formula>
    </cfRule>
    <cfRule type="cellIs" dxfId="1573" priority="231" operator="equal">
      <formula>"reducir mitigar"</formula>
    </cfRule>
    <cfRule type="cellIs" dxfId="1572" priority="230" operator="equal">
      <formula>"reducir transferir"</formula>
    </cfRule>
    <cfRule type="cellIs" dxfId="1571" priority="229" operator="equal">
      <formula>"Aceptar"</formula>
    </cfRule>
    <cfRule type="cellIs" dxfId="1570" priority="228" operator="equal">
      <formula>"Evitar"</formula>
    </cfRule>
  </conditionalFormatting>
  <dataValidations count="13">
    <dataValidation type="list" allowBlank="1" showInputMessage="1" showErrorMessage="1" sqref="AD12:AD16" xr:uid="{00000000-0002-0000-0800-000000000000}">
      <formula1>"Manual,Automatico,NA"</formula1>
    </dataValidation>
    <dataValidation type="list" allowBlank="1" showInputMessage="1" showErrorMessage="1" sqref="AA12:AA16" xr:uid="{00000000-0002-0000-0800-000001000000}">
      <formula1>"Preventivo,Detectivo,Correctivo,NA"</formula1>
    </dataValidation>
    <dataValidation type="list" allowBlank="1" showInputMessage="1" showErrorMessage="1" sqref="P12:P16" xr:uid="{00000000-0002-0000-0800-000002000000}">
      <formula1>$BE$1:$BE$6</formula1>
    </dataValidation>
    <dataValidation type="list" allowBlank="1" showInputMessage="1" showErrorMessage="1" sqref="BB12:BB16" xr:uid="{00000000-0002-0000-0800-000003000000}">
      <formula1>"Sin Iniciar,En proceso,Cerrado"</formula1>
    </dataValidation>
    <dataValidation type="list" allowBlank="1" showInputMessage="1" showErrorMessage="1" sqref="H5" xr:uid="{00000000-0002-0000-0800-000004000000}">
      <formula1>"Estrategico,Misional,Apoyo"</formula1>
    </dataValidation>
    <dataValidation type="list" allowBlank="1" showInputMessage="1" showErrorMessage="1" sqref="AH12:AH13" xr:uid="{00000000-0002-0000-0800-000005000000}">
      <formula1>"Con Registro,Sin Registro"</formula1>
    </dataValidation>
    <dataValidation type="list" allowBlank="1" showInputMessage="1" showErrorMessage="1" sqref="AG12:AG13" xr:uid="{00000000-0002-0000-0800-000006000000}">
      <formula1>"Continua,Aleatoria"</formula1>
    </dataValidation>
    <dataValidation type="list" allowBlank="1" showInputMessage="1" showErrorMessage="1" sqref="AF12:AF15" xr:uid="{00000000-0002-0000-0800-000007000000}">
      <formula1>"Documentado,Sin Documentar"</formula1>
    </dataValidation>
    <dataValidation type="list" allowBlank="1" showInputMessage="1" showErrorMessage="1" sqref="M12:M16" xr:uid="{00000000-0002-0000-0800-000008000000}">
      <formula1>"N/A,menor a 10 SMLMV,ENTRE 10 Y 50 SMLMV,entre 50 y 100 SMLMV,entre 100 y 500 SMLMV,Mayor a 500 SMLMV"</formula1>
    </dataValidation>
    <dataValidation type="list" allowBlank="1" showInputMessage="1" showErrorMessage="1" sqref="F12:F16" xr:uid="{00000000-0002-0000-0800-000009000000}">
      <formula1>"A Ejecucion y administracion de procesos,B Fraude externo,C Fraude interno,D Fallas teconologicas,E Relaciones laborales,F Usuarios productos y practicas organizacionales,G Daños activos fisicos"</formula1>
    </dataValidation>
    <dataValidation type="list" allowBlank="1" showInputMessage="1" showErrorMessage="1" sqref="B12:B16" xr:uid="{00000000-0002-0000-0800-00000A000000}">
      <formula1>"Posibilidad de perdidad economica,Posibilidad de perdida reputacional,Posibilidad de perdida economica y reputacional,Posibilidad de perdida reputacional y economica"</formula1>
    </dataValidation>
    <dataValidation type="list" allowBlank="1" showInputMessage="1" showErrorMessage="1" sqref="G12:H12" xr:uid="{00000000-0002-0000-0800-00000B000000}">
      <formula1>"Procesos,Evento externo,Talento humano,Tecnologias,Infraestructura"</formula1>
    </dataValidation>
    <dataValidation type="list" allowBlank="1" showInputMessage="1" showErrorMessage="1" sqref="AR12" xr:uid="{00000000-0002-0000-0800-00000C000000}">
      <formula1>"Reducir mitigar,Reducir Transferir,Aceptar,Evitar"</formula1>
    </dataValidation>
  </dataValidations>
  <pageMargins left="0.7" right="0.7" top="0.75" bottom="0.75" header="0.3" footer="0.3"/>
  <pageSetup orientation="portrait" horizontalDpi="4294967292"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D000000}">
          <x14:formula1>
            <xm:f>'C:\Users\everl\Downloads\MAPA DE RIESGO DE GESTION.25.06.2023\[gestion de riesgos.xlsx]11 FORMULAS'!#REF!</xm:f>
          </x14:formula1>
          <xm:sqref>AG14:AH15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2502d81-266f-4a7e-a6f0-5b90270e46f6" xsi:nil="true"/>
    <lcf76f155ced4ddcb4097134ff3c332f xmlns="7437b579-c751-4e12-9475-58e8167c088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E718766612CB94F83B8E769B51DB7F9" ma:contentTypeVersion="12" ma:contentTypeDescription="Crear nuevo documento." ma:contentTypeScope="" ma:versionID="4900d270562a0b176941f31ae4066afe">
  <xsd:schema xmlns:xsd="http://www.w3.org/2001/XMLSchema" xmlns:xs="http://www.w3.org/2001/XMLSchema" xmlns:p="http://schemas.microsoft.com/office/2006/metadata/properties" xmlns:ns2="7437b579-c751-4e12-9475-58e8167c0881" xmlns:ns3="b2502d81-266f-4a7e-a6f0-5b90270e46f6" targetNamespace="http://schemas.microsoft.com/office/2006/metadata/properties" ma:root="true" ma:fieldsID="0bee251a36a554b3d06e7521d79261a1" ns2:_="" ns3:_="">
    <xsd:import namespace="7437b579-c751-4e12-9475-58e8167c0881"/>
    <xsd:import namespace="b2502d81-266f-4a7e-a6f0-5b90270e46f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37b579-c751-4e12-9475-58e8167c08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Etiquetas de imagen" ma:readOnly="false" ma:fieldId="{5cf76f15-5ced-4ddc-b409-7134ff3c332f}" ma:taxonomyMulti="true" ma:sspId="c5dfa331-ad63-4ff6-bd03-6b540606beee"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2502d81-266f-4a7e-a6f0-5b90270e46f6"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8" nillable="true" ma:displayName="Taxonomy Catch All Column" ma:hidden="true" ma:list="{bb1fbde2-c04b-4610-b3dc-fb45f89b272f}" ma:internalName="TaxCatchAll" ma:showField="CatchAllData" ma:web="b2502d81-266f-4a7e-a6f0-5b90270e46f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2A851E-C72A-45BC-A22E-7AF3190CD08F}">
  <ds:schemaRefs>
    <ds:schemaRef ds:uri="http://purl.org/dc/elements/1.1/"/>
    <ds:schemaRef ds:uri="http://purl.org/dc/terms/"/>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b2502d81-266f-4a7e-a6f0-5b90270e46f6"/>
    <ds:schemaRef ds:uri="7437b579-c751-4e12-9475-58e8167c0881"/>
    <ds:schemaRef ds:uri="http://purl.org/dc/dcmitype/"/>
  </ds:schemaRefs>
</ds:datastoreItem>
</file>

<file path=customXml/itemProps2.xml><?xml version="1.0" encoding="utf-8"?>
<ds:datastoreItem xmlns:ds="http://schemas.openxmlformats.org/officeDocument/2006/customXml" ds:itemID="{618F4D4D-4955-423B-B2E6-E7A9648CFE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37b579-c751-4e12-9475-58e8167c0881"/>
    <ds:schemaRef ds:uri="b2502d81-266f-4a7e-a6f0-5b90270e46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418CC9-A9F7-4D51-B999-82314F1118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Indice</vt:lpstr>
      <vt:lpstr>CONTEXTO</vt:lpstr>
      <vt:lpstr>PLANES, PROGRAMAS  Y PROYECTOS </vt:lpstr>
      <vt:lpstr>SEGUIMIENTO GDO</vt:lpstr>
      <vt:lpstr>ADMINISTRACIÓN DE ARCHIVO CENTR</vt:lpstr>
      <vt:lpstr>TRANSFERENCIAS DOCUMENTALES</vt:lpstr>
      <vt:lpstr>CREACIÓN Y DISEÑO DE LAS COMUNI</vt:lpstr>
      <vt:lpstr>GESTIÓN DE ACTOS ADMINISTRATIVO</vt:lpstr>
      <vt:lpstr> ASISTENCIA TÉCNICA Y CAPACIT</vt:lpstr>
      <vt:lpstr>SEGUIMENTO Y CONTROL DE PRO </vt:lpstr>
      <vt:lpstr>CONSERVACIÓN Y PRESERVACIÓN DOC</vt:lpstr>
      <vt:lpstr>48 GADCA (4)</vt:lpstr>
      <vt:lpstr>48 GADCA (5)</vt:lpstr>
      <vt:lpstr>48 GADCA (6)</vt:lpstr>
      <vt:lpstr>48 GADCA (7)</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2023-10-10T14:31:24Z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0x0101003E718766612CB94F83B8E769B51DB7F9</vt:lpwstr>
  </property>
  <property fmtid="{D5CDD505-2E9C-101B-9397-08002B2CF9AE}" pid="3" name="MediaServiceImageTags">
    <vt:lpwstr/>
  </property>
</Properties>
</file>