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codeName="ThisWorkbook" defaultThemeVersion="124226"/>
  <xr:revisionPtr revIDLastSave="0" documentId="8_{F1287BEF-4646-4D3A-B2F4-BFC39C6CEBD2}" xr6:coauthVersionLast="47" xr6:coauthVersionMax="47" xr10:uidLastSave="{00000000-0000-0000-0000-000000000000}"/>
  <bookViews>
    <workbookView xWindow="-108" yWindow="-108" windowWidth="23256" windowHeight="12456" tabRatio="834" activeTab="2" xr2:uid="{00000000-000D-0000-FFFF-FFFF00000000}"/>
  </bookViews>
  <sheets>
    <sheet name="Indice" sheetId="28" r:id="rId1"/>
    <sheet name="CONTEXTO" sheetId="30" r:id="rId2"/>
    <sheet name="Comunicacion estrategica" sheetId="29" r:id="rId3"/>
    <sheet name="Comuniacion organizacional " sheetId="31" r:id="rId4"/>
    <sheet name="Gestion de la comunicacion inst" sheetId="32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1" hidden="1">CONTEXTO!$A$4:$I$77</definedName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Afectación_Económica">'[1]3 PROBABIL E IMPACTO INHERENTE'!$X$11:$X$16</definedName>
    <definedName name="Departamentos">#REF!</definedName>
    <definedName name="Fuentes">#REF!</definedName>
    <definedName name="Indicadores">#REF!</definedName>
    <definedName name="Objetivos">OFFSET(#REF!,0,0,COUNTA(#REF!)-1,1)</definedName>
    <definedName name="RAN_C_AMENAZ">[2]NUEVAS_TABLAS!#REF!</definedName>
    <definedName name="RAN_C_TIPAME">[2]NUEVAS_TABLAS!#REF!</definedName>
    <definedName name="RAN_N_IMPAME">[2]NUEVAS_TABLAS!$B$2:$B$10</definedName>
    <definedName name="Tipo">'[1]11 FORMULAS'!$A$4:$A$11</definedName>
    <definedName name="Tipos">[3]TABLA!$G$2:$G$4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2" i="32" l="1"/>
  <c r="Z13" i="32"/>
  <c r="AO12" i="29"/>
  <c r="AE16" i="32"/>
  <c r="AC16" i="32"/>
  <c r="AB16" i="32"/>
  <c r="Z16" i="32"/>
  <c r="J16" i="32"/>
  <c r="E16" i="32"/>
  <c r="AE15" i="32"/>
  <c r="AC15" i="32"/>
  <c r="AB15" i="32"/>
  <c r="Z15" i="32"/>
  <c r="J15" i="32"/>
  <c r="E15" i="32"/>
  <c r="AE14" i="32"/>
  <c r="AC14" i="32"/>
  <c r="AB14" i="32"/>
  <c r="Z14" i="32"/>
  <c r="J14" i="32"/>
  <c r="E14" i="32"/>
  <c r="AE13" i="32"/>
  <c r="AC13" i="32"/>
  <c r="AB13" i="32"/>
  <c r="J13" i="32"/>
  <c r="E13" i="32"/>
  <c r="AE12" i="32"/>
  <c r="AC12" i="32"/>
  <c r="AB12" i="32"/>
  <c r="R12" i="32"/>
  <c r="Q12" i="32" s="1"/>
  <c r="N12" i="32"/>
  <c r="T12" i="32" s="1"/>
  <c r="K12" i="32"/>
  <c r="I12" i="32"/>
  <c r="E12" i="32"/>
  <c r="AE21" i="31"/>
  <c r="AC21" i="31"/>
  <c r="AB21" i="31"/>
  <c r="AI21" i="31" s="1"/>
  <c r="Z21" i="31"/>
  <c r="AE20" i="31"/>
  <c r="AC20" i="31"/>
  <c r="AB20" i="31"/>
  <c r="Z20" i="31"/>
  <c r="AE19" i="31"/>
  <c r="AC19" i="31"/>
  <c r="AB19" i="31"/>
  <c r="AI19" i="31" s="1"/>
  <c r="Z19" i="31"/>
  <c r="AE18" i="31"/>
  <c r="AC18" i="31"/>
  <c r="AB18" i="31"/>
  <c r="AE17" i="31"/>
  <c r="AC17" i="31"/>
  <c r="AB17" i="31"/>
  <c r="R17" i="31"/>
  <c r="N17" i="31"/>
  <c r="T17" i="31" s="1"/>
  <c r="L17" i="31"/>
  <c r="K17" i="31"/>
  <c r="AE16" i="31"/>
  <c r="AI16" i="31" s="1"/>
  <c r="AC16" i="31"/>
  <c r="AB16" i="31"/>
  <c r="J16" i="31"/>
  <c r="E16" i="31"/>
  <c r="AE15" i="31"/>
  <c r="AC15" i="31"/>
  <c r="AB15" i="31"/>
  <c r="AI15" i="31" s="1"/>
  <c r="Z15" i="31"/>
  <c r="J15" i="31"/>
  <c r="E15" i="31"/>
  <c r="AE14" i="31"/>
  <c r="AC14" i="31"/>
  <c r="AB14" i="31"/>
  <c r="Z14" i="31"/>
  <c r="J14" i="31"/>
  <c r="E14" i="31"/>
  <c r="AE13" i="31"/>
  <c r="AI13" i="31" s="1"/>
  <c r="AC13" i="31"/>
  <c r="AB13" i="31"/>
  <c r="Z13" i="31"/>
  <c r="J13" i="31"/>
  <c r="E13" i="31"/>
  <c r="AE12" i="31"/>
  <c r="AC12" i="31"/>
  <c r="AB12" i="31"/>
  <c r="Z12" i="31"/>
  <c r="R12" i="31"/>
  <c r="Q12" i="31" s="1"/>
  <c r="N12" i="31"/>
  <c r="T12" i="31" s="1"/>
  <c r="K12" i="31"/>
  <c r="I12" i="31"/>
  <c r="E12" i="31"/>
  <c r="R12" i="29"/>
  <c r="R17" i="29"/>
  <c r="Q17" i="29" s="1"/>
  <c r="R22" i="29"/>
  <c r="Q22" i="29" s="1"/>
  <c r="R27" i="29"/>
  <c r="Q12" i="29"/>
  <c r="Q27" i="29"/>
  <c r="AI15" i="32" l="1"/>
  <c r="AI12" i="32"/>
  <c r="AI13" i="32"/>
  <c r="AI16" i="32"/>
  <c r="U12" i="32"/>
  <c r="AL12" i="32"/>
  <c r="AL13" i="32" s="1"/>
  <c r="AL14" i="32" s="1"/>
  <c r="AL15" i="32" s="1"/>
  <c r="AL16" i="32" s="1"/>
  <c r="AO12" i="32" s="1"/>
  <c r="AP12" i="32" s="1"/>
  <c r="AI14" i="32"/>
  <c r="AI17" i="31"/>
  <c r="AJ17" i="31" s="1"/>
  <c r="AK17" i="31" s="1"/>
  <c r="AI14" i="31"/>
  <c r="AI12" i="31"/>
  <c r="AI18" i="31"/>
  <c r="AI20" i="31"/>
  <c r="L12" i="32"/>
  <c r="S12" i="31"/>
  <c r="U12" i="31" s="1"/>
  <c r="AL12" i="31"/>
  <c r="AL13" i="31" s="1"/>
  <c r="AL14" i="31" s="1"/>
  <c r="AL15" i="31" s="1"/>
  <c r="AL16" i="31" s="1"/>
  <c r="AO12" i="31" s="1"/>
  <c r="AP12" i="31" s="1"/>
  <c r="AL17" i="31"/>
  <c r="AL18" i="31" s="1"/>
  <c r="AL19" i="31" s="1"/>
  <c r="AL20" i="31" s="1"/>
  <c r="AL21" i="31" s="1"/>
  <c r="AO17" i="31" s="1"/>
  <c r="U17" i="31"/>
  <c r="L12" i="31"/>
  <c r="O12" i="31"/>
  <c r="AJ12" i="32" l="1"/>
  <c r="AK12" i="32" s="1"/>
  <c r="AJ18" i="31"/>
  <c r="AK18" i="31" s="1"/>
  <c r="AJ12" i="31"/>
  <c r="AK12" i="31" s="1"/>
  <c r="AJ13" i="32" l="1"/>
  <c r="AK13" i="32" s="1"/>
  <c r="AJ13" i="31"/>
  <c r="AK13" i="31" s="1"/>
  <c r="AJ19" i="31"/>
  <c r="AK19" i="31" s="1"/>
  <c r="AJ14" i="32" l="1"/>
  <c r="AK14" i="32" s="1"/>
  <c r="AJ20" i="31"/>
  <c r="AK20" i="31" s="1"/>
  <c r="AJ14" i="31"/>
  <c r="AK14" i="31"/>
  <c r="AJ15" i="32" l="1"/>
  <c r="AK15" i="32" s="1"/>
  <c r="AJ21" i="31"/>
  <c r="AK21" i="31" s="1"/>
  <c r="AM17" i="31" s="1"/>
  <c r="AN17" i="31" s="1"/>
  <c r="AQ17" i="31" s="1"/>
  <c r="AJ15" i="31"/>
  <c r="AK15" i="31"/>
  <c r="AJ16" i="32" l="1"/>
  <c r="AK16" i="32" s="1"/>
  <c r="AM12" i="32" s="1"/>
  <c r="AN12" i="32" s="1"/>
  <c r="AQ12" i="32" s="1"/>
  <c r="AJ16" i="31"/>
  <c r="AK16" i="31"/>
  <c r="AM12" i="31" s="1"/>
  <c r="AN12" i="31" s="1"/>
  <c r="AQ12" i="31" s="1"/>
  <c r="Z12" i="29" l="1"/>
  <c r="Z13" i="29" l="1"/>
  <c r="AC17" i="29"/>
  <c r="J16" i="29"/>
  <c r="J15" i="29"/>
  <c r="J14" i="29"/>
  <c r="J13" i="29"/>
  <c r="E16" i="29"/>
  <c r="E15" i="29"/>
  <c r="E14" i="29"/>
  <c r="E13" i="29"/>
  <c r="E12" i="29"/>
  <c r="AE31" i="29" l="1"/>
  <c r="AC31" i="29"/>
  <c r="AB31" i="29"/>
  <c r="AE30" i="29"/>
  <c r="AC30" i="29"/>
  <c r="AB30" i="29"/>
  <c r="AE29" i="29"/>
  <c r="AC29" i="29"/>
  <c r="AB29" i="29"/>
  <c r="AE28" i="29"/>
  <c r="AC28" i="29"/>
  <c r="AB28" i="29"/>
  <c r="AE27" i="29"/>
  <c r="AC27" i="29"/>
  <c r="AB27" i="29"/>
  <c r="AE26" i="29"/>
  <c r="AC26" i="29"/>
  <c r="AB26" i="29"/>
  <c r="AE25" i="29"/>
  <c r="AC25" i="29"/>
  <c r="AB25" i="29"/>
  <c r="AE24" i="29"/>
  <c r="AC24" i="29"/>
  <c r="AB24" i="29"/>
  <c r="AE23" i="29"/>
  <c r="AC23" i="29"/>
  <c r="AB23" i="29"/>
  <c r="AE22" i="29"/>
  <c r="AC22" i="29"/>
  <c r="AB22" i="29"/>
  <c r="AE21" i="29"/>
  <c r="AC21" i="29"/>
  <c r="AB21" i="29"/>
  <c r="AE20" i="29"/>
  <c r="AC20" i="29"/>
  <c r="AB20" i="29"/>
  <c r="AE19" i="29"/>
  <c r="AC19" i="29"/>
  <c r="AB19" i="29"/>
  <c r="AE18" i="29"/>
  <c r="AC18" i="29"/>
  <c r="AB18" i="29"/>
  <c r="AE17" i="29"/>
  <c r="AB17" i="29"/>
  <c r="AE16" i="29"/>
  <c r="AC16" i="29"/>
  <c r="AB16" i="29"/>
  <c r="AE15" i="29"/>
  <c r="AC15" i="29"/>
  <c r="AB15" i="29"/>
  <c r="AE14" i="29"/>
  <c r="AC14" i="29"/>
  <c r="AB14" i="29"/>
  <c r="AE13" i="29"/>
  <c r="AC13" i="29"/>
  <c r="AB13" i="29"/>
  <c r="AE12" i="29"/>
  <c r="AC12" i="29"/>
  <c r="AB12" i="29"/>
  <c r="Z30" i="29"/>
  <c r="Z31" i="29"/>
  <c r="AI30" i="29" l="1"/>
  <c r="AI25" i="29"/>
  <c r="AI26" i="29"/>
  <c r="AI28" i="29"/>
  <c r="AI27" i="29"/>
  <c r="AI20" i="29"/>
  <c r="AI21" i="29"/>
  <c r="AI29" i="29"/>
  <c r="AI31" i="29"/>
  <c r="N27" i="29" l="1"/>
  <c r="K27" i="29"/>
  <c r="L27" i="29" s="1"/>
  <c r="AJ27" i="29" s="1"/>
  <c r="AK27" i="29" s="1"/>
  <c r="AJ28" i="29" s="1"/>
  <c r="AK28" i="29" s="1"/>
  <c r="AJ29" i="29" s="1"/>
  <c r="AK29" i="29" s="1"/>
  <c r="AJ30" i="29" s="1"/>
  <c r="AK30" i="29" s="1"/>
  <c r="O27" i="29" l="1"/>
  <c r="T27" i="29"/>
  <c r="S27" i="29" s="1"/>
  <c r="AJ31" i="29"/>
  <c r="AK31" i="29" s="1"/>
  <c r="AM27" i="29" s="1"/>
  <c r="AN27" i="29" s="1"/>
  <c r="AL27" i="29"/>
  <c r="AL28" i="29" s="1"/>
  <c r="AL29" i="29" s="1"/>
  <c r="AL30" i="29" s="1"/>
  <c r="AL31" i="29" s="1"/>
  <c r="AO27" i="29" l="1"/>
  <c r="AP27" i="29" s="1"/>
  <c r="AQ27" i="29" s="1"/>
  <c r="U27" i="29"/>
  <c r="AI23" i="29" l="1"/>
  <c r="AI24" i="29"/>
  <c r="AI19" i="29"/>
  <c r="AI13" i="29"/>
  <c r="AI15" i="29"/>
  <c r="AI16" i="29"/>
  <c r="AI14" i="29" l="1"/>
  <c r="AI22" i="29"/>
  <c r="AI18" i="29"/>
  <c r="AI17" i="29"/>
  <c r="AI12" i="29"/>
  <c r="N22" i="29" l="1"/>
  <c r="T22" i="29" s="1"/>
  <c r="S22" i="29" s="1"/>
  <c r="K22" i="29"/>
  <c r="L22" i="29" s="1"/>
  <c r="AJ22" i="29" s="1"/>
  <c r="AK22" i="29" s="1"/>
  <c r="AJ23" i="29" s="1"/>
  <c r="AK23" i="29" s="1"/>
  <c r="AJ24" i="29" s="1"/>
  <c r="AK24" i="29" s="1"/>
  <c r="Z20" i="29"/>
  <c r="Z19" i="29"/>
  <c r="N17" i="29"/>
  <c r="T17" i="29" s="1"/>
  <c r="S17" i="29" s="1"/>
  <c r="K17" i="29"/>
  <c r="Z15" i="29"/>
  <c r="Z14" i="29"/>
  <c r="N12" i="29"/>
  <c r="K12" i="29"/>
  <c r="L12" i="29" s="1"/>
  <c r="AJ12" i="29" s="1"/>
  <c r="AK12" i="29" s="1"/>
  <c r="AJ13" i="29" s="1"/>
  <c r="AK13" i="29" s="1"/>
  <c r="I12" i="29"/>
  <c r="O12" i="29" l="1"/>
  <c r="T12" i="29"/>
  <c r="S12" i="29" s="1"/>
  <c r="AJ14" i="29"/>
  <c r="AK14" i="29" s="1"/>
  <c r="AJ25" i="29"/>
  <c r="AK25" i="29"/>
  <c r="O17" i="29"/>
  <c r="O22" i="29"/>
  <c r="L17" i="29"/>
  <c r="AJ17" i="29" s="1"/>
  <c r="AK17" i="29" s="1"/>
  <c r="AJ18" i="29" s="1"/>
  <c r="AK18" i="29" s="1"/>
  <c r="U17" i="29" l="1"/>
  <c r="U22" i="29"/>
  <c r="U12" i="29"/>
  <c r="AJ15" i="29"/>
  <c r="AK15" i="29"/>
  <c r="AJ16" i="29" s="1"/>
  <c r="AL12" i="29"/>
  <c r="AL13" i="29" s="1"/>
  <c r="AL14" i="29" s="1"/>
  <c r="AL15" i="29" s="1"/>
  <c r="AL16" i="29" s="1"/>
  <c r="AP12" i="29" s="1"/>
  <c r="AL22" i="29"/>
  <c r="AL23" i="29" s="1"/>
  <c r="AL24" i="29" s="1"/>
  <c r="AL25" i="29" s="1"/>
  <c r="AL26" i="29" s="1"/>
  <c r="AO22" i="29" s="1"/>
  <c r="AP22" i="29" s="1"/>
  <c r="AJ19" i="29"/>
  <c r="AK19" i="29" s="1"/>
  <c r="AL17" i="29"/>
  <c r="AL18" i="29" s="1"/>
  <c r="AL19" i="29" s="1"/>
  <c r="AL20" i="29" s="1"/>
  <c r="AL21" i="29" s="1"/>
  <c r="AO17" i="29" s="1"/>
  <c r="AP17" i="29" s="1"/>
  <c r="AJ26" i="29"/>
  <c r="AK26" i="29"/>
  <c r="AM22" i="29" s="1"/>
  <c r="AN22" i="29" s="1"/>
  <c r="AK16" i="29" l="1"/>
  <c r="AQ22" i="29"/>
  <c r="AJ20" i="29"/>
  <c r="AK20" i="29"/>
  <c r="AM12" i="29" l="1"/>
  <c r="AN12" i="29" s="1"/>
  <c r="AQ12" i="29" s="1"/>
  <c r="AK21" i="29"/>
  <c r="AM17" i="29" s="1"/>
  <c r="AN17" i="29" s="1"/>
  <c r="AQ17" i="29" s="1"/>
  <c r="AJ21" i="29"/>
</calcChain>
</file>

<file path=xl/sharedStrings.xml><?xml version="1.0" encoding="utf-8"?>
<sst xmlns="http://schemas.openxmlformats.org/spreadsheetml/2006/main" count="885" uniqueCount="382">
  <si>
    <t>TIPO</t>
  </si>
  <si>
    <t>MACROPROCESO</t>
  </si>
  <si>
    <t>ITEM</t>
  </si>
  <si>
    <t>PROCESOS ALCALDÍA CARTAGENA</t>
  </si>
  <si>
    <t>CODIGO</t>
  </si>
  <si>
    <t>SUBPROCESO</t>
  </si>
  <si>
    <t>Cód. Sp</t>
  </si>
  <si>
    <t>ESTRATEGICO</t>
  </si>
  <si>
    <t>PLANEACION TERRITORIAL Y DIRECCIONAMIENTO ESTRATEGICO</t>
  </si>
  <si>
    <t>DIRECCIONAMIENTO  ESTRATÉGICO</t>
  </si>
  <si>
    <t>PTDDE</t>
  </si>
  <si>
    <t xml:space="preserve">PLANEACIÓN ESTRATEGICA </t>
  </si>
  <si>
    <t>GESTIÓN DE POLITICAS PÚBLICAS E INSTITUCIONALES</t>
  </si>
  <si>
    <t xml:space="preserve">ADMINISTRACIÓN DE RIESGO </t>
  </si>
  <si>
    <t>EVALUACIÓN Y GESTIÓN DE LOS GRUPOS DE VALOR</t>
  </si>
  <si>
    <t>SEGUIMIENTO Y EVALUACIÓN</t>
  </si>
  <si>
    <t>PTDSE</t>
  </si>
  <si>
    <t>GESTIÓN DE LA INVERSIÓN PUBLICA</t>
  </si>
  <si>
    <t>PTDGI</t>
  </si>
  <si>
    <t>GESTIÓN  DEL PLAN DE DESARROLLO Y SUS INTRUMENTOS DE EJECUCIÓN</t>
  </si>
  <si>
    <t>GESTIÓN DE PROYECTOS DE INVERSIÓN PÚBLICA</t>
  </si>
  <si>
    <t xml:space="preserve">GESTIÓN DE PROYECTOS DE INVERSIÓN PÚBLICA CON RECURSOS DE REGALIAS </t>
  </si>
  <si>
    <t xml:space="preserve"> GESTIÓN Y  CONTROL  DE INVERSIONES PÚBLICAS </t>
  </si>
  <si>
    <t>GESTIÓN DE DATOS E INFORMACIÓN ESTADISTICA DISTRITAL</t>
  </si>
  <si>
    <t>PTDSI</t>
  </si>
  <si>
    <t>SISTEMA DE INFORMACION - SISBEN</t>
  </si>
  <si>
    <t>SISTEMA DE INFORMACIÓN DE LA ESTRATIFICACIÓN SOCIOECONOMICA</t>
  </si>
  <si>
    <t>SISTEMA DE INFORMACIÓN GEOGRAFICA</t>
  </si>
  <si>
    <t>GESTIÓN ESTADISTICA</t>
  </si>
  <si>
    <t xml:space="preserve">GESTIÓN TERRITORIAL Y GESTIÓN DE SUS INSTRUMENTOS </t>
  </si>
  <si>
    <t>PTDGT</t>
  </si>
  <si>
    <t>FORMULACIÓN DE PLANES PARCIALES</t>
  </si>
  <si>
    <t>FORMULACIÓN Y SEGUIMIENTO DEL POT</t>
  </si>
  <si>
    <t>PLUSVALIA</t>
  </si>
  <si>
    <t>EXPEDIENTE URBANO</t>
  </si>
  <si>
    <t>GESTIÓN EN LA VIGILANCIA Y CONTROL DE LAS NORMAS URBANAS</t>
  </si>
  <si>
    <t>PTDCU</t>
  </si>
  <si>
    <t>INSPECCIÓN, CONTROL Y LA VIGILANCIA DE LOS ENAJENADORES DE VIVIENDA</t>
  </si>
  <si>
    <t>RECEPCIÓN DE BIENES DESTINADOS AL USO PÚBLICO EN ACTUACIONES URBANÍSTICAS</t>
  </si>
  <si>
    <t xml:space="preserve">PROCESOS POLICIVOS URBANÍSTICOS POR INFRACCIÓN URBANÍSTICA </t>
  </si>
  <si>
    <t>GESTIÓN DE PENSAMIENTO ESTRATEGICO INSTITUCIONAL Y DE LA COMUNIDAD</t>
  </si>
  <si>
    <t>GESTIÓN INSTITUCIONAL Y DE LA COMUNIDAD</t>
  </si>
  <si>
    <t>GPEGI</t>
  </si>
  <si>
    <t>COMUNICACIÓN PUBLICA</t>
  </si>
  <si>
    <t>COMUNICACIÓN ESTRATÉGICA</t>
  </si>
  <si>
    <t>COMCE</t>
  </si>
  <si>
    <t>COMUNICACIÓN ORGANIZACIONAL</t>
  </si>
  <si>
    <t>COMCO</t>
  </si>
  <si>
    <t>GESTION DE LA COMUNICACION INSTITUCIONAL</t>
  </si>
  <si>
    <t>COMCI</t>
  </si>
  <si>
    <t>EVALUACION Y CONTROL DE LA GESTION PUBLICA</t>
  </si>
  <si>
    <t>CONTROL DISCIPLINARIO</t>
  </si>
  <si>
    <t>ECGCD</t>
  </si>
  <si>
    <t>EVALUACIÓN INDEPENDIENTE</t>
  </si>
  <si>
    <t>ECGEI</t>
  </si>
  <si>
    <t>MISIONAL</t>
  </si>
  <si>
    <t xml:space="preserve">GESTION SALUD </t>
  </si>
  <si>
    <t>PROMOCIÓN SOCIAL EN SALUD</t>
  </si>
  <si>
    <t>GESPA</t>
  </si>
  <si>
    <t>SALUD PUBLICA</t>
  </si>
  <si>
    <t>GESSP</t>
  </si>
  <si>
    <t>ASEGURAMIENTO EN SALUD</t>
  </si>
  <si>
    <t>GESAS</t>
  </si>
  <si>
    <t xml:space="preserve">SALUD PÚBLICA EN EMERGENCIAS Y DESASTRES </t>
  </si>
  <si>
    <t>GESED</t>
  </si>
  <si>
    <t>PRESTACIÓN DE SERVICIOS EN SALUD</t>
  </si>
  <si>
    <t>GESPS</t>
  </si>
  <si>
    <t>VIGILANCIA Y CONTROL DEL SISTEMA OBLIGATORIO DE GARANTIA DE LA CALIDAD DE LA ATENCIÓN EN SALUD</t>
  </si>
  <si>
    <t>GESVC</t>
  </si>
  <si>
    <t>GESTION EN TRANSITO Y TRANSPORTE</t>
  </si>
  <si>
    <t>GESTION OPERATIVA,  CONTROL DE TRÁNSITO Y TRANSPORTE</t>
  </si>
  <si>
    <t>GTTGO</t>
  </si>
  <si>
    <t>EDUCACION VIAL</t>
  </si>
  <si>
    <t>GTTEV</t>
  </si>
  <si>
    <t>GESTION TECNICA</t>
  </si>
  <si>
    <t>GTTGT</t>
  </si>
  <si>
    <t>GESTIÓN EN SEGURIDAD Y CONVIVENCIA</t>
  </si>
  <si>
    <t>GESTION DE LA SEGURIDAD Y CONVIVENCIA</t>
  </si>
  <si>
    <t>GSCPS</t>
  </si>
  <si>
    <t>GESTION INTEGRAL DEL RIESGO CONTRAINCENDIO</t>
  </si>
  <si>
    <t>GSCBO</t>
  </si>
  <si>
    <t>DERECHOS HUMANOS Y CONSTRUCCCIÓN DE PAZ</t>
  </si>
  <si>
    <t>GSCDH</t>
  </si>
  <si>
    <t>EQUIDAD E INCLUSIÓN DE LOS NEGROS, AFROS, PALENQUEROS E INDÍGENAS</t>
  </si>
  <si>
    <t>GSCFO</t>
  </si>
  <si>
    <t xml:space="preserve">ACCESO A LA JUSTICIA </t>
  </si>
  <si>
    <t>GSCJU</t>
  </si>
  <si>
    <t>GESTIÓN EN PARTICIPACION CIUDADANA</t>
  </si>
  <si>
    <t>FORTALECIMIENTO DE LA PARTICIPACIÓN CIUDADANA Y COMUNITARIA</t>
  </si>
  <si>
    <t>GPCFP</t>
  </si>
  <si>
    <t>GESTIÓN EN DESARROLLO SOCIAL</t>
  </si>
  <si>
    <t>ASISTENCIA Y ACOMPAÑAMIENTO SOCIAL A LA POBLACIÓN HABITANTE DEL DISTRITO DE CARTAGENA</t>
  </si>
  <si>
    <t>GDSAA</t>
  </si>
  <si>
    <t>DESARROLLO DE ESTRATEGIAS DE EMPRENDIMIENTO Y EMPRESARISMO PARA LA INCLUSION SOCIAL, PRODUCTIVA Y LA VINCULACION LABORAL</t>
  </si>
  <si>
    <t>GDSDE</t>
  </si>
  <si>
    <t>EXTENSION AGROPECUARIA EN EL DISTRIRO DE CARTAGENA</t>
  </si>
  <si>
    <t>GDSAT</t>
  </si>
  <si>
    <t>GERENCIA SOCIAL</t>
  </si>
  <si>
    <t>GDSGS</t>
  </si>
  <si>
    <t>GESTIÓN EN INFRAESTRUCTURA</t>
  </si>
  <si>
    <t>GESTIÓN DE PROYECTOS DE OBRAS PUBLICAS</t>
  </si>
  <si>
    <t>GINOP</t>
  </si>
  <si>
    <t>GESTIÓN EN EDUCACION</t>
  </si>
  <si>
    <t>ATENCIÓN AL CIUDADANO EDUCACIÓN</t>
  </si>
  <si>
    <t>GEDAC</t>
  </si>
  <si>
    <t>ADMINISTRACIÓN DEL SISTEMA DE GESTIÓN DE CALIDAD - EDUCACIÓN</t>
  </si>
  <si>
    <t>GEDAS</t>
  </si>
  <si>
    <t>CALIDAD EDUCATIVA</t>
  </si>
  <si>
    <t>GEDCE</t>
  </si>
  <si>
    <t>COBERTURA EDUCATIVA</t>
  </si>
  <si>
    <t>GEDCO</t>
  </si>
  <si>
    <t>GESTIÓN ADMINISTRATIVA DE BIENES Y SERVICIOS - EDUCACIÓN</t>
  </si>
  <si>
    <t>GEDGA</t>
  </si>
  <si>
    <t>GESTIÓN ESTRATÉGICA EN EDUCACIÓN</t>
  </si>
  <si>
    <t>GEDGE</t>
  </si>
  <si>
    <t>GESTIÓN FINANCIERA - EDUCACIÓN</t>
  </si>
  <si>
    <t>GEDGF</t>
  </si>
  <si>
    <t>GESTIÓN LEGAL EDUCATIVA</t>
  </si>
  <si>
    <t>GEDGL</t>
  </si>
  <si>
    <t>GESTIÓN DE PROGRAMAS Y PROYECTOS EDUCATIVOS</t>
  </si>
  <si>
    <t>GEDGP</t>
  </si>
  <si>
    <t>GESTIÓN DE TICS - EDUCACIÓN</t>
  </si>
  <si>
    <t>GEDGT</t>
  </si>
  <si>
    <t>GESTIÓN DE LA INSPECCIÓN Y VIGILANCIA DEL SERVICIO EDUCATIVO</t>
  </si>
  <si>
    <t>GEDIV</t>
  </si>
  <si>
    <t>TALENTO HUMANO - EDUCACIÓN</t>
  </si>
  <si>
    <t>GEDTH</t>
  </si>
  <si>
    <t>APOYO</t>
  </si>
  <si>
    <t>GESTIÓN ADMINISTRATIVA</t>
  </si>
  <si>
    <t xml:space="preserve">GESTIÓN DEL TALENTO HUMANO </t>
  </si>
  <si>
    <t>GADAT</t>
  </si>
  <si>
    <t xml:space="preserve">ADMINISTRACIÓN DE BIENES Y SERVICIOS </t>
  </si>
  <si>
    <t>GADAD</t>
  </si>
  <si>
    <t>FONDO DE PENSIONES</t>
  </si>
  <si>
    <t>GADFP</t>
  </si>
  <si>
    <t>CALIDAD</t>
  </si>
  <si>
    <t>GADCA</t>
  </si>
  <si>
    <t>SERVICIO AL CIUDADANO</t>
  </si>
  <si>
    <t>GADSC</t>
  </si>
  <si>
    <t>TRANSPARENCIA Y PREVENCIÓN DE LA CORRUPCIÓN</t>
  </si>
  <si>
    <t>GADTR</t>
  </si>
  <si>
    <t>COOPERACION INTERNACIONAL</t>
  </si>
  <si>
    <t>GADCO</t>
  </si>
  <si>
    <t>MERCADOS PÚBLICOS</t>
  </si>
  <si>
    <t>GADMP</t>
  </si>
  <si>
    <t>SERVICIOS PÚBLICOS</t>
  </si>
  <si>
    <t>GADSP</t>
  </si>
  <si>
    <t>GESTION DE LAS TECNOLOGIAS DE LA INFORMACION</t>
  </si>
  <si>
    <t>GESTIÓN DE INFRAESTRUCTURA Y TELECOMUNICACIONES</t>
  </si>
  <si>
    <t>GTIGI</t>
  </si>
  <si>
    <t>GESTION DE PROYECTOS DE TECNOLOGIAS DE LA INFORMACION</t>
  </si>
  <si>
    <t>GTIGP</t>
  </si>
  <si>
    <t>GESTION DE SEGURIDAD Y LA PRIVACIDAD DE LA INFORMACIÓN</t>
  </si>
  <si>
    <t>GTIGPS</t>
  </si>
  <si>
    <t>GESTIÓN DE SOFTWARE</t>
  </si>
  <si>
    <t>GTIGS</t>
  </si>
  <si>
    <t>GESTION DOCUMENTAL</t>
  </si>
  <si>
    <t xml:space="preserve">DIRECCIONAMIENTO ESTRATÉGICO </t>
  </si>
  <si>
    <t>GDODE</t>
  </si>
  <si>
    <t>PLANEACIÓN DOCUMENTAL</t>
  </si>
  <si>
    <t>GDOPD</t>
  </si>
  <si>
    <t>GESTIÓN DEL ARCHIVO GENERAL</t>
  </si>
  <si>
    <t>GDOGA</t>
  </si>
  <si>
    <t xml:space="preserve">GESTIÓN  DE LAS COMUNICACIONES OFICIALES </t>
  </si>
  <si>
    <t>GDOGC</t>
  </si>
  <si>
    <t>GESTIÓN DE PROCESOS ARCHIVÍSTICOS</t>
  </si>
  <si>
    <t>GDOGP</t>
  </si>
  <si>
    <t>INFRAESTRUCTURA AMBIENTAL</t>
  </si>
  <si>
    <t>GDOIA</t>
  </si>
  <si>
    <t>GESTIÓN LEGAL</t>
  </si>
  <si>
    <t>DEFENSA JURIDICA</t>
  </si>
  <si>
    <t>GLEDJ</t>
  </si>
  <si>
    <t>GESTIÓN NORMATIVA</t>
  </si>
  <si>
    <t>GLEGN</t>
  </si>
  <si>
    <t>CONTRATACION ESTATAL</t>
  </si>
  <si>
    <t>GLECE</t>
  </si>
  <si>
    <t>GESTION DE HACIENDA</t>
  </si>
  <si>
    <t>DESARROLLO ECONOMICO</t>
  </si>
  <si>
    <t>GHADE</t>
  </si>
  <si>
    <t>DIRECCIONAMIENTO ESTRATEGICO</t>
  </si>
  <si>
    <t>GHADI</t>
  </si>
  <si>
    <t>ADMINISTRACION DEL SISTEMA DE GESTION DE CALIDAD</t>
  </si>
  <si>
    <t>GHAAS</t>
  </si>
  <si>
    <t>PRESUPUESTO</t>
  </si>
  <si>
    <t>GHAPR</t>
  </si>
  <si>
    <t>GESTION TRIBUTARIA</t>
  </si>
  <si>
    <t>GHAGT</t>
  </si>
  <si>
    <t>TESORERIA</t>
  </si>
  <si>
    <t>GHATE</t>
  </si>
  <si>
    <t>CONTABILIDAD</t>
  </si>
  <si>
    <t>GHACO</t>
  </si>
  <si>
    <t>GESTION ADMINISTRATIVA</t>
  </si>
  <si>
    <t>GHAGA</t>
  </si>
  <si>
    <t>MATRIZ DOFA IDENTIFICACION DE FACTORES</t>
  </si>
  <si>
    <t>MATRIZ DOFA FORMULACION DE ESTRATEGIAS</t>
  </si>
  <si>
    <t>Factores positivos internos</t>
  </si>
  <si>
    <t>Factores negativos internos</t>
  </si>
  <si>
    <t>Factores positivos externos</t>
  </si>
  <si>
    <t>Factores negativos externos</t>
  </si>
  <si>
    <t>(Supervivencia) Este cruce consiste en contrarrestar Debilidades por medio de Oportunidades</t>
  </si>
  <si>
    <t>(Supervivencia): utilizar Fortalezas para contrarrestar Amenazas</t>
  </si>
  <si>
    <t xml:space="preserve">(Crecimiento): Utilizar Fortalezas para optimizar Oportunidades </t>
  </si>
  <si>
    <t>Cuando el riesgo se materialice a partir de la combinación de Debilidades con Amenazas, para formular acciones de contingencia.</t>
  </si>
  <si>
    <t>PROCESO</t>
  </si>
  <si>
    <t>FORTALEZAS</t>
  </si>
  <si>
    <t>DEBILIDADES</t>
  </si>
  <si>
    <t xml:space="preserve">OPORTUNIDADES </t>
  </si>
  <si>
    <t>AMENAZAS</t>
  </si>
  <si>
    <t>Estrategias DO</t>
  </si>
  <si>
    <t>Estrategias FA</t>
  </si>
  <si>
    <t>Estrategias FO</t>
  </si>
  <si>
    <t>Estrategias DA</t>
  </si>
  <si>
    <t>Contamos con un Plan Estratégico de Comunicaciones</t>
  </si>
  <si>
    <t>No se ha socializado el Plan Estratégico de Comunicaciones</t>
  </si>
  <si>
    <t>Desarrollar todas las políticas y lineamientos del Plan Estratégico de Comunicaciones</t>
  </si>
  <si>
    <t>Bajo número de personal disponible para desarrollar el Plan Estratégico de Comunicaciones</t>
  </si>
  <si>
    <t xml:space="preserve">Una vez aprobado el Plan Estrrategico de Comunicaciones socializarlo con los comunicadores de las diferentes dependencias </t>
  </si>
  <si>
    <t xml:space="preserve"> Establecer un cronograma para desarrollar las acciones del Plan Estrategico de Comunicaciones</t>
  </si>
  <si>
    <t>Distribuir entre los comunicadores las tareas y acciones del Plan Estrategico de Comunicaciones</t>
  </si>
  <si>
    <t>Trabajar un banco de noticias que permita mantener informados a los ciudadanos</t>
  </si>
  <si>
    <t>Contamos con un medio de comunicación interno</t>
  </si>
  <si>
    <t>Faltan canales de comunicación interna</t>
  </si>
  <si>
    <t>Mantener informado a los servidores públicos</t>
  </si>
  <si>
    <t xml:space="preserve">Por falta de canales se cree desinformación sobre temas de índole público </t>
  </si>
  <si>
    <t>Crear canales de informacion interna  para mantener informados a los servidores</t>
  </si>
  <si>
    <t>Buscar mas formas de distribuir el Boletin Interno</t>
  </si>
  <si>
    <t>Diseñar canales de información interno apropiados</t>
  </si>
  <si>
    <t>Diseñar una platilla que pueda ser utilizada por quien este trabajando para sacar el Boletin Interno</t>
  </si>
  <si>
    <t>Existe documentación y un claro procedimiento para llevar a cabo el proceso de gestión de la comunicación institucional</t>
  </si>
  <si>
    <t>La rotación de personal</t>
  </si>
  <si>
    <t>Mantener una comunicación eficiente con los diferentes grupos de valor</t>
  </si>
  <si>
    <t>La falta de personal puede crear baches en el tiempo y eso afecta el proceso informativo y cominicativo</t>
  </si>
  <si>
    <t>Realizar un plan de adquisiciones acorde con las necesidades de la Oficina Asesora de Comunc y Prensa</t>
  </si>
  <si>
    <t>Desarrollar el procedimientos con el personal existente</t>
  </si>
  <si>
    <t xml:space="preserve">Fortalacer la planta de personal de la oficina de comnuciones y prensa para desarrollar el proceso de gestión de la comunicación institucional </t>
  </si>
  <si>
    <t>Contar con un equipo de planta base</t>
  </si>
  <si>
    <t xml:space="preserve">ALCALDIA MAYOR DE CARTAGENA DE INDIAS </t>
  </si>
  <si>
    <t>Código:GADCA03-F009</t>
  </si>
  <si>
    <t>NA</t>
  </si>
  <si>
    <t>MACROPROCESO: GESTIÓN ADMINISTRATIVA</t>
  </si>
  <si>
    <t>Versión: 1.0</t>
  </si>
  <si>
    <t>El riesgo afecta la imagen de algún área de la organización</t>
  </si>
  <si>
    <t>PROCESO/SUBPROCESO: CALIDAD/ IMPLEMENTACIÓN MODELOS DE GESTIÓN</t>
  </si>
  <si>
    <t>Vigencia: 04-01-2022</t>
  </si>
  <si>
    <t>El riesgo afecta la imagen de la entidad internamente, de conocimiento general nivel interno, de junta directiva y accionistas y/o de proveedores</t>
  </si>
  <si>
    <t>MATRIZ DE RIESGOS INSTITUCIONALES - CONTEXTO E IDENTIFICACIÓN</t>
  </si>
  <si>
    <t>Página: 1 de 1</t>
  </si>
  <si>
    <t>El riesgo afecta la imagen de la entidad con algunos usuarios de relevancia frente al logro de los objetivos</t>
  </si>
  <si>
    <t>ENTIDAD:</t>
  </si>
  <si>
    <t>Alcaldia de Cartagena</t>
  </si>
  <si>
    <t>PROCESO:</t>
  </si>
  <si>
    <t>Elaboración o Actualización:</t>
  </si>
  <si>
    <t>El riesgo afecta la imagen de la entidad con efecto publicitario sostenido a nivel de sector administrativo, nivel departamental o municipal</t>
  </si>
  <si>
    <t>OBJETIVO DEL PROCESO:</t>
  </si>
  <si>
    <t>Vigencia del:</t>
  </si>
  <si>
    <t>2022-2023</t>
  </si>
  <si>
    <t xml:space="preserve"> </t>
  </si>
  <si>
    <t>El riesgo afecta la imagen de la entidad a nivel nacional, con efecto publicitario sostenido a nivel país</t>
  </si>
  <si>
    <t>1. IDENTIFICACION DEL RIESGO</t>
  </si>
  <si>
    <t>2. VALORACION DEL RIESGO</t>
  </si>
  <si>
    <t>3. PLANES DE ACCION</t>
  </si>
  <si>
    <t>1.1. DESCRIPCION DEL RIESGO</t>
  </si>
  <si>
    <t>1.2. ANALISIS DEL RIESGO</t>
  </si>
  <si>
    <t>2.1. Descripción del Control</t>
  </si>
  <si>
    <t>2.2. EVALUACION DE RESGOS</t>
  </si>
  <si>
    <t>1.2.1. Frecuencia de la Actividad</t>
  </si>
  <si>
    <t>1.2.2. Probabilidad inherente</t>
  </si>
  <si>
    <t>1.2.3. %</t>
  </si>
  <si>
    <t>1.2.4. Criterio Afectación Económica</t>
  </si>
  <si>
    <t>1.2.5.%</t>
  </si>
  <si>
    <t>1.2.6. Impacto Inherente economico</t>
  </si>
  <si>
    <t>1.2.7. Criterio Reputacional</t>
  </si>
  <si>
    <t>1.2.8. Impacto Inherente reputacional</t>
  </si>
  <si>
    <t>1.2.9. %</t>
  </si>
  <si>
    <t>1.2.10. Impacto Inherente mas alto</t>
  </si>
  <si>
    <t>1.2.11. % mas alto</t>
  </si>
  <si>
    <t>1.2.12. Zona de riesgo inherente</t>
  </si>
  <si>
    <t>2.2.1. Atributos del control</t>
  </si>
  <si>
    <t>2.2.2. Valor Total del Control</t>
  </si>
  <si>
    <t>2.2.3. Probabilidad residual</t>
  </si>
  <si>
    <t>2.2.4. Impacto Residual</t>
  </si>
  <si>
    <t>2.2.5. %</t>
  </si>
  <si>
    <t>2.2.6. Probabilidad Residual Final</t>
  </si>
  <si>
    <t>2.2.7. %</t>
  </si>
  <si>
    <t>2.2.8. Impacto Residual Final</t>
  </si>
  <si>
    <t>2.2.9. Zona de Riesgo Final</t>
  </si>
  <si>
    <t>2.2.10. Tratamiento</t>
  </si>
  <si>
    <t>1.1.1. No. de Riesgo</t>
  </si>
  <si>
    <t>1.1.2. ¿QUÉ? IMPACTO</t>
  </si>
  <si>
    <r>
      <t>1.1.3. ¿CÓMO? CAUSA INMEDIATA  (</t>
    </r>
    <r>
      <rPr>
        <sz val="9"/>
        <color theme="0"/>
        <rFont val="Arial Narrow"/>
        <family val="2"/>
      </rPr>
      <t xml:space="preserve">Iniciar con la palabra </t>
    </r>
    <r>
      <rPr>
        <b/>
        <sz val="9"/>
        <color theme="0"/>
        <rFont val="Arial Narrow"/>
        <family val="2"/>
      </rPr>
      <t>por)</t>
    </r>
  </si>
  <si>
    <r>
      <t>1.1.4. ¿PORQUÉ? CAUSA RAÍZ (</t>
    </r>
    <r>
      <rPr>
        <sz val="9"/>
        <color theme="0"/>
        <rFont val="Arial Narrow"/>
        <family val="2"/>
      </rPr>
      <t xml:space="preserve">Iniciar con </t>
    </r>
    <r>
      <rPr>
        <b/>
        <sz val="9"/>
        <color theme="0"/>
        <rFont val="Arial Narrow"/>
        <family val="2"/>
      </rPr>
      <t>debido a)</t>
    </r>
  </si>
  <si>
    <t>1.1.5. DESCRIPCIÓN DEL RIESGO</t>
  </si>
  <si>
    <t>1.1.6. FACTOR DEL RIESGO</t>
  </si>
  <si>
    <t>2.2.1.1. Eficiencia</t>
  </si>
  <si>
    <t>2.2.1.2. Informativos</t>
  </si>
  <si>
    <t>3.1. Plan de accion</t>
  </si>
  <si>
    <t>3.2. Responsable</t>
  </si>
  <si>
    <t>3.3. Fecha de implementacion</t>
  </si>
  <si>
    <t>3.4. Fecha seguimiento</t>
  </si>
  <si>
    <t>3.5. Seguimientos por parte del Líder del Proceso</t>
  </si>
  <si>
    <t>3.6. Verificación por parte de segunda línea de defensa o quien haga sus veces 
(Fecha y Descripción)</t>
  </si>
  <si>
    <t>3.7. Verificación por parte de la Oficina de Control Interno o quien haga sus veces 
(Fecha y Descripción)</t>
  </si>
  <si>
    <t>3.8. Estado</t>
  </si>
  <si>
    <t>1.1.6.1. TIPO</t>
  </si>
  <si>
    <t>1.1.6.2. FUENTE GENERADORA DEL EVENTO PARA TIPO E,F,G</t>
  </si>
  <si>
    <t>1.1.6.3. VALIDACIÓN FUENTE GENERADORA DEL EVENTO PARA TIPO A,B,C,D</t>
  </si>
  <si>
    <t>1.1.6.4. RESULTADO FUENTE GENERADORA DEL EVENTO</t>
  </si>
  <si>
    <t>2.1.2. No. Control</t>
  </si>
  <si>
    <t>2.1.3. Responsable (Cargo y/o Aplicativo)</t>
  </si>
  <si>
    <t>2.1.4. Acción (Inicia con un verbo)</t>
  </si>
  <si>
    <t>2.1.5. Complemento (Periodicidad - Observaciones o Desviaciones)</t>
  </si>
  <si>
    <t>2.1.6. Descripción del control</t>
  </si>
  <si>
    <t>Tipo de control</t>
  </si>
  <si>
    <t>Peso del Control</t>
  </si>
  <si>
    <t>Afectación o Desplazamiento en la Matriz</t>
  </si>
  <si>
    <t>Implementación</t>
  </si>
  <si>
    <t>Peso de la implementación</t>
  </si>
  <si>
    <t>Documentación</t>
  </si>
  <si>
    <t>Frecuencia</t>
  </si>
  <si>
    <t>Evidencia</t>
  </si>
  <si>
    <t xml:space="preserve">2.2.2. Peso del Control + Peso de la implementación </t>
  </si>
  <si>
    <t>2.2.3. % Probabilidad Riesgo Inherente-(% Probabilidad Riesgo Inherente*Valor Total del Control)</t>
  </si>
  <si>
    <t>2.2.4. % Impacto Riesgo Inherente-(% Impacto Riesgo Inherente*Valor Total del Control)</t>
  </si>
  <si>
    <t>3.5.1. Seguimiento 1 (Fecha y avance)</t>
  </si>
  <si>
    <t>3.5.2. Seguimiento 2 (Fecha y avance)</t>
  </si>
  <si>
    <t>3.5.3. Seguimiento 3 (Fecha y avance)</t>
  </si>
  <si>
    <t>R1</t>
  </si>
  <si>
    <t>Posibilidad de pérdida Reputacional</t>
  </si>
  <si>
    <t>A Ejecucion y administracion de procesos</t>
  </si>
  <si>
    <t>Procesos</t>
  </si>
  <si>
    <t>N/A</t>
  </si>
  <si>
    <t>Preventivo</t>
  </si>
  <si>
    <t>Manual</t>
  </si>
  <si>
    <t>Documentado</t>
  </si>
  <si>
    <t>Continua</t>
  </si>
  <si>
    <t>Con Registro</t>
  </si>
  <si>
    <t>Evitar</t>
  </si>
  <si>
    <t>Lider de Comunicaciones</t>
  </si>
  <si>
    <t>Sin Iniciar</t>
  </si>
  <si>
    <t>R2</t>
  </si>
  <si>
    <t xml:space="preserve">Por desarticulación de las personas que lideran los temas de comunicacion en las dependencias con el plan estrategico de comunicación  del distrito </t>
  </si>
  <si>
    <t xml:space="preserve">debido a la falta de divulgacion del plan </t>
  </si>
  <si>
    <t xml:space="preserve">verifica que las comunicaciones internas y externas cumplan con los lineamentos y politicas de comunicacion </t>
  </si>
  <si>
    <t>Reducir mitigar</t>
  </si>
  <si>
    <t>programa reuniones sistemáticas que lideran las dependencias en temas de comunicación y seguimiento de la política</t>
  </si>
  <si>
    <t>R3</t>
  </si>
  <si>
    <t xml:space="preserve">por la no comunicación de alertas de temas criticos de las diferentes dependencias </t>
  </si>
  <si>
    <t>debido la insucifiencia de personal para cubrir todos los medios de comunicación</t>
  </si>
  <si>
    <t xml:space="preserve">por el poco crecimiento de las diferentes redes sociales del distrito 
 </t>
  </si>
  <si>
    <t>debido a no planificacion de las plantillas digitales de cubrimiento de redes sociales</t>
  </si>
  <si>
    <t xml:space="preserve">por desarticulacion de la comunicación interna de las dependencias del distrito con la oficina de comunicación y prensa </t>
  </si>
  <si>
    <t>debiado a falta de socializacion del plan estaregico de comunicación-componente comunicación interna</t>
  </si>
  <si>
    <t>realizar seguimiento a los indicadores de forma frecuente para establecer mejoras en el procedimiento</t>
  </si>
  <si>
    <t xml:space="preserve"> Revisión periodica de los planes operativos con cada uno de los equipos para establecer  el porcentaje de cumplimiento</t>
  </si>
  <si>
    <t>Garantizar el cumplimiento de los lineamientos de Comunicación Pública en la Alcaldía de Cartagena, en un 100 % a través de una política integral de comunicaciones que permita mejorar las estrategias comunicacionales de tipo informativo, organizacional y comunitario durante el periodo de gobierno.</t>
  </si>
  <si>
    <t>COMUNICACIÓN ESTRATEGICA</t>
  </si>
  <si>
    <t>Estrategico</t>
  </si>
  <si>
    <t>Construir y fomentar el sentido de pertenencia, el trabajo en equipo y la interlocución entre los servidores públicos y colaboradores divulgando información pertinente y permanente para lograr una cultura organizacional sólida, a través de los canales de difusión interna</t>
  </si>
  <si>
    <t>GESTION DE LA COMUNICACIÓN INSTITUCIONAL</t>
  </si>
  <si>
    <t>Difundir información que propenda por el posicionamiento del Plan de Desarrollo Distrital, de forma oportuna y veraz, a través de la interrelación con los medios de comunicación masivos y digitales, durante el periodo de gobierno, manteniendo a todos los ciudadanos del distrito de Cartagena.</t>
  </si>
  <si>
    <t>Las informaciones internascuyo principal producto es el Boletin interno se verifican cada ocho dias. Según el procedimiento Gestión de la Comunicación Interna. En cuanto a las informaciones externas estas son revisadas de acuerdo a los productos comunicaciones. En redes se realizan antes de salir cada producto y de acuerdo al procedimiento Comunicación Digital.  En cuanto a los Boletines de prensa estos son revisados y verificados diariamente antes de salir al publico por una persona encargada y siguiento el procedimiento de  Gestión de la Comunicación en medios.En todos los casos existen evidencias de que el producto se aproba para ello se diseñaron sellos de aprobación.</t>
  </si>
  <si>
    <t>Los lideres de las areas de gestión de la comunicación interna, Gestión de la comunicación en medios, comunicación digital, periodicamente realizan reuniones para planificar, verificar  y dar instruccioiones sobre el manejo de información y hacer seguimiento.</t>
  </si>
  <si>
    <t>realizar seguimiento al informe de indicadores de la comunicación organizacional</t>
  </si>
  <si>
    <t>Los indicadores se revisan trimestrelmente. De acuerdo al seguimiento se determinan las acciones para corregir</t>
  </si>
  <si>
    <t xml:space="preserve">para remplantear las estrategias  </t>
  </si>
  <si>
    <t>1/07/2013 Avance del 30%</t>
  </si>
  <si>
    <t>1/09/2023 Avance del 60</t>
  </si>
  <si>
    <t>realizan seguimiento a los planes operativos y  las diferentes actividades programadas para mantener activas las redes sociales del Distrito</t>
  </si>
  <si>
    <t>Los productos de Comunicación digital se revisan de acuerdo a una planilla donde se establece los dias y horarios de públicación</t>
  </si>
  <si>
    <t>En proceso</t>
  </si>
  <si>
    <t xml:space="preserve">Realizar reuniones periódicas con el equipo de comunicaciones internas para verificar que los lineamientos y políticas establecidas en el plan estratégico sobre comunicación interna </t>
  </si>
  <si>
    <t xml:space="preserve">Por desarticulación de las personas que lideran los temas de comunicación en las dependencias con el plan estratégico de comunicación  del Distrito </t>
  </si>
  <si>
    <t>Líder comunicaciones</t>
  </si>
  <si>
    <t>Líder de comunicaciónes</t>
  </si>
  <si>
    <t>Líder comunicación organizacional</t>
  </si>
  <si>
    <t xml:space="preserve">Líder comunicación  y prensa 
</t>
  </si>
  <si>
    <t>realizar una reunión de seguimiento para revisar las actividades planteadas en el Plan Estratégico de Comunicaciones y definir la realización de otros productos de comunicacion de acuerdo a necesidades de las dependencias.</t>
  </si>
  <si>
    <t>debido a no planificación de las plantillas digitales de cubrimiento de redes sociales</t>
  </si>
  <si>
    <t xml:space="preserve">Líder de comunicación interna </t>
  </si>
  <si>
    <t>Líder comunicación digital</t>
  </si>
  <si>
    <t>socializar el plan estratégico de comunicación - componente comunicación interna con la dependencia que generan comunicación interna</t>
  </si>
  <si>
    <t>Diariamente se revisan los productos de  Gestión de la Comunicación Institucional, siguiendo  el proceso del mismo nombre.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</si>
</sst>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0"/>
  </numFmts>
  <fonts count="3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0"/>
      <name val="Calibri"/>
      <family val="2"/>
      <scheme val="minor"/>
    </font>
    <font>
      <sz val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sz val="2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6"/>
      <color theme="0"/>
      <name val="Arial Narrow"/>
      <family val="2"/>
    </font>
    <font>
      <sz val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Calibri"/>
      <family val="2"/>
      <scheme val="minor"/>
    </font>
    <font>
      <b/>
      <sz val="7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CAA4C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4CAA4C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2" applyBorder="0">
      <alignment horizontal="center" vertical="center" wrapText="1"/>
    </xf>
    <xf numFmtId="0" fontId="34" fillId="0" borderId="0"/>
  </cellStyleXfs>
  <cellXfs count="142">
    <xf numFmtId="0" fontId="0" fillId="0" borderId="0" xfId="0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9" fillId="3" borderId="0" xfId="2" applyFont="1" applyFill="1"/>
    <xf numFmtId="0" fontId="15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9" fontId="18" fillId="0" borderId="0" xfId="2" applyNumberFormat="1" applyFont="1" applyAlignment="1">
      <alignment vertical="center" wrapText="1"/>
    </xf>
    <xf numFmtId="9" fontId="18" fillId="0" borderId="0" xfId="2" applyNumberFormat="1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23" fillId="0" borderId="0" xfId="2" applyFont="1" applyAlignment="1">
      <alignment vertical="center" wrapText="1"/>
    </xf>
    <xf numFmtId="0" fontId="26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9" fontId="23" fillId="0" borderId="1" xfId="0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justify" vertical="top" wrapText="1"/>
    </xf>
    <xf numFmtId="0" fontId="9" fillId="0" borderId="1" xfId="2" applyFont="1" applyBorder="1" applyAlignment="1">
      <alignment horizontal="justify" vertical="top" wrapText="1"/>
    </xf>
    <xf numFmtId="0" fontId="9" fillId="0" borderId="0" xfId="2" applyFont="1" applyAlignment="1">
      <alignment vertical="center" wrapText="1"/>
    </xf>
    <xf numFmtId="165" fontId="6" fillId="0" borderId="1" xfId="0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1" applyFont="1" applyBorder="1" applyAlignment="1">
      <alignment vertical="center" wrapText="1"/>
    </xf>
    <xf numFmtId="0" fontId="0" fillId="0" borderId="1" xfId="0" applyBorder="1"/>
    <xf numFmtId="0" fontId="30" fillId="8" borderId="1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9" fontId="22" fillId="4" borderId="1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left" vertical="center" wrapText="1"/>
      <protection locked="0"/>
    </xf>
    <xf numFmtId="0" fontId="9" fillId="0" borderId="1" xfId="2" applyFont="1" applyBorder="1" applyAlignment="1">
      <alignment horizontal="left"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9" fontId="28" fillId="0" borderId="2" xfId="2" applyNumberFormat="1" applyFont="1" applyBorder="1" applyAlignment="1">
      <alignment horizontal="center" vertical="center" wrapText="1"/>
    </xf>
    <xf numFmtId="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2" applyFont="1" applyBorder="1" applyAlignment="1">
      <alignment horizontal="justify" vertical="top" wrapText="1"/>
    </xf>
    <xf numFmtId="0" fontId="8" fillId="11" borderId="1" xfId="1" applyFont="1" applyFill="1" applyBorder="1" applyAlignment="1">
      <alignment wrapText="1"/>
    </xf>
    <xf numFmtId="0" fontId="6" fillId="1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9" fontId="28" fillId="0" borderId="1" xfId="2" applyNumberFormat="1" applyFont="1" applyBorder="1" applyAlignment="1">
      <alignment horizontal="center" vertical="center" wrapText="1"/>
    </xf>
    <xf numFmtId="0" fontId="9" fillId="11" borderId="1" xfId="2" applyFont="1" applyFill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wrapText="1"/>
    </xf>
    <xf numFmtId="0" fontId="31" fillId="10" borderId="8" xfId="0" applyFont="1" applyFill="1" applyBorder="1" applyAlignment="1">
      <alignment horizontal="center" wrapText="1"/>
    </xf>
    <xf numFmtId="0" fontId="31" fillId="10" borderId="9" xfId="0" applyFont="1" applyFill="1" applyBorder="1" applyAlignment="1">
      <alignment horizontal="center" wrapText="1"/>
    </xf>
    <xf numFmtId="0" fontId="31" fillId="9" borderId="7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27" fillId="0" borderId="1" xfId="2" applyFont="1" applyBorder="1" applyAlignment="1">
      <alignment horizontal="center" vertical="center"/>
    </xf>
    <xf numFmtId="9" fontId="28" fillId="0" borderId="2" xfId="0" applyNumberFormat="1" applyFont="1" applyBorder="1" applyAlignment="1" applyProtection="1">
      <alignment horizontal="center" vertical="center" wrapText="1"/>
      <protection locked="0"/>
    </xf>
    <xf numFmtId="9" fontId="28" fillId="0" borderId="10" xfId="0" applyNumberFormat="1" applyFont="1" applyBorder="1" applyAlignment="1" applyProtection="1">
      <alignment horizontal="center" vertical="center" wrapText="1"/>
      <protection locked="0"/>
    </xf>
    <xf numFmtId="9" fontId="28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2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14" fontId="9" fillId="0" borderId="2" xfId="2" applyNumberFormat="1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9" fontId="27" fillId="0" borderId="1" xfId="0" applyNumberFormat="1" applyFont="1" applyBorder="1" applyAlignment="1">
      <alignment horizontal="center" vertical="center" wrapText="1"/>
    </xf>
    <xf numFmtId="9" fontId="28" fillId="0" borderId="1" xfId="2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vertical="center"/>
    </xf>
    <xf numFmtId="9" fontId="23" fillId="0" borderId="1" xfId="0" applyNumberFormat="1" applyFont="1" applyBorder="1" applyAlignment="1">
      <alignment horizontal="center" vertical="center" wrapText="1"/>
    </xf>
    <xf numFmtId="3" fontId="23" fillId="0" borderId="2" xfId="2" applyNumberFormat="1" applyFont="1" applyBorder="1" applyAlignment="1" applyProtection="1">
      <alignment horizontal="center" vertical="center" wrapText="1"/>
      <protection locked="0"/>
    </xf>
    <xf numFmtId="3" fontId="23" fillId="0" borderId="10" xfId="2" applyNumberFormat="1" applyFont="1" applyBorder="1" applyAlignment="1" applyProtection="1">
      <alignment horizontal="center" vertical="center" wrapText="1"/>
      <protection locked="0"/>
    </xf>
    <xf numFmtId="3" fontId="23" fillId="0" borderId="6" xfId="2" applyNumberFormat="1" applyFont="1" applyBorder="1" applyAlignment="1" applyProtection="1">
      <alignment horizontal="center" vertical="center" wrapText="1"/>
      <protection locked="0"/>
    </xf>
    <xf numFmtId="9" fontId="28" fillId="0" borderId="1" xfId="0" applyNumberFormat="1" applyFont="1" applyBorder="1" applyAlignment="1" applyProtection="1">
      <alignment horizontal="center" vertical="center" wrapText="1"/>
      <protection locked="0"/>
    </xf>
    <xf numFmtId="9" fontId="28" fillId="0" borderId="2" xfId="0" applyNumberFormat="1" applyFont="1" applyBorder="1" applyAlignment="1" applyProtection="1">
      <alignment horizontal="center" vertical="top" wrapText="1"/>
      <protection locked="0"/>
    </xf>
    <xf numFmtId="9" fontId="28" fillId="0" borderId="10" xfId="0" applyNumberFormat="1" applyFont="1" applyBorder="1" applyAlignment="1" applyProtection="1">
      <alignment horizontal="center" vertical="top" wrapText="1"/>
      <protection locked="0"/>
    </xf>
    <xf numFmtId="9" fontId="28" fillId="0" borderId="6" xfId="0" applyNumberFormat="1" applyFont="1" applyBorder="1" applyAlignment="1" applyProtection="1">
      <alignment horizontal="center" vertical="top" wrapText="1"/>
      <protection locked="0"/>
    </xf>
    <xf numFmtId="0" fontId="23" fillId="0" borderId="1" xfId="2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164" fontId="13" fillId="0" borderId="7" xfId="2" applyNumberFormat="1" applyFont="1" applyBorder="1" applyAlignment="1">
      <alignment horizontal="center" vertical="center" wrapText="1"/>
    </xf>
    <xf numFmtId="164" fontId="13" fillId="0" borderId="8" xfId="2" applyNumberFormat="1" applyFont="1" applyBorder="1" applyAlignment="1">
      <alignment horizontal="center" vertical="center" wrapText="1"/>
    </xf>
    <xf numFmtId="164" fontId="13" fillId="0" borderId="9" xfId="2" applyNumberFormat="1" applyFont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8" xfId="2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textRotation="90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textRotation="90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 applyProtection="1">
      <alignment horizontal="center" vertical="center" wrapText="1"/>
      <protection locked="0"/>
    </xf>
    <xf numFmtId="0" fontId="12" fillId="4" borderId="1" xfId="2" applyFont="1" applyFill="1" applyBorder="1" applyAlignment="1">
      <alignment horizontal="left" vertical="center" wrapText="1"/>
    </xf>
    <xf numFmtId="0" fontId="16" fillId="5" borderId="0" xfId="9" applyFont="1" applyFill="1" applyAlignment="1">
      <alignment horizontal="center" vertical="center" wrapText="1"/>
    </xf>
    <xf numFmtId="164" fontId="13" fillId="0" borderId="1" xfId="2" applyNumberFormat="1" applyFont="1" applyBorder="1" applyAlignment="1">
      <alignment horizontal="left" vertical="center" wrapText="1"/>
    </xf>
    <xf numFmtId="0" fontId="12" fillId="4" borderId="0" xfId="2" applyFont="1" applyFill="1" applyAlignment="1">
      <alignment horizontal="left" vertical="center" wrapText="1"/>
    </xf>
    <xf numFmtId="0" fontId="12" fillId="4" borderId="3" xfId="2" applyFont="1" applyFill="1" applyBorder="1" applyAlignment="1">
      <alignment horizontal="left" vertical="center" wrapText="1"/>
    </xf>
    <xf numFmtId="0" fontId="13" fillId="12" borderId="7" xfId="2" applyFont="1" applyFill="1" applyBorder="1" applyAlignment="1" applyProtection="1">
      <alignment horizontal="left" vertical="justify" wrapText="1"/>
      <protection locked="0"/>
    </xf>
    <xf numFmtId="0" fontId="13" fillId="12" borderId="8" xfId="2" applyFont="1" applyFill="1" applyBorder="1" applyAlignment="1" applyProtection="1">
      <alignment horizontal="left" vertical="justify" wrapText="1"/>
      <protection locked="0"/>
    </xf>
    <xf numFmtId="0" fontId="13" fillId="12" borderId="9" xfId="2" applyFont="1" applyFill="1" applyBorder="1" applyAlignment="1" applyProtection="1">
      <alignment horizontal="left" vertical="justify" wrapText="1"/>
      <protection locked="0"/>
    </xf>
    <xf numFmtId="0" fontId="9" fillId="3" borderId="0" xfId="2" applyFont="1" applyFill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10" fillId="0" borderId="7" xfId="2" applyFont="1" applyBorder="1" applyAlignment="1" applyProtection="1">
      <alignment horizontal="left" vertical="center"/>
      <protection locked="0"/>
    </xf>
    <xf numFmtId="0" fontId="10" fillId="0" borderId="8" xfId="2" applyFont="1" applyBorder="1" applyAlignment="1" applyProtection="1">
      <alignment horizontal="left" vertical="center"/>
      <protection locked="0"/>
    </xf>
    <xf numFmtId="0" fontId="10" fillId="0" borderId="9" xfId="2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0" fillId="0" borderId="1" xfId="2" applyFont="1" applyBorder="1" applyAlignment="1" applyProtection="1">
      <alignment horizontal="left" vertical="center"/>
      <protection locked="0"/>
    </xf>
    <xf numFmtId="0" fontId="10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7" xfId="2" applyFont="1" applyBorder="1" applyAlignment="1" applyProtection="1">
      <alignment horizontal="center" vertical="center" wrapText="1"/>
      <protection locked="0"/>
    </xf>
    <xf numFmtId="0" fontId="13" fillId="0" borderId="9" xfId="2" applyFont="1" applyBorder="1" applyAlignment="1" applyProtection="1">
      <alignment horizontal="center" vertical="center" wrapText="1"/>
      <protection locked="0"/>
    </xf>
    <xf numFmtId="9" fontId="27" fillId="0" borderId="1" xfId="2" applyNumberFormat="1" applyFont="1" applyBorder="1" applyAlignment="1">
      <alignment horizontal="center" vertical="center" wrapText="1"/>
    </xf>
  </cellXfs>
  <cellStyles count="14">
    <cellStyle name="Estilo 2" xfId="12" xr:uid="{00000000-0005-0000-0000-000000000000}"/>
    <cellStyle name="Hipervínculo" xfId="1" builtinId="8"/>
    <cellStyle name="Normal" xfId="0" builtinId="0"/>
    <cellStyle name="Normal - Style1 2" xfId="13" xr:uid="{00000000-0005-0000-0000-000003000000}"/>
    <cellStyle name="Normal 10" xfId="9" xr:uid="{00000000-0005-0000-0000-000004000000}"/>
    <cellStyle name="Normal 11" xfId="7" xr:uid="{00000000-0005-0000-0000-000005000000}"/>
    <cellStyle name="Normal 12" xfId="4" xr:uid="{00000000-0005-0000-0000-000006000000}"/>
    <cellStyle name="Normal 13" xfId="6" xr:uid="{00000000-0005-0000-0000-000007000000}"/>
    <cellStyle name="Normal 14" xfId="5" xr:uid="{00000000-0005-0000-0000-000008000000}"/>
    <cellStyle name="Normal 2" xfId="2" xr:uid="{00000000-0005-0000-0000-000009000000}"/>
    <cellStyle name="Normal 4" xfId="3" xr:uid="{00000000-0005-0000-0000-00000A000000}"/>
    <cellStyle name="Normal 6" xfId="11" xr:uid="{00000000-0005-0000-0000-00000B000000}"/>
    <cellStyle name="Normal 8" xfId="10" xr:uid="{00000000-0005-0000-0000-00000C000000}"/>
    <cellStyle name="Normal 9" xfId="8" xr:uid="{00000000-0005-0000-0000-00000D000000}"/>
  </cellStyles>
  <dxfs count="311"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66FF33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rgb="FF66FF33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2</xdr:row>
      <xdr:rowOff>76200</xdr:rowOff>
    </xdr:from>
    <xdr:to>
      <xdr:col>10</xdr:col>
      <xdr:colOff>514350</xdr:colOff>
      <xdr:row>6</xdr:row>
      <xdr:rowOff>239163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457200"/>
          <a:ext cx="1143000" cy="1220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414075</xdr:colOff>
      <xdr:row>0</xdr:row>
      <xdr:rowOff>62933</xdr:rowOff>
    </xdr:from>
    <xdr:to>
      <xdr:col>0</xdr:col>
      <xdr:colOff>1306286</xdr:colOff>
      <xdr:row>3</xdr:row>
      <xdr:rowOff>211100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75" y="62933"/>
          <a:ext cx="892211" cy="774096"/>
        </a:xfrm>
        <a:prstGeom prst="rect">
          <a:avLst/>
        </a:prstGeom>
      </xdr:spPr>
    </xdr:pic>
    <xdr:clientData/>
  </xdr:two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C1118160-28A2-490E-A607-ADB91DE5C574}"/>
            </a:ext>
          </a:extLst>
        </xdr:cNvPr>
        <xdr:cNvSpPr txBox="1">
          <a:spLocks noChangeArrowheads="1"/>
        </xdr:cNvSpPr>
      </xdr:nvSpPr>
      <xdr:spPr bwMode="auto">
        <a:xfrm>
          <a:off x="42278300" y="4387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E678A381-9164-4532-90BB-A6E0BA4D1A49}"/>
            </a:ext>
          </a:extLst>
        </xdr:cNvPr>
        <xdr:cNvSpPr txBox="1">
          <a:spLocks noChangeArrowheads="1"/>
        </xdr:cNvSpPr>
      </xdr:nvSpPr>
      <xdr:spPr bwMode="auto">
        <a:xfrm>
          <a:off x="42278300" y="4387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5" name="Text Box 18">
          <a:extLst>
            <a:ext uri="{FF2B5EF4-FFF2-40B4-BE49-F238E27FC236}">
              <a16:creationId xmlns:a16="http://schemas.microsoft.com/office/drawing/2014/main" id="{CDC9C380-8655-4A1E-B2C2-28DF0E1F73B4}"/>
            </a:ext>
          </a:extLst>
        </xdr:cNvPr>
        <xdr:cNvSpPr txBox="1">
          <a:spLocks noChangeArrowheads="1"/>
        </xdr:cNvSpPr>
      </xdr:nvSpPr>
      <xdr:spPr bwMode="auto">
        <a:xfrm>
          <a:off x="42278300" y="4387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6" name="Text Box 19">
          <a:extLst>
            <a:ext uri="{FF2B5EF4-FFF2-40B4-BE49-F238E27FC236}">
              <a16:creationId xmlns:a16="http://schemas.microsoft.com/office/drawing/2014/main" id="{B4EB0AEB-43AF-457B-88CD-6F741FA8F341}"/>
            </a:ext>
          </a:extLst>
        </xdr:cNvPr>
        <xdr:cNvSpPr txBox="1">
          <a:spLocks noChangeArrowheads="1"/>
        </xdr:cNvSpPr>
      </xdr:nvSpPr>
      <xdr:spPr bwMode="auto">
        <a:xfrm>
          <a:off x="42278300" y="4387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442269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B3BD03AC-9A43-4403-BF77-4F16878DBF55}"/>
            </a:ext>
          </a:extLst>
        </xdr:cNvPr>
        <xdr:cNvSpPr txBox="1">
          <a:spLocks noChangeArrowheads="1"/>
        </xdr:cNvSpPr>
      </xdr:nvSpPr>
      <xdr:spPr bwMode="auto">
        <a:xfrm>
          <a:off x="42278300" y="67913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414075</xdr:colOff>
      <xdr:row>0</xdr:row>
      <xdr:rowOff>62933</xdr:rowOff>
    </xdr:from>
    <xdr:to>
      <xdr:col>0</xdr:col>
      <xdr:colOff>1306286</xdr:colOff>
      <xdr:row>3</xdr:row>
      <xdr:rowOff>211100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80D815-952B-42AC-9A69-76263F288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75" y="62933"/>
          <a:ext cx="892211" cy="776817"/>
        </a:xfrm>
        <a:prstGeom prst="rect">
          <a:avLst/>
        </a:prstGeom>
      </xdr:spPr>
    </xdr:pic>
    <xdr:clientData/>
  </xdr:two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92C53902-FE31-4F3E-BE7F-125A43FC8790}"/>
            </a:ext>
          </a:extLst>
        </xdr:cNvPr>
        <xdr:cNvSpPr txBox="1">
          <a:spLocks noChangeArrowheads="1"/>
        </xdr:cNvSpPr>
      </xdr:nvSpPr>
      <xdr:spPr bwMode="auto">
        <a:xfrm>
          <a:off x="44164250" y="4425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3E418CA8-09E4-47F7-80AE-BC1B9E4F5A98}"/>
            </a:ext>
          </a:extLst>
        </xdr:cNvPr>
        <xdr:cNvSpPr txBox="1">
          <a:spLocks noChangeArrowheads="1"/>
        </xdr:cNvSpPr>
      </xdr:nvSpPr>
      <xdr:spPr bwMode="auto">
        <a:xfrm>
          <a:off x="44164250" y="4425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5" name="Text Box 18">
          <a:extLst>
            <a:ext uri="{FF2B5EF4-FFF2-40B4-BE49-F238E27FC236}">
              <a16:creationId xmlns:a16="http://schemas.microsoft.com/office/drawing/2014/main" id="{DEA27807-8918-4837-B9DC-4BF07123161E}"/>
            </a:ext>
          </a:extLst>
        </xdr:cNvPr>
        <xdr:cNvSpPr txBox="1">
          <a:spLocks noChangeArrowheads="1"/>
        </xdr:cNvSpPr>
      </xdr:nvSpPr>
      <xdr:spPr bwMode="auto">
        <a:xfrm>
          <a:off x="44164250" y="4425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6" name="Text Box 19">
          <a:extLst>
            <a:ext uri="{FF2B5EF4-FFF2-40B4-BE49-F238E27FC236}">
              <a16:creationId xmlns:a16="http://schemas.microsoft.com/office/drawing/2014/main" id="{BB5C301F-DDC0-4F8C-86DE-C74EA0D1EB70}"/>
            </a:ext>
          </a:extLst>
        </xdr:cNvPr>
        <xdr:cNvSpPr txBox="1">
          <a:spLocks noChangeArrowheads="1"/>
        </xdr:cNvSpPr>
      </xdr:nvSpPr>
      <xdr:spPr bwMode="auto">
        <a:xfrm>
          <a:off x="44164250" y="4425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442269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A46D2417-2C39-44F4-A875-213512DBBBF7}"/>
            </a:ext>
          </a:extLst>
        </xdr:cNvPr>
        <xdr:cNvSpPr txBox="1">
          <a:spLocks noChangeArrowheads="1"/>
        </xdr:cNvSpPr>
      </xdr:nvSpPr>
      <xdr:spPr bwMode="auto">
        <a:xfrm>
          <a:off x="44164250" y="6645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414075</xdr:colOff>
      <xdr:row>0</xdr:row>
      <xdr:rowOff>62933</xdr:rowOff>
    </xdr:from>
    <xdr:to>
      <xdr:col>0</xdr:col>
      <xdr:colOff>1306286</xdr:colOff>
      <xdr:row>3</xdr:row>
      <xdr:rowOff>211100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4EC3BF-A553-466F-A0A4-85EB91E9E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75" y="62933"/>
          <a:ext cx="892211" cy="776817"/>
        </a:xfrm>
        <a:prstGeom prst="rect">
          <a:avLst/>
        </a:prstGeom>
      </xdr:spPr>
    </xdr:pic>
    <xdr:clientData/>
  </xdr:two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CDCA27A0-B73C-4B58-960A-CDF9714C7BEA}"/>
            </a:ext>
          </a:extLst>
        </xdr:cNvPr>
        <xdr:cNvSpPr txBox="1">
          <a:spLocks noChangeArrowheads="1"/>
        </xdr:cNvSpPr>
      </xdr:nvSpPr>
      <xdr:spPr bwMode="auto">
        <a:xfrm>
          <a:off x="44164250" y="4425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70EB2D05-5B86-4F9E-BE26-6DC7FB6A8A6E}"/>
            </a:ext>
          </a:extLst>
        </xdr:cNvPr>
        <xdr:cNvSpPr txBox="1">
          <a:spLocks noChangeArrowheads="1"/>
        </xdr:cNvSpPr>
      </xdr:nvSpPr>
      <xdr:spPr bwMode="auto">
        <a:xfrm>
          <a:off x="44164250" y="4425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5" name="Text Box 18">
          <a:extLst>
            <a:ext uri="{FF2B5EF4-FFF2-40B4-BE49-F238E27FC236}">
              <a16:creationId xmlns:a16="http://schemas.microsoft.com/office/drawing/2014/main" id="{8393316C-D398-4A20-A492-4F858020F22A}"/>
            </a:ext>
          </a:extLst>
        </xdr:cNvPr>
        <xdr:cNvSpPr txBox="1">
          <a:spLocks noChangeArrowheads="1"/>
        </xdr:cNvSpPr>
      </xdr:nvSpPr>
      <xdr:spPr bwMode="auto">
        <a:xfrm>
          <a:off x="44164250" y="4425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171450"/>
    <xdr:sp macro="" textlink="">
      <xdr:nvSpPr>
        <xdr:cNvPr id="6" name="Text Box 19">
          <a:extLst>
            <a:ext uri="{FF2B5EF4-FFF2-40B4-BE49-F238E27FC236}">
              <a16:creationId xmlns:a16="http://schemas.microsoft.com/office/drawing/2014/main" id="{BCD76323-0D6F-48BC-961B-C80633B2D2F8}"/>
            </a:ext>
          </a:extLst>
        </xdr:cNvPr>
        <xdr:cNvSpPr txBox="1">
          <a:spLocks noChangeArrowheads="1"/>
        </xdr:cNvSpPr>
      </xdr:nvSpPr>
      <xdr:spPr bwMode="auto">
        <a:xfrm>
          <a:off x="44164250" y="4425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11</xdr:row>
      <xdr:rowOff>0</xdr:rowOff>
    </xdr:from>
    <xdr:ext cx="95250" cy="442269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96653C50-807F-484C-B6B9-D54FCF314D21}"/>
            </a:ext>
          </a:extLst>
        </xdr:cNvPr>
        <xdr:cNvSpPr txBox="1">
          <a:spLocks noChangeArrowheads="1"/>
        </xdr:cNvSpPr>
      </xdr:nvSpPr>
      <xdr:spPr bwMode="auto">
        <a:xfrm>
          <a:off x="44164250" y="66452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critorio\gestion%20de%20ries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perfinanciera-my.sharepoint.com/personal/ojquintero_superfinanciera_gov_co/Documents/ReOp/Seguimiento%20riesgos/Matrices%20Diciembre/Planeaci&#243;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3%20Racionalizaci&#243;n%20de%20Tr&#225;mites%20(V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9490544a7a1b9b8/Escritorio/Alcald&#237;a/MIPG/gestion%20de%20ries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INSTRUCTIVO"/>
      <sheetName val="2 CONTEXTO E IDENTIFICACIÓN"/>
      <sheetName val="3 PROBABIL E IMPACTO INHERENTE"/>
      <sheetName val="4 MAPA CALOR INHERENTE"/>
      <sheetName val="5 VALORACIÓN DEL CONTROL"/>
      <sheetName val="6 MAPA CALOR RESIDUAL"/>
      <sheetName val="7 MAPA CALOR INHEREN Y RESIDUAL"/>
      <sheetName val="8 MAPA RIESGOS"/>
      <sheetName val="9 RIESGO DEL PROCESO"/>
      <sheetName val="10 CONTROL DE CAMBIOS"/>
      <sheetName val="11 FORMULAS"/>
    </sheetNames>
    <sheetDataSet>
      <sheetData sheetId="0" refreshError="1"/>
      <sheetData sheetId="1" refreshError="1"/>
      <sheetData sheetId="2" refreshError="1">
        <row r="11">
          <cell r="X11" t="str">
            <v>Menor a 10 SMLMV</v>
          </cell>
        </row>
        <row r="12">
          <cell r="X12" t="str">
            <v>Entre 10 y 50 SMLMV</v>
          </cell>
        </row>
        <row r="13">
          <cell r="X13" t="str">
            <v>Entre 50 y 100 SMLMV</v>
          </cell>
        </row>
        <row r="14">
          <cell r="X14" t="str">
            <v>Entre 100 y 500 SMLMV</v>
          </cell>
        </row>
        <row r="15">
          <cell r="X15" t="str">
            <v>Mayor a 500 SMLMV</v>
          </cell>
        </row>
        <row r="16">
          <cell r="X16" t="str">
            <v>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A4" t="str">
            <v>A_Ejecución_y_Administración_de_procesos</v>
          </cell>
          <cell r="O4" t="str">
            <v>Preventivo</v>
          </cell>
        </row>
        <row r="5">
          <cell r="A5" t="str">
            <v>B_Fraude_Externo</v>
          </cell>
          <cell r="O5" t="str">
            <v>Detectivo</v>
          </cell>
          <cell r="P5" t="str">
            <v>Probabilidad</v>
          </cell>
        </row>
        <row r="6">
          <cell r="A6" t="str">
            <v>C_Fraude_Interno</v>
          </cell>
          <cell r="O6" t="str">
            <v>Correctivo</v>
          </cell>
          <cell r="P6" t="str">
            <v>Impacto</v>
          </cell>
        </row>
        <row r="7">
          <cell r="A7" t="str">
            <v>D_Fallas_Tecnológicas</v>
          </cell>
        </row>
        <row r="8">
          <cell r="A8" t="str">
            <v>E_Relaciones_Laborales</v>
          </cell>
        </row>
        <row r="9">
          <cell r="A9" t="str">
            <v>F_Usuarios_Productos_y_Prácticas_Organizacionales</v>
          </cell>
        </row>
        <row r="10">
          <cell r="A10" t="str">
            <v>G_Daños_Activos_Físicos</v>
          </cell>
        </row>
        <row r="11">
          <cell r="A1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 ESTABLECER CONTEXTO "/>
      <sheetName val="B. DOFA"/>
      <sheetName val="C. ESTRATEGIAS DOFA"/>
      <sheetName val="1. RIESGOS "/>
      <sheetName val="2. DOCUMENTACIÓN"/>
      <sheetName val="2.1 CIBER"/>
      <sheetName val="3. EVALUACIÓN"/>
      <sheetName val="4. VALORACIÓN"/>
      <sheetName val="5. MATRIZ DE RIESGOS"/>
      <sheetName val="4a. MATRIZ CALIFICACIÓN"/>
      <sheetName val="MATRIZ DE CALIFICACIÓN"/>
      <sheetName val="Causas"/>
      <sheetName val="AMENAZAS DE CIBERSEGURIDAD "/>
      <sheetName val="NUEVAS_TABLAS"/>
      <sheetName val="CONTROLES SD"/>
      <sheetName val="IDENTIFICACIÓN DE LAS VULNERABI"/>
      <sheetName val="HISTORIAL DE CAMBIOS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 xml:space="preserve">Hardware (biométricos, equipos de cómputo y comunicaciones, servidores) </v>
          </cell>
        </row>
        <row r="3">
          <cell r="B3" t="str">
            <v>Software y/o Sistema</v>
          </cell>
        </row>
        <row r="4">
          <cell r="B4" t="str">
            <v>Servicios (internet, web, portales, agua, luz..)</v>
          </cell>
        </row>
        <row r="5">
          <cell r="B5" t="str">
            <v>Personas</v>
          </cell>
        </row>
        <row r="6">
          <cell r="B6" t="str">
            <v>Información</v>
          </cell>
        </row>
        <row r="7">
          <cell r="B7" t="str">
            <v>Intangible (Imagen)</v>
          </cell>
        </row>
        <row r="8">
          <cell r="B8" t="str">
            <v>Instalaciones</v>
          </cell>
        </row>
        <row r="9">
          <cell r="B9" t="str">
            <v>Componentes de red</v>
          </cell>
        </row>
        <row r="10">
          <cell r="B10">
            <v>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RATEGIAS DE RACIONALIZACION"/>
      <sheetName val="TABLA"/>
      <sheetName val="Tablas instituciones"/>
      <sheetName val="Hoja1"/>
      <sheetName val="Formulas"/>
    </sheetNames>
    <sheetDataSet>
      <sheetData sheetId="0" refreshError="1"/>
      <sheetData sheetId="1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 FORMU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3:H91"/>
  <sheetViews>
    <sheetView showGridLines="0" topLeftCell="A40" workbookViewId="0">
      <selection activeCell="C49" sqref="C49"/>
    </sheetView>
  </sheetViews>
  <sheetFormatPr baseColWidth="10" defaultColWidth="11.44140625" defaultRowHeight="14.4" x14ac:dyDescent="0.3"/>
  <cols>
    <col min="3" max="3" width="24.44140625" customWidth="1"/>
    <col min="4" max="4" width="6.109375" customWidth="1"/>
    <col min="5" max="5" width="21" customWidth="1"/>
    <col min="6" max="6" width="6.109375" customWidth="1"/>
    <col min="7" max="7" width="28" customWidth="1"/>
    <col min="8" max="8" width="6.5546875" customWidth="1"/>
  </cols>
  <sheetData>
    <row r="3" spans="2:8" ht="24.75" customHeight="1" x14ac:dyDescent="0.3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2:8" ht="19.5" customHeight="1" x14ac:dyDescent="0.3">
      <c r="B4" s="1" t="s">
        <v>7</v>
      </c>
      <c r="C4" s="59" t="s">
        <v>8</v>
      </c>
      <c r="D4" s="56">
        <v>1</v>
      </c>
      <c r="E4" s="53" t="s">
        <v>9</v>
      </c>
      <c r="F4" s="56" t="s">
        <v>10</v>
      </c>
      <c r="G4" s="24" t="s">
        <v>11</v>
      </c>
      <c r="H4" s="23">
        <v>1</v>
      </c>
    </row>
    <row r="5" spans="2:8" ht="19.5" customHeight="1" x14ac:dyDescent="0.3">
      <c r="B5" s="1" t="s">
        <v>7</v>
      </c>
      <c r="C5" s="60"/>
      <c r="D5" s="57"/>
      <c r="E5" s="54"/>
      <c r="F5" s="57"/>
      <c r="G5" s="24" t="s">
        <v>12</v>
      </c>
      <c r="H5" s="23">
        <v>2</v>
      </c>
    </row>
    <row r="6" spans="2:8" ht="19.5" customHeight="1" x14ac:dyDescent="0.3">
      <c r="B6" s="1" t="s">
        <v>7</v>
      </c>
      <c r="C6" s="60"/>
      <c r="D6" s="57"/>
      <c r="E6" s="54"/>
      <c r="F6" s="57"/>
      <c r="G6" s="24" t="s">
        <v>13</v>
      </c>
      <c r="H6" s="23">
        <v>3</v>
      </c>
    </row>
    <row r="7" spans="2:8" ht="19.5" customHeight="1" x14ac:dyDescent="0.3">
      <c r="B7" s="1" t="s">
        <v>7</v>
      </c>
      <c r="C7" s="60"/>
      <c r="D7" s="58"/>
      <c r="E7" s="55"/>
      <c r="F7" s="58"/>
      <c r="G7" s="24" t="s">
        <v>14</v>
      </c>
      <c r="H7" s="23">
        <v>4</v>
      </c>
    </row>
    <row r="8" spans="2:8" ht="19.5" customHeight="1" x14ac:dyDescent="0.3">
      <c r="B8" s="1" t="s">
        <v>7</v>
      </c>
      <c r="C8" s="60"/>
      <c r="D8" s="3">
        <v>2</v>
      </c>
      <c r="E8" s="5" t="s">
        <v>15</v>
      </c>
      <c r="F8" s="3" t="s">
        <v>16</v>
      </c>
      <c r="G8" s="24" t="s">
        <v>14</v>
      </c>
      <c r="H8" s="23">
        <v>1</v>
      </c>
    </row>
    <row r="9" spans="2:8" ht="19.5" customHeight="1" x14ac:dyDescent="0.3">
      <c r="B9" s="1" t="s">
        <v>7</v>
      </c>
      <c r="C9" s="60"/>
      <c r="D9" s="56">
        <v>3</v>
      </c>
      <c r="E9" s="53" t="s">
        <v>17</v>
      </c>
      <c r="F9" s="56" t="s">
        <v>18</v>
      </c>
      <c r="G9" s="24" t="s">
        <v>19</v>
      </c>
      <c r="H9" s="23">
        <v>1</v>
      </c>
    </row>
    <row r="10" spans="2:8" ht="19.5" customHeight="1" x14ac:dyDescent="0.3">
      <c r="B10" s="1" t="s">
        <v>7</v>
      </c>
      <c r="C10" s="60"/>
      <c r="D10" s="57"/>
      <c r="E10" s="54"/>
      <c r="F10" s="57"/>
      <c r="G10" s="24" t="s">
        <v>20</v>
      </c>
      <c r="H10" s="23">
        <v>2</v>
      </c>
    </row>
    <row r="11" spans="2:8" ht="19.5" customHeight="1" x14ac:dyDescent="0.3">
      <c r="B11" s="1" t="s">
        <v>7</v>
      </c>
      <c r="C11" s="60"/>
      <c r="D11" s="57"/>
      <c r="E11" s="54"/>
      <c r="F11" s="57"/>
      <c r="G11" s="24" t="s">
        <v>21</v>
      </c>
      <c r="H11" s="23">
        <v>3</v>
      </c>
    </row>
    <row r="12" spans="2:8" ht="19.5" customHeight="1" x14ac:dyDescent="0.3">
      <c r="B12" s="1" t="s">
        <v>7</v>
      </c>
      <c r="C12" s="60"/>
      <c r="D12" s="58"/>
      <c r="E12" s="55"/>
      <c r="F12" s="58"/>
      <c r="G12" s="24" t="s">
        <v>22</v>
      </c>
      <c r="H12" s="23">
        <v>4</v>
      </c>
    </row>
    <row r="13" spans="2:8" ht="34.5" customHeight="1" x14ac:dyDescent="0.3">
      <c r="B13" s="1" t="s">
        <v>7</v>
      </c>
      <c r="C13" s="60"/>
      <c r="D13" s="56">
        <v>4</v>
      </c>
      <c r="E13" s="53" t="s">
        <v>23</v>
      </c>
      <c r="F13" s="56" t="s">
        <v>24</v>
      </c>
      <c r="G13" s="24" t="s">
        <v>25</v>
      </c>
      <c r="H13" s="23">
        <v>1</v>
      </c>
    </row>
    <row r="14" spans="2:8" ht="20.399999999999999" x14ac:dyDescent="0.3">
      <c r="B14" s="1" t="s">
        <v>7</v>
      </c>
      <c r="C14" s="60"/>
      <c r="D14" s="57"/>
      <c r="E14" s="54"/>
      <c r="F14" s="57"/>
      <c r="G14" s="24" t="s">
        <v>26</v>
      </c>
      <c r="H14" s="23">
        <v>2</v>
      </c>
    </row>
    <row r="15" spans="2:8" x14ac:dyDescent="0.3">
      <c r="B15" s="1" t="s">
        <v>7</v>
      </c>
      <c r="C15" s="60"/>
      <c r="D15" s="57"/>
      <c r="E15" s="54"/>
      <c r="F15" s="57"/>
      <c r="G15" s="24" t="s">
        <v>27</v>
      </c>
      <c r="H15" s="23">
        <v>3</v>
      </c>
    </row>
    <row r="16" spans="2:8" x14ac:dyDescent="0.3">
      <c r="B16" s="1" t="s">
        <v>7</v>
      </c>
      <c r="C16" s="60"/>
      <c r="D16" s="58"/>
      <c r="E16" s="55"/>
      <c r="F16" s="58"/>
      <c r="G16" s="24" t="s">
        <v>28</v>
      </c>
      <c r="H16" s="23">
        <v>4</v>
      </c>
    </row>
    <row r="17" spans="2:8" ht="34.5" customHeight="1" x14ac:dyDescent="0.3">
      <c r="B17" s="1" t="s">
        <v>7</v>
      </c>
      <c r="C17" s="60"/>
      <c r="D17" s="56">
        <v>5</v>
      </c>
      <c r="E17" s="53" t="s">
        <v>29</v>
      </c>
      <c r="F17" s="56" t="s">
        <v>30</v>
      </c>
      <c r="G17" s="24" t="s">
        <v>31</v>
      </c>
      <c r="H17" s="23">
        <v>1</v>
      </c>
    </row>
    <row r="18" spans="2:8" x14ac:dyDescent="0.3">
      <c r="B18" s="1" t="s">
        <v>7</v>
      </c>
      <c r="C18" s="60"/>
      <c r="D18" s="57"/>
      <c r="E18" s="54"/>
      <c r="F18" s="57"/>
      <c r="G18" s="24" t="s">
        <v>32</v>
      </c>
      <c r="H18" s="23">
        <v>2</v>
      </c>
    </row>
    <row r="19" spans="2:8" x14ac:dyDescent="0.3">
      <c r="B19" s="1" t="s">
        <v>7</v>
      </c>
      <c r="C19" s="60"/>
      <c r="D19" s="57"/>
      <c r="E19" s="54"/>
      <c r="F19" s="57"/>
      <c r="G19" s="24" t="s">
        <v>33</v>
      </c>
      <c r="H19" s="23">
        <v>3</v>
      </c>
    </row>
    <row r="20" spans="2:8" x14ac:dyDescent="0.3">
      <c r="B20" s="1" t="s">
        <v>7</v>
      </c>
      <c r="C20" s="60"/>
      <c r="D20" s="58"/>
      <c r="E20" s="55"/>
      <c r="F20" s="58"/>
      <c r="G20" s="24" t="s">
        <v>34</v>
      </c>
      <c r="H20" s="23">
        <v>4</v>
      </c>
    </row>
    <row r="21" spans="2:8" ht="34.5" customHeight="1" x14ac:dyDescent="0.3">
      <c r="B21" s="1" t="s">
        <v>7</v>
      </c>
      <c r="C21" s="60"/>
      <c r="D21" s="56">
        <v>6</v>
      </c>
      <c r="E21" s="53" t="s">
        <v>35</v>
      </c>
      <c r="F21" s="56" t="s">
        <v>36</v>
      </c>
      <c r="G21" s="24" t="s">
        <v>37</v>
      </c>
      <c r="H21" s="23">
        <v>1</v>
      </c>
    </row>
    <row r="22" spans="2:8" ht="20.399999999999999" x14ac:dyDescent="0.3">
      <c r="B22" s="1" t="s">
        <v>7</v>
      </c>
      <c r="C22" s="60"/>
      <c r="D22" s="57"/>
      <c r="E22" s="54"/>
      <c r="F22" s="57"/>
      <c r="G22" s="24" t="s">
        <v>38</v>
      </c>
      <c r="H22" s="23">
        <v>2</v>
      </c>
    </row>
    <row r="23" spans="2:8" ht="20.399999999999999" x14ac:dyDescent="0.3">
      <c r="B23" s="1" t="s">
        <v>7</v>
      </c>
      <c r="C23" s="61"/>
      <c r="D23" s="58"/>
      <c r="E23" s="55"/>
      <c r="F23" s="58"/>
      <c r="G23" s="24" t="s">
        <v>39</v>
      </c>
      <c r="H23" s="23">
        <v>3</v>
      </c>
    </row>
    <row r="24" spans="2:8" ht="30" customHeight="1" x14ac:dyDescent="0.3">
      <c r="B24" s="1" t="s">
        <v>7</v>
      </c>
      <c r="C24" s="25" t="s">
        <v>40</v>
      </c>
      <c r="D24" s="3">
        <v>7</v>
      </c>
      <c r="E24" s="5" t="s">
        <v>41</v>
      </c>
      <c r="F24" s="1" t="s">
        <v>42</v>
      </c>
      <c r="G24" s="4"/>
      <c r="H24" s="1"/>
    </row>
    <row r="25" spans="2:8" x14ac:dyDescent="0.3">
      <c r="B25" s="1" t="s">
        <v>7</v>
      </c>
      <c r="C25" s="25" t="s">
        <v>43</v>
      </c>
      <c r="D25" s="3">
        <v>8</v>
      </c>
      <c r="E25" s="5" t="s">
        <v>44</v>
      </c>
      <c r="F25" s="1" t="s">
        <v>45</v>
      </c>
      <c r="G25" s="4"/>
      <c r="H25" s="1"/>
    </row>
    <row r="26" spans="2:8" ht="21.6" x14ac:dyDescent="0.3">
      <c r="B26" s="1" t="s">
        <v>7</v>
      </c>
      <c r="C26" s="25" t="s">
        <v>43</v>
      </c>
      <c r="D26" s="3">
        <v>9</v>
      </c>
      <c r="E26" s="5" t="s">
        <v>46</v>
      </c>
      <c r="F26" s="1" t="s">
        <v>47</v>
      </c>
      <c r="G26" s="4"/>
      <c r="H26" s="1"/>
    </row>
    <row r="27" spans="2:8" ht="21.6" x14ac:dyDescent="0.3">
      <c r="B27" s="1" t="s">
        <v>7</v>
      </c>
      <c r="C27" s="25" t="s">
        <v>43</v>
      </c>
      <c r="D27" s="3">
        <v>10</v>
      </c>
      <c r="E27" s="5" t="s">
        <v>48</v>
      </c>
      <c r="F27" s="1" t="s">
        <v>49</v>
      </c>
      <c r="G27" s="4"/>
      <c r="H27" s="1"/>
    </row>
    <row r="28" spans="2:8" ht="20.399999999999999" x14ac:dyDescent="0.3">
      <c r="B28" s="1" t="s">
        <v>7</v>
      </c>
      <c r="C28" s="25" t="s">
        <v>50</v>
      </c>
      <c r="D28" s="3">
        <v>11</v>
      </c>
      <c r="E28" s="5" t="s">
        <v>51</v>
      </c>
      <c r="F28" s="1" t="s">
        <v>52</v>
      </c>
      <c r="G28" s="4"/>
      <c r="H28" s="1"/>
    </row>
    <row r="29" spans="2:8" ht="20.399999999999999" x14ac:dyDescent="0.3">
      <c r="B29" s="1" t="s">
        <v>7</v>
      </c>
      <c r="C29" s="25" t="s">
        <v>50</v>
      </c>
      <c r="D29" s="3">
        <v>12</v>
      </c>
      <c r="E29" s="5" t="s">
        <v>53</v>
      </c>
      <c r="F29" s="1" t="s">
        <v>54</v>
      </c>
      <c r="G29" s="4"/>
      <c r="H29" s="1"/>
    </row>
    <row r="30" spans="2:8" x14ac:dyDescent="0.3">
      <c r="B30" s="1" t="s">
        <v>55</v>
      </c>
      <c r="C30" s="25" t="s">
        <v>56</v>
      </c>
      <c r="D30" s="3">
        <v>13</v>
      </c>
      <c r="E30" s="5" t="s">
        <v>57</v>
      </c>
      <c r="F30" s="1" t="s">
        <v>58</v>
      </c>
      <c r="G30" s="4"/>
      <c r="H30" s="1"/>
    </row>
    <row r="31" spans="2:8" x14ac:dyDescent="0.3">
      <c r="B31" s="1" t="s">
        <v>55</v>
      </c>
      <c r="C31" s="25" t="s">
        <v>56</v>
      </c>
      <c r="D31" s="3">
        <v>14</v>
      </c>
      <c r="E31" s="5" t="s">
        <v>59</v>
      </c>
      <c r="F31" s="1" t="s">
        <v>60</v>
      </c>
      <c r="G31" s="4"/>
      <c r="H31" s="1"/>
    </row>
    <row r="32" spans="2:8" x14ac:dyDescent="0.3">
      <c r="B32" s="1" t="s">
        <v>55</v>
      </c>
      <c r="C32" s="25" t="s">
        <v>56</v>
      </c>
      <c r="D32" s="3">
        <v>15</v>
      </c>
      <c r="E32" s="5" t="s">
        <v>61</v>
      </c>
      <c r="F32" s="1" t="s">
        <v>62</v>
      </c>
      <c r="G32" s="4"/>
      <c r="H32" s="1"/>
    </row>
    <row r="33" spans="2:8" ht="21.6" x14ac:dyDescent="0.3">
      <c r="B33" s="1" t="s">
        <v>55</v>
      </c>
      <c r="C33" s="25" t="s">
        <v>56</v>
      </c>
      <c r="D33" s="3">
        <v>16</v>
      </c>
      <c r="E33" s="5" t="s">
        <v>63</v>
      </c>
      <c r="F33" s="1" t="s">
        <v>64</v>
      </c>
      <c r="G33" s="4"/>
      <c r="H33" s="1"/>
    </row>
    <row r="34" spans="2:8" ht="21.6" x14ac:dyDescent="0.3">
      <c r="B34" s="1" t="s">
        <v>55</v>
      </c>
      <c r="C34" s="25" t="s">
        <v>56</v>
      </c>
      <c r="D34" s="3">
        <v>17</v>
      </c>
      <c r="E34" s="5" t="s">
        <v>65</v>
      </c>
      <c r="F34" s="1" t="s">
        <v>66</v>
      </c>
      <c r="G34" s="4"/>
      <c r="H34" s="1"/>
    </row>
    <row r="35" spans="2:8" ht="42" x14ac:dyDescent="0.3">
      <c r="B35" s="1" t="s">
        <v>55</v>
      </c>
      <c r="C35" s="25" t="s">
        <v>56</v>
      </c>
      <c r="D35" s="3">
        <v>18</v>
      </c>
      <c r="E35" s="5" t="s">
        <v>67</v>
      </c>
      <c r="F35" s="1" t="s">
        <v>68</v>
      </c>
      <c r="G35" s="5"/>
      <c r="H35" s="1"/>
    </row>
    <row r="36" spans="2:8" ht="21.6" x14ac:dyDescent="0.3">
      <c r="B36" s="1" t="s">
        <v>55</v>
      </c>
      <c r="C36" s="25" t="s">
        <v>69</v>
      </c>
      <c r="D36" s="3">
        <v>19</v>
      </c>
      <c r="E36" s="5" t="s">
        <v>70</v>
      </c>
      <c r="F36" s="1" t="s">
        <v>71</v>
      </c>
      <c r="G36" s="4"/>
      <c r="H36" s="1"/>
    </row>
    <row r="37" spans="2:8" x14ac:dyDescent="0.3">
      <c r="B37" s="1" t="s">
        <v>55</v>
      </c>
      <c r="C37" s="25" t="s">
        <v>69</v>
      </c>
      <c r="D37" s="3">
        <v>20</v>
      </c>
      <c r="E37" s="5" t="s">
        <v>72</v>
      </c>
      <c r="F37" s="1" t="s">
        <v>73</v>
      </c>
      <c r="G37" s="4"/>
      <c r="H37" s="1"/>
    </row>
    <row r="38" spans="2:8" x14ac:dyDescent="0.3">
      <c r="B38" s="1" t="s">
        <v>55</v>
      </c>
      <c r="C38" s="25" t="s">
        <v>69</v>
      </c>
      <c r="D38" s="3">
        <v>21</v>
      </c>
      <c r="E38" s="5" t="s">
        <v>74</v>
      </c>
      <c r="F38" s="1" t="s">
        <v>75</v>
      </c>
      <c r="G38" s="4"/>
      <c r="H38" s="1"/>
    </row>
    <row r="39" spans="2:8" ht="21.6" x14ac:dyDescent="0.3">
      <c r="B39" s="1" t="s">
        <v>55</v>
      </c>
      <c r="C39" s="25" t="s">
        <v>76</v>
      </c>
      <c r="D39" s="3">
        <v>22</v>
      </c>
      <c r="E39" s="5" t="s">
        <v>77</v>
      </c>
      <c r="F39" s="1" t="s">
        <v>78</v>
      </c>
      <c r="G39" s="4"/>
      <c r="H39" s="1"/>
    </row>
    <row r="40" spans="2:8" ht="21.6" x14ac:dyDescent="0.3">
      <c r="B40" s="1" t="s">
        <v>55</v>
      </c>
      <c r="C40" s="25" t="s">
        <v>76</v>
      </c>
      <c r="D40" s="3">
        <v>23</v>
      </c>
      <c r="E40" s="5" t="s">
        <v>79</v>
      </c>
      <c r="F40" s="1" t="s">
        <v>80</v>
      </c>
      <c r="G40" s="4"/>
      <c r="H40" s="1"/>
    </row>
    <row r="41" spans="2:8" ht="21.6" x14ac:dyDescent="0.3">
      <c r="B41" s="1" t="s">
        <v>55</v>
      </c>
      <c r="C41" s="25" t="s">
        <v>76</v>
      </c>
      <c r="D41" s="3">
        <v>24</v>
      </c>
      <c r="E41" s="5" t="s">
        <v>81</v>
      </c>
      <c r="F41" s="1" t="s">
        <v>82</v>
      </c>
      <c r="G41" s="4"/>
      <c r="H41" s="1"/>
    </row>
    <row r="42" spans="2:8" ht="31.8" x14ac:dyDescent="0.3">
      <c r="B42" s="1" t="s">
        <v>55</v>
      </c>
      <c r="C42" s="25" t="s">
        <v>76</v>
      </c>
      <c r="D42" s="3">
        <v>25</v>
      </c>
      <c r="E42" s="5" t="s">
        <v>83</v>
      </c>
      <c r="F42" s="1" t="s">
        <v>84</v>
      </c>
      <c r="G42" s="4"/>
      <c r="H42" s="1"/>
    </row>
    <row r="43" spans="2:8" ht="20.399999999999999" x14ac:dyDescent="0.3">
      <c r="B43" s="1" t="s">
        <v>55</v>
      </c>
      <c r="C43" s="25" t="s">
        <v>76</v>
      </c>
      <c r="D43" s="3">
        <v>26</v>
      </c>
      <c r="E43" s="5" t="s">
        <v>85</v>
      </c>
      <c r="F43" s="1" t="s">
        <v>86</v>
      </c>
      <c r="G43" s="4"/>
      <c r="H43" s="1"/>
    </row>
    <row r="44" spans="2:8" ht="31.8" x14ac:dyDescent="0.3">
      <c r="B44" s="1" t="s">
        <v>55</v>
      </c>
      <c r="C44" s="25" t="s">
        <v>87</v>
      </c>
      <c r="D44" s="3">
        <v>27</v>
      </c>
      <c r="E44" s="5" t="s">
        <v>88</v>
      </c>
      <c r="F44" s="1" t="s">
        <v>89</v>
      </c>
      <c r="G44" s="4"/>
      <c r="H44" s="1"/>
    </row>
    <row r="45" spans="2:8" ht="42" x14ac:dyDescent="0.3">
      <c r="B45" s="1" t="s">
        <v>55</v>
      </c>
      <c r="C45" s="25" t="s">
        <v>90</v>
      </c>
      <c r="D45" s="3">
        <v>28</v>
      </c>
      <c r="E45" s="5" t="s">
        <v>91</v>
      </c>
      <c r="F45" s="1" t="s">
        <v>92</v>
      </c>
      <c r="G45" s="6"/>
      <c r="H45" s="1"/>
    </row>
    <row r="46" spans="2:8" ht="52.2" x14ac:dyDescent="0.3">
      <c r="B46" s="1" t="s">
        <v>55</v>
      </c>
      <c r="C46" s="25" t="s">
        <v>90</v>
      </c>
      <c r="D46" s="3">
        <v>29</v>
      </c>
      <c r="E46" s="5" t="s">
        <v>93</v>
      </c>
      <c r="F46" s="1" t="s">
        <v>94</v>
      </c>
      <c r="G46" s="5"/>
      <c r="H46" s="1"/>
    </row>
    <row r="47" spans="2:8" ht="21.6" x14ac:dyDescent="0.3">
      <c r="B47" s="1" t="s">
        <v>55</v>
      </c>
      <c r="C47" s="25" t="s">
        <v>90</v>
      </c>
      <c r="D47" s="3">
        <v>30</v>
      </c>
      <c r="E47" s="5" t="s">
        <v>95</v>
      </c>
      <c r="F47" s="1" t="s">
        <v>96</v>
      </c>
      <c r="G47" s="4"/>
      <c r="H47" s="1"/>
    </row>
    <row r="48" spans="2:8" x14ac:dyDescent="0.3">
      <c r="B48" s="1" t="s">
        <v>55</v>
      </c>
      <c r="C48" s="25" t="s">
        <v>90</v>
      </c>
      <c r="D48" s="3">
        <v>31</v>
      </c>
      <c r="E48" s="5" t="s">
        <v>97</v>
      </c>
      <c r="F48" s="1" t="s">
        <v>98</v>
      </c>
      <c r="G48" s="4"/>
      <c r="H48" s="1"/>
    </row>
    <row r="49" spans="2:8" ht="21.6" x14ac:dyDescent="0.3">
      <c r="B49" s="1" t="s">
        <v>55</v>
      </c>
      <c r="C49" s="25" t="s">
        <v>99</v>
      </c>
      <c r="D49" s="3">
        <v>32</v>
      </c>
      <c r="E49" s="5" t="s">
        <v>100</v>
      </c>
      <c r="F49" s="1" t="s">
        <v>101</v>
      </c>
      <c r="G49" s="4"/>
      <c r="H49" s="1"/>
    </row>
    <row r="50" spans="2:8" ht="21.6" x14ac:dyDescent="0.3">
      <c r="B50" s="1" t="s">
        <v>55</v>
      </c>
      <c r="C50" s="25" t="s">
        <v>102</v>
      </c>
      <c r="D50" s="3">
        <v>33</v>
      </c>
      <c r="E50" s="5" t="s">
        <v>103</v>
      </c>
      <c r="F50" s="1" t="s">
        <v>104</v>
      </c>
      <c r="G50" s="4"/>
      <c r="H50" s="1"/>
    </row>
    <row r="51" spans="2:8" ht="31.8" x14ac:dyDescent="0.3">
      <c r="B51" s="1" t="s">
        <v>55</v>
      </c>
      <c r="C51" s="25" t="s">
        <v>102</v>
      </c>
      <c r="D51" s="3">
        <v>34</v>
      </c>
      <c r="E51" s="5" t="s">
        <v>105</v>
      </c>
      <c r="F51" s="1" t="s">
        <v>106</v>
      </c>
      <c r="G51" s="4"/>
      <c r="H51" s="1"/>
    </row>
    <row r="52" spans="2:8" x14ac:dyDescent="0.3">
      <c r="B52" s="1" t="s">
        <v>55</v>
      </c>
      <c r="C52" s="25" t="s">
        <v>102</v>
      </c>
      <c r="D52" s="3">
        <v>35</v>
      </c>
      <c r="E52" s="5" t="s">
        <v>107</v>
      </c>
      <c r="F52" s="1" t="s">
        <v>108</v>
      </c>
      <c r="G52" s="4"/>
      <c r="H52" s="1"/>
    </row>
    <row r="53" spans="2:8" x14ac:dyDescent="0.3">
      <c r="B53" s="1" t="s">
        <v>55</v>
      </c>
      <c r="C53" s="25" t="s">
        <v>102</v>
      </c>
      <c r="D53" s="3">
        <v>36</v>
      </c>
      <c r="E53" s="5" t="s">
        <v>109</v>
      </c>
      <c r="F53" s="1" t="s">
        <v>110</v>
      </c>
      <c r="G53" s="4"/>
      <c r="H53" s="1"/>
    </row>
    <row r="54" spans="2:8" ht="21.6" x14ac:dyDescent="0.3">
      <c r="B54" s="1" t="s">
        <v>55</v>
      </c>
      <c r="C54" s="25" t="s">
        <v>102</v>
      </c>
      <c r="D54" s="3">
        <v>37</v>
      </c>
      <c r="E54" s="5" t="s">
        <v>111</v>
      </c>
      <c r="F54" s="1" t="s">
        <v>112</v>
      </c>
      <c r="G54" s="4"/>
      <c r="H54" s="1"/>
    </row>
    <row r="55" spans="2:8" ht="21.6" x14ac:dyDescent="0.3">
      <c r="B55" s="1" t="s">
        <v>55</v>
      </c>
      <c r="C55" s="25" t="s">
        <v>102</v>
      </c>
      <c r="D55" s="3">
        <v>38</v>
      </c>
      <c r="E55" s="5" t="s">
        <v>113</v>
      </c>
      <c r="F55" s="1" t="s">
        <v>114</v>
      </c>
      <c r="G55" s="4"/>
      <c r="H55" s="1"/>
    </row>
    <row r="56" spans="2:8" ht="21.6" x14ac:dyDescent="0.3">
      <c r="B56" s="1" t="s">
        <v>55</v>
      </c>
      <c r="C56" s="25" t="s">
        <v>102</v>
      </c>
      <c r="D56" s="3">
        <v>39</v>
      </c>
      <c r="E56" s="5" t="s">
        <v>115</v>
      </c>
      <c r="F56" s="1" t="s">
        <v>116</v>
      </c>
      <c r="G56" s="4"/>
      <c r="H56" s="1"/>
    </row>
    <row r="57" spans="2:8" x14ac:dyDescent="0.3">
      <c r="B57" s="1" t="s">
        <v>55</v>
      </c>
      <c r="C57" s="25" t="s">
        <v>102</v>
      </c>
      <c r="D57" s="3">
        <v>40</v>
      </c>
      <c r="E57" s="5" t="s">
        <v>117</v>
      </c>
      <c r="F57" s="1" t="s">
        <v>118</v>
      </c>
      <c r="G57" s="4"/>
      <c r="H57" s="1"/>
    </row>
    <row r="58" spans="2:8" ht="21.6" x14ac:dyDescent="0.3">
      <c r="B58" s="1" t="s">
        <v>55</v>
      </c>
      <c r="C58" s="25" t="s">
        <v>102</v>
      </c>
      <c r="D58" s="3">
        <v>41</v>
      </c>
      <c r="E58" s="5" t="s">
        <v>119</v>
      </c>
      <c r="F58" s="1" t="s">
        <v>120</v>
      </c>
      <c r="G58" s="4"/>
      <c r="H58" s="1"/>
    </row>
    <row r="59" spans="2:8" x14ac:dyDescent="0.3">
      <c r="B59" s="1" t="s">
        <v>55</v>
      </c>
      <c r="C59" s="25" t="s">
        <v>102</v>
      </c>
      <c r="D59" s="3">
        <v>42</v>
      </c>
      <c r="E59" s="5" t="s">
        <v>121</v>
      </c>
      <c r="F59" s="1" t="s">
        <v>122</v>
      </c>
      <c r="G59" s="4"/>
      <c r="H59" s="1"/>
    </row>
    <row r="60" spans="2:8" ht="31.8" x14ac:dyDescent="0.3">
      <c r="B60" s="1" t="s">
        <v>55</v>
      </c>
      <c r="C60" s="25" t="s">
        <v>102</v>
      </c>
      <c r="D60" s="3">
        <v>43</v>
      </c>
      <c r="E60" s="5" t="s">
        <v>123</v>
      </c>
      <c r="F60" s="1" t="s">
        <v>124</v>
      </c>
      <c r="G60" s="4"/>
      <c r="H60" s="1"/>
    </row>
    <row r="61" spans="2:8" x14ac:dyDescent="0.3">
      <c r="B61" s="1" t="s">
        <v>55</v>
      </c>
      <c r="C61" s="25" t="s">
        <v>102</v>
      </c>
      <c r="D61" s="3">
        <v>44</v>
      </c>
      <c r="E61" s="5" t="s">
        <v>125</v>
      </c>
      <c r="F61" s="1" t="s">
        <v>126</v>
      </c>
      <c r="G61" s="4"/>
      <c r="H61" s="1"/>
    </row>
    <row r="62" spans="2:8" x14ac:dyDescent="0.3">
      <c r="B62" s="1" t="s">
        <v>127</v>
      </c>
      <c r="C62" s="25" t="s">
        <v>128</v>
      </c>
      <c r="D62" s="3">
        <v>45</v>
      </c>
      <c r="E62" s="5" t="s">
        <v>129</v>
      </c>
      <c r="F62" s="1" t="s">
        <v>130</v>
      </c>
      <c r="G62" s="4"/>
      <c r="H62" s="1"/>
    </row>
    <row r="63" spans="2:8" ht="21.6" x14ac:dyDescent="0.3">
      <c r="B63" s="1" t="s">
        <v>127</v>
      </c>
      <c r="C63" s="25" t="s">
        <v>128</v>
      </c>
      <c r="D63" s="3">
        <v>46</v>
      </c>
      <c r="E63" s="5" t="s">
        <v>131</v>
      </c>
      <c r="F63" s="1" t="s">
        <v>132</v>
      </c>
      <c r="G63" s="4"/>
      <c r="H63" s="1"/>
    </row>
    <row r="64" spans="2:8" x14ac:dyDescent="0.3">
      <c r="B64" s="1" t="s">
        <v>127</v>
      </c>
      <c r="C64" s="25" t="s">
        <v>128</v>
      </c>
      <c r="D64" s="3">
        <v>47</v>
      </c>
      <c r="E64" s="5" t="s">
        <v>133</v>
      </c>
      <c r="F64" s="1" t="s">
        <v>134</v>
      </c>
      <c r="G64" s="4"/>
      <c r="H64" s="1"/>
    </row>
    <row r="65" spans="2:8" x14ac:dyDescent="0.3">
      <c r="B65" s="1" t="s">
        <v>127</v>
      </c>
      <c r="C65" s="25" t="s">
        <v>128</v>
      </c>
      <c r="D65" s="3">
        <v>48</v>
      </c>
      <c r="E65" s="5" t="s">
        <v>135</v>
      </c>
      <c r="F65" s="1" t="s">
        <v>136</v>
      </c>
      <c r="G65" s="4"/>
      <c r="H65" s="1"/>
    </row>
    <row r="66" spans="2:8" x14ac:dyDescent="0.3">
      <c r="B66" s="1" t="s">
        <v>127</v>
      </c>
      <c r="C66" s="25" t="s">
        <v>128</v>
      </c>
      <c r="D66" s="3">
        <v>49</v>
      </c>
      <c r="E66" s="5" t="s">
        <v>137</v>
      </c>
      <c r="F66" s="1" t="s">
        <v>138</v>
      </c>
      <c r="G66" s="4"/>
      <c r="H66" s="1"/>
    </row>
    <row r="67" spans="2:8" ht="21.6" x14ac:dyDescent="0.3">
      <c r="B67" s="1" t="s">
        <v>127</v>
      </c>
      <c r="C67" s="25" t="s">
        <v>128</v>
      </c>
      <c r="D67" s="3">
        <v>50</v>
      </c>
      <c r="E67" s="5" t="s">
        <v>139</v>
      </c>
      <c r="F67" s="1" t="s">
        <v>140</v>
      </c>
      <c r="G67" s="4"/>
      <c r="H67" s="1"/>
    </row>
    <row r="68" spans="2:8" x14ac:dyDescent="0.3">
      <c r="B68" s="1" t="s">
        <v>127</v>
      </c>
      <c r="C68" s="25" t="s">
        <v>128</v>
      </c>
      <c r="D68" s="3">
        <v>51</v>
      </c>
      <c r="E68" s="5" t="s">
        <v>141</v>
      </c>
      <c r="F68" s="1" t="s">
        <v>142</v>
      </c>
      <c r="G68" s="4"/>
      <c r="H68" s="1"/>
    </row>
    <row r="69" spans="2:8" x14ac:dyDescent="0.3">
      <c r="B69" s="1" t="s">
        <v>127</v>
      </c>
      <c r="C69" s="25" t="s">
        <v>128</v>
      </c>
      <c r="D69" s="3">
        <v>52</v>
      </c>
      <c r="E69" s="5" t="s">
        <v>143</v>
      </c>
      <c r="F69" s="1" t="s">
        <v>144</v>
      </c>
      <c r="G69" s="4"/>
      <c r="H69" s="1"/>
    </row>
    <row r="70" spans="2:8" x14ac:dyDescent="0.3">
      <c r="B70" s="1" t="s">
        <v>127</v>
      </c>
      <c r="C70" s="25" t="s">
        <v>128</v>
      </c>
      <c r="D70" s="3">
        <v>53</v>
      </c>
      <c r="E70" s="5" t="s">
        <v>145</v>
      </c>
      <c r="F70" s="1" t="s">
        <v>146</v>
      </c>
      <c r="G70" s="4"/>
      <c r="H70" s="1"/>
    </row>
    <row r="71" spans="2:8" ht="21.6" x14ac:dyDescent="0.3">
      <c r="B71" s="1" t="s">
        <v>127</v>
      </c>
      <c r="C71" s="25" t="s">
        <v>147</v>
      </c>
      <c r="D71" s="3">
        <v>54</v>
      </c>
      <c r="E71" s="5" t="s">
        <v>148</v>
      </c>
      <c r="F71" s="1" t="s">
        <v>149</v>
      </c>
      <c r="G71" s="4"/>
      <c r="H71" s="1"/>
    </row>
    <row r="72" spans="2:8" ht="31.8" x14ac:dyDescent="0.3">
      <c r="B72" s="1" t="s">
        <v>127</v>
      </c>
      <c r="C72" s="25" t="s">
        <v>147</v>
      </c>
      <c r="D72" s="3">
        <v>55</v>
      </c>
      <c r="E72" s="5" t="s">
        <v>150</v>
      </c>
      <c r="F72" s="1" t="s">
        <v>151</v>
      </c>
      <c r="G72" s="4"/>
      <c r="H72" s="1"/>
    </row>
    <row r="73" spans="2:8" ht="31.8" x14ac:dyDescent="0.3">
      <c r="B73" s="1" t="s">
        <v>127</v>
      </c>
      <c r="C73" s="25" t="s">
        <v>147</v>
      </c>
      <c r="D73" s="3">
        <v>56</v>
      </c>
      <c r="E73" s="5" t="s">
        <v>152</v>
      </c>
      <c r="F73" s="1" t="s">
        <v>153</v>
      </c>
      <c r="G73" s="4"/>
      <c r="H73" s="1"/>
    </row>
    <row r="74" spans="2:8" ht="20.399999999999999" x14ac:dyDescent="0.3">
      <c r="B74" s="1" t="s">
        <v>127</v>
      </c>
      <c r="C74" s="25" t="s">
        <v>147</v>
      </c>
      <c r="D74" s="3">
        <v>57</v>
      </c>
      <c r="E74" s="5" t="s">
        <v>154</v>
      </c>
      <c r="F74" s="1" t="s">
        <v>155</v>
      </c>
      <c r="G74" s="4"/>
      <c r="H74" s="1"/>
    </row>
    <row r="75" spans="2:8" ht="21.6" x14ac:dyDescent="0.3">
      <c r="B75" s="1" t="s">
        <v>127</v>
      </c>
      <c r="C75" s="25" t="s">
        <v>156</v>
      </c>
      <c r="D75" s="3">
        <v>58</v>
      </c>
      <c r="E75" s="5" t="s">
        <v>157</v>
      </c>
      <c r="F75" s="1" t="s">
        <v>158</v>
      </c>
      <c r="G75" s="4"/>
      <c r="H75" s="1"/>
    </row>
    <row r="76" spans="2:8" x14ac:dyDescent="0.3">
      <c r="B76" s="1" t="s">
        <v>127</v>
      </c>
      <c r="C76" s="25" t="s">
        <v>156</v>
      </c>
      <c r="D76" s="3">
        <v>59</v>
      </c>
      <c r="E76" s="5" t="s">
        <v>159</v>
      </c>
      <c r="F76" s="1" t="s">
        <v>160</v>
      </c>
      <c r="G76" s="4"/>
      <c r="H76" s="1"/>
    </row>
    <row r="77" spans="2:8" x14ac:dyDescent="0.3">
      <c r="B77" s="1" t="s">
        <v>127</v>
      </c>
      <c r="C77" s="25" t="s">
        <v>156</v>
      </c>
      <c r="D77" s="3">
        <v>60</v>
      </c>
      <c r="E77" s="5" t="s">
        <v>161</v>
      </c>
      <c r="F77" s="1" t="s">
        <v>162</v>
      </c>
      <c r="G77" s="4"/>
      <c r="H77" s="1"/>
    </row>
    <row r="78" spans="2:8" ht="21.6" x14ac:dyDescent="0.3">
      <c r="B78" s="1" t="s">
        <v>127</v>
      </c>
      <c r="C78" s="25" t="s">
        <v>156</v>
      </c>
      <c r="D78" s="3">
        <v>61</v>
      </c>
      <c r="E78" s="5" t="s">
        <v>163</v>
      </c>
      <c r="F78" s="1" t="s">
        <v>164</v>
      </c>
      <c r="G78" s="4"/>
      <c r="H78" s="1"/>
    </row>
    <row r="79" spans="2:8" ht="21.6" x14ac:dyDescent="0.3">
      <c r="B79" s="1" t="s">
        <v>127</v>
      </c>
      <c r="C79" s="25" t="s">
        <v>156</v>
      </c>
      <c r="D79" s="3">
        <v>62</v>
      </c>
      <c r="E79" s="5" t="s">
        <v>165</v>
      </c>
      <c r="F79" s="1" t="s">
        <v>166</v>
      </c>
      <c r="G79" s="4"/>
      <c r="H79" s="1"/>
    </row>
    <row r="80" spans="2:8" x14ac:dyDescent="0.3">
      <c r="B80" s="1" t="s">
        <v>127</v>
      </c>
      <c r="C80" s="25" t="s">
        <v>156</v>
      </c>
      <c r="D80" s="3">
        <v>63</v>
      </c>
      <c r="E80" s="5" t="s">
        <v>167</v>
      </c>
      <c r="F80" s="1" t="s">
        <v>168</v>
      </c>
      <c r="G80" s="4"/>
      <c r="H80" s="1"/>
    </row>
    <row r="81" spans="2:8" x14ac:dyDescent="0.3">
      <c r="B81" s="1" t="s">
        <v>127</v>
      </c>
      <c r="C81" s="25" t="s">
        <v>169</v>
      </c>
      <c r="D81" s="3">
        <v>64</v>
      </c>
      <c r="E81" s="5" t="s">
        <v>170</v>
      </c>
      <c r="F81" s="1" t="s">
        <v>171</v>
      </c>
      <c r="G81" s="4"/>
      <c r="H81" s="1"/>
    </row>
    <row r="82" spans="2:8" x14ac:dyDescent="0.3">
      <c r="B82" s="1" t="s">
        <v>127</v>
      </c>
      <c r="C82" s="25" t="s">
        <v>169</v>
      </c>
      <c r="D82" s="3">
        <v>65</v>
      </c>
      <c r="E82" s="5" t="s">
        <v>172</v>
      </c>
      <c r="F82" s="1" t="s">
        <v>173</v>
      </c>
      <c r="G82" s="4"/>
      <c r="H82" s="1"/>
    </row>
    <row r="83" spans="2:8" x14ac:dyDescent="0.3">
      <c r="B83" s="1" t="s">
        <v>127</v>
      </c>
      <c r="C83" s="25" t="s">
        <v>169</v>
      </c>
      <c r="D83" s="3">
        <v>66</v>
      </c>
      <c r="E83" s="5" t="s">
        <v>174</v>
      </c>
      <c r="F83" s="1" t="s">
        <v>175</v>
      </c>
      <c r="G83" s="4"/>
      <c r="H83" s="1"/>
    </row>
    <row r="84" spans="2:8" x14ac:dyDescent="0.3">
      <c r="B84" s="1" t="s">
        <v>127</v>
      </c>
      <c r="C84" s="25" t="s">
        <v>176</v>
      </c>
      <c r="D84" s="3">
        <v>67</v>
      </c>
      <c r="E84" s="5" t="s">
        <v>177</v>
      </c>
      <c r="F84" s="1" t="s">
        <v>178</v>
      </c>
      <c r="G84" s="4"/>
      <c r="H84" s="1"/>
    </row>
    <row r="85" spans="2:8" ht="21.6" x14ac:dyDescent="0.3">
      <c r="B85" s="1" t="s">
        <v>127</v>
      </c>
      <c r="C85" s="25" t="s">
        <v>176</v>
      </c>
      <c r="D85" s="3">
        <v>68</v>
      </c>
      <c r="E85" s="5" t="s">
        <v>179</v>
      </c>
      <c r="F85" s="1" t="s">
        <v>180</v>
      </c>
      <c r="G85" s="4"/>
      <c r="H85" s="1"/>
    </row>
    <row r="86" spans="2:8" ht="21.6" x14ac:dyDescent="0.3">
      <c r="B86" s="1" t="s">
        <v>127</v>
      </c>
      <c r="C86" s="25" t="s">
        <v>176</v>
      </c>
      <c r="D86" s="3">
        <v>69</v>
      </c>
      <c r="E86" s="5" t="s">
        <v>181</v>
      </c>
      <c r="F86" s="1" t="s">
        <v>182</v>
      </c>
      <c r="G86" s="4"/>
      <c r="H86" s="1"/>
    </row>
    <row r="87" spans="2:8" x14ac:dyDescent="0.3">
      <c r="B87" s="1" t="s">
        <v>127</v>
      </c>
      <c r="C87" s="25" t="s">
        <v>176</v>
      </c>
      <c r="D87" s="3">
        <v>70</v>
      </c>
      <c r="E87" s="5" t="s">
        <v>183</v>
      </c>
      <c r="F87" s="1" t="s">
        <v>184</v>
      </c>
      <c r="G87" s="4"/>
      <c r="H87" s="1"/>
    </row>
    <row r="88" spans="2:8" x14ac:dyDescent="0.3">
      <c r="B88" s="1" t="s">
        <v>127</v>
      </c>
      <c r="C88" s="25" t="s">
        <v>176</v>
      </c>
      <c r="D88" s="3">
        <v>71</v>
      </c>
      <c r="E88" s="5" t="s">
        <v>185</v>
      </c>
      <c r="F88" s="1" t="s">
        <v>186</v>
      </c>
      <c r="G88" s="4"/>
      <c r="H88" s="1"/>
    </row>
    <row r="89" spans="2:8" x14ac:dyDescent="0.3">
      <c r="B89" s="1" t="s">
        <v>127</v>
      </c>
      <c r="C89" s="25" t="s">
        <v>176</v>
      </c>
      <c r="D89" s="3">
        <v>72</v>
      </c>
      <c r="E89" s="5" t="s">
        <v>187</v>
      </c>
      <c r="F89" s="1" t="s">
        <v>188</v>
      </c>
      <c r="G89" s="4"/>
      <c r="H89" s="1"/>
    </row>
    <row r="90" spans="2:8" x14ac:dyDescent="0.3">
      <c r="B90" s="1" t="s">
        <v>127</v>
      </c>
      <c r="C90" s="25" t="s">
        <v>176</v>
      </c>
      <c r="D90" s="3">
        <v>73</v>
      </c>
      <c r="E90" s="5" t="s">
        <v>189</v>
      </c>
      <c r="F90" s="1" t="s">
        <v>190</v>
      </c>
      <c r="G90" s="4"/>
      <c r="H90" s="1"/>
    </row>
    <row r="91" spans="2:8" x14ac:dyDescent="0.3">
      <c r="B91" s="1" t="s">
        <v>127</v>
      </c>
      <c r="C91" s="25" t="s">
        <v>176</v>
      </c>
      <c r="D91" s="3">
        <v>74</v>
      </c>
      <c r="E91" s="5" t="s">
        <v>191</v>
      </c>
      <c r="F91" s="1" t="s">
        <v>192</v>
      </c>
      <c r="G91" s="4"/>
      <c r="H91" s="1"/>
    </row>
  </sheetData>
  <sortState xmlns:xlrd2="http://schemas.microsoft.com/office/spreadsheetml/2017/richdata2" ref="E4:F30">
    <sortCondition ref="E3"/>
  </sortState>
  <mergeCells count="16">
    <mergeCell ref="E21:E23"/>
    <mergeCell ref="D21:D23"/>
    <mergeCell ref="F21:F23"/>
    <mergeCell ref="C4:C23"/>
    <mergeCell ref="E13:E16"/>
    <mergeCell ref="F13:F16"/>
    <mergeCell ref="D13:D16"/>
    <mergeCell ref="E17:E20"/>
    <mergeCell ref="F17:F20"/>
    <mergeCell ref="D17:D20"/>
    <mergeCell ref="E4:E7"/>
    <mergeCell ref="E9:E12"/>
    <mergeCell ref="F9:F12"/>
    <mergeCell ref="F4:F7"/>
    <mergeCell ref="D4:D7"/>
    <mergeCell ref="D9:D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77"/>
  <sheetViews>
    <sheetView topLeftCell="A3" zoomScale="110" zoomScaleNormal="110" workbookViewId="0">
      <selection activeCell="A13" sqref="A13"/>
    </sheetView>
  </sheetViews>
  <sheetFormatPr baseColWidth="10" defaultColWidth="11.44140625" defaultRowHeight="14.4" x14ac:dyDescent="0.3"/>
  <cols>
    <col min="1" max="1" width="24.88671875" customWidth="1"/>
    <col min="2" max="2" width="20.5546875" customWidth="1"/>
    <col min="3" max="9" width="19.33203125" customWidth="1"/>
  </cols>
  <sheetData>
    <row r="2" spans="1:9" ht="15" customHeight="1" x14ac:dyDescent="0.3">
      <c r="B2" s="65" t="s">
        <v>193</v>
      </c>
      <c r="C2" s="66"/>
      <c r="D2" s="66"/>
      <c r="E2" s="67"/>
      <c r="F2" s="62" t="s">
        <v>194</v>
      </c>
      <c r="G2" s="63"/>
      <c r="H2" s="63"/>
      <c r="I2" s="64"/>
    </row>
    <row r="3" spans="1:9" ht="50.25" customHeight="1" x14ac:dyDescent="0.3">
      <c r="A3" s="26"/>
      <c r="B3" s="30" t="s">
        <v>195</v>
      </c>
      <c r="C3" s="30" t="s">
        <v>196</v>
      </c>
      <c r="D3" s="30" t="s">
        <v>197</v>
      </c>
      <c r="E3" s="30" t="s">
        <v>198</v>
      </c>
      <c r="F3" s="31" t="s">
        <v>199</v>
      </c>
      <c r="G3" s="31" t="s">
        <v>200</v>
      </c>
      <c r="H3" s="31" t="s">
        <v>201</v>
      </c>
      <c r="I3" s="32" t="s">
        <v>202</v>
      </c>
    </row>
    <row r="4" spans="1:9" x14ac:dyDescent="0.3">
      <c r="A4" s="29" t="s">
        <v>203</v>
      </c>
      <c r="B4" s="29" t="s">
        <v>204</v>
      </c>
      <c r="C4" s="29" t="s">
        <v>205</v>
      </c>
      <c r="D4" s="29" t="s">
        <v>206</v>
      </c>
      <c r="E4" s="29" t="s">
        <v>207</v>
      </c>
      <c r="F4" s="29" t="s">
        <v>208</v>
      </c>
      <c r="G4" s="29" t="s">
        <v>209</v>
      </c>
      <c r="H4" s="29" t="s">
        <v>210</v>
      </c>
      <c r="I4" s="29" t="s">
        <v>211</v>
      </c>
    </row>
    <row r="5" spans="1:9" x14ac:dyDescent="0.3">
      <c r="A5" s="27" t="s">
        <v>9</v>
      </c>
      <c r="B5" s="28"/>
      <c r="C5" s="28"/>
      <c r="D5" s="28"/>
      <c r="E5" s="28"/>
      <c r="F5" s="28"/>
      <c r="G5" s="28"/>
      <c r="H5" s="28"/>
      <c r="I5" s="28"/>
    </row>
    <row r="6" spans="1:9" x14ac:dyDescent="0.3">
      <c r="A6" s="5" t="s">
        <v>15</v>
      </c>
      <c r="B6" s="28"/>
      <c r="C6" s="28"/>
      <c r="D6" s="28"/>
      <c r="E6" s="28"/>
      <c r="F6" s="28"/>
      <c r="G6" s="28"/>
      <c r="H6" s="28"/>
      <c r="I6" s="28"/>
    </row>
    <row r="7" spans="1:9" x14ac:dyDescent="0.3">
      <c r="A7" s="27" t="s">
        <v>17</v>
      </c>
      <c r="B7" s="28"/>
      <c r="C7" s="28"/>
      <c r="D7" s="28"/>
      <c r="E7" s="28"/>
      <c r="F7" s="28"/>
      <c r="G7" s="28"/>
      <c r="H7" s="28"/>
      <c r="I7" s="28"/>
    </row>
    <row r="8" spans="1:9" ht="20.399999999999999" x14ac:dyDescent="0.3">
      <c r="A8" s="27" t="s">
        <v>23</v>
      </c>
      <c r="B8" s="28"/>
      <c r="C8" s="28"/>
      <c r="D8" s="28"/>
      <c r="E8" s="28"/>
      <c r="F8" s="28"/>
      <c r="G8" s="28"/>
      <c r="H8" s="28"/>
      <c r="I8" s="28"/>
    </row>
    <row r="9" spans="1:9" ht="20.399999999999999" x14ac:dyDescent="0.3">
      <c r="A9" s="27" t="s">
        <v>29</v>
      </c>
      <c r="B9" s="28"/>
      <c r="C9" s="28"/>
      <c r="D9" s="28"/>
      <c r="E9" s="28"/>
      <c r="F9" s="28"/>
      <c r="G9" s="28"/>
      <c r="H9" s="28"/>
      <c r="I9" s="28"/>
    </row>
    <row r="10" spans="1:9" ht="20.399999999999999" x14ac:dyDescent="0.3">
      <c r="A10" s="27" t="s">
        <v>35</v>
      </c>
      <c r="B10" s="28"/>
      <c r="C10" s="28"/>
      <c r="D10" s="28"/>
      <c r="E10" s="28"/>
      <c r="F10" s="28"/>
      <c r="G10" s="28"/>
      <c r="H10" s="28"/>
      <c r="I10" s="28"/>
    </row>
    <row r="11" spans="1:9" ht="102.75" customHeight="1" x14ac:dyDescent="0.3">
      <c r="A11" s="44" t="s">
        <v>44</v>
      </c>
      <c r="B11" s="45" t="s">
        <v>212</v>
      </c>
      <c r="C11" s="45" t="s">
        <v>213</v>
      </c>
      <c r="D11" s="45" t="s">
        <v>214</v>
      </c>
      <c r="E11" s="45" t="s">
        <v>215</v>
      </c>
      <c r="F11" s="49" t="s">
        <v>216</v>
      </c>
      <c r="G11" s="49" t="s">
        <v>217</v>
      </c>
      <c r="H11" s="49" t="s">
        <v>218</v>
      </c>
      <c r="I11" s="50" t="s">
        <v>219</v>
      </c>
    </row>
    <row r="12" spans="1:9" ht="91.5" customHeight="1" x14ac:dyDescent="0.3">
      <c r="A12" s="44" t="s">
        <v>46</v>
      </c>
      <c r="B12" s="45" t="s">
        <v>220</v>
      </c>
      <c r="C12" s="45" t="s">
        <v>221</v>
      </c>
      <c r="D12" s="45" t="s">
        <v>222</v>
      </c>
      <c r="E12" s="45" t="s">
        <v>223</v>
      </c>
      <c r="F12" s="46" t="s">
        <v>224</v>
      </c>
      <c r="G12" s="46" t="s">
        <v>225</v>
      </c>
      <c r="H12" s="46" t="s">
        <v>226</v>
      </c>
      <c r="I12" s="48" t="s">
        <v>227</v>
      </c>
    </row>
    <row r="13" spans="1:9" ht="85.5" customHeight="1" x14ac:dyDescent="0.3">
      <c r="A13" s="44" t="s">
        <v>48</v>
      </c>
      <c r="B13" s="45" t="s">
        <v>228</v>
      </c>
      <c r="C13" s="45" t="s">
        <v>229</v>
      </c>
      <c r="D13" s="45" t="s">
        <v>230</v>
      </c>
      <c r="E13" s="45" t="s">
        <v>231</v>
      </c>
      <c r="F13" s="46" t="s">
        <v>232</v>
      </c>
      <c r="G13" s="47" t="s">
        <v>233</v>
      </c>
      <c r="H13" s="46" t="s">
        <v>234</v>
      </c>
      <c r="I13" s="48" t="s">
        <v>235</v>
      </c>
    </row>
    <row r="14" spans="1:9" x14ac:dyDescent="0.3">
      <c r="A14" s="5" t="s">
        <v>51</v>
      </c>
      <c r="B14" s="28"/>
      <c r="C14" s="28"/>
      <c r="D14" s="28"/>
      <c r="E14" s="28"/>
      <c r="F14" s="28"/>
      <c r="G14" s="28"/>
      <c r="H14" s="28"/>
      <c r="I14" s="28"/>
    </row>
    <row r="15" spans="1:9" x14ac:dyDescent="0.3">
      <c r="A15" s="5" t="s">
        <v>53</v>
      </c>
      <c r="B15" s="28"/>
      <c r="C15" s="28"/>
      <c r="D15" s="28"/>
      <c r="E15" s="28"/>
      <c r="F15" s="28"/>
      <c r="G15" s="28"/>
      <c r="H15" s="28"/>
      <c r="I15" s="28"/>
    </row>
    <row r="16" spans="1:9" x14ac:dyDescent="0.3">
      <c r="A16" s="5" t="s">
        <v>57</v>
      </c>
      <c r="B16" s="28"/>
      <c r="C16" s="28"/>
      <c r="D16" s="28"/>
      <c r="E16" s="28"/>
      <c r="F16" s="28"/>
      <c r="G16" s="28"/>
      <c r="H16" s="28"/>
      <c r="I16" s="28"/>
    </row>
    <row r="17" spans="1:9" ht="15" customHeight="1" x14ac:dyDescent="0.3">
      <c r="A17" s="5" t="s">
        <v>59</v>
      </c>
      <c r="B17" s="28"/>
      <c r="C17" s="28"/>
      <c r="D17" s="28"/>
      <c r="E17" s="28"/>
      <c r="F17" s="28"/>
      <c r="G17" s="28"/>
      <c r="H17" s="28"/>
      <c r="I17" s="28"/>
    </row>
    <row r="18" spans="1:9" x14ac:dyDescent="0.3">
      <c r="A18" s="5" t="s">
        <v>61</v>
      </c>
      <c r="B18" s="28"/>
      <c r="C18" s="28"/>
      <c r="D18" s="28"/>
      <c r="E18" s="28"/>
      <c r="F18" s="28"/>
      <c r="G18" s="28"/>
      <c r="H18" s="28"/>
      <c r="I18" s="28"/>
    </row>
    <row r="19" spans="1:9" ht="21.6" x14ac:dyDescent="0.3">
      <c r="A19" s="5" t="s">
        <v>63</v>
      </c>
      <c r="B19" s="28"/>
      <c r="C19" s="28"/>
      <c r="D19" s="28"/>
      <c r="E19" s="28"/>
      <c r="F19" s="28"/>
      <c r="G19" s="28"/>
      <c r="H19" s="28"/>
      <c r="I19" s="28"/>
    </row>
    <row r="20" spans="1:9" x14ac:dyDescent="0.3">
      <c r="A20" s="5" t="s">
        <v>65</v>
      </c>
      <c r="B20" s="28"/>
      <c r="C20" s="28"/>
      <c r="D20" s="28"/>
      <c r="E20" s="28"/>
      <c r="F20" s="28"/>
      <c r="G20" s="28"/>
      <c r="H20" s="28"/>
      <c r="I20" s="28"/>
    </row>
    <row r="21" spans="1:9" ht="15" customHeight="1" x14ac:dyDescent="0.3">
      <c r="A21" s="5" t="s">
        <v>67</v>
      </c>
      <c r="B21" s="28"/>
      <c r="C21" s="28"/>
      <c r="D21" s="28"/>
      <c r="E21" s="28"/>
      <c r="F21" s="28"/>
      <c r="G21" s="28"/>
      <c r="H21" s="28"/>
      <c r="I21" s="28"/>
    </row>
    <row r="22" spans="1:9" ht="21.6" x14ac:dyDescent="0.3">
      <c r="A22" s="5" t="s">
        <v>70</v>
      </c>
      <c r="B22" s="28"/>
      <c r="C22" s="28"/>
      <c r="D22" s="28"/>
      <c r="E22" s="28"/>
      <c r="F22" s="28"/>
      <c r="G22" s="28"/>
      <c r="H22" s="28"/>
      <c r="I22" s="28"/>
    </row>
    <row r="23" spans="1:9" x14ac:dyDescent="0.3">
      <c r="A23" s="5" t="s">
        <v>72</v>
      </c>
      <c r="B23" s="28"/>
      <c r="C23" s="28"/>
      <c r="D23" s="28"/>
      <c r="E23" s="28"/>
      <c r="F23" s="28"/>
      <c r="G23" s="28"/>
      <c r="H23" s="28"/>
      <c r="I23" s="28"/>
    </row>
    <row r="24" spans="1:9" x14ac:dyDescent="0.3">
      <c r="A24" s="5" t="s">
        <v>74</v>
      </c>
      <c r="B24" s="28"/>
      <c r="C24" s="28"/>
      <c r="D24" s="28"/>
      <c r="E24" s="28"/>
      <c r="F24" s="28"/>
      <c r="G24" s="28"/>
      <c r="H24" s="28"/>
      <c r="I24" s="28"/>
    </row>
    <row r="25" spans="1:9" ht="21.6" x14ac:dyDescent="0.3">
      <c r="A25" s="5" t="s">
        <v>77</v>
      </c>
      <c r="B25" s="28"/>
      <c r="C25" s="28"/>
      <c r="D25" s="28"/>
      <c r="E25" s="28"/>
      <c r="F25" s="28"/>
      <c r="G25" s="28"/>
      <c r="H25" s="28"/>
      <c r="I25" s="28"/>
    </row>
    <row r="26" spans="1:9" ht="21.6" x14ac:dyDescent="0.3">
      <c r="A26" s="5" t="s">
        <v>79</v>
      </c>
      <c r="B26" s="28"/>
      <c r="C26" s="28"/>
      <c r="D26" s="28"/>
      <c r="E26" s="28"/>
      <c r="F26" s="28"/>
      <c r="G26" s="28"/>
      <c r="H26" s="28"/>
      <c r="I26" s="28"/>
    </row>
    <row r="27" spans="1:9" ht="21.6" x14ac:dyDescent="0.3">
      <c r="A27" s="5" t="s">
        <v>81</v>
      </c>
      <c r="B27" s="28"/>
      <c r="C27" s="28"/>
      <c r="D27" s="28"/>
      <c r="E27" s="28"/>
      <c r="F27" s="28"/>
      <c r="G27" s="28"/>
      <c r="H27" s="28"/>
      <c r="I27" s="28"/>
    </row>
    <row r="28" spans="1:9" ht="21.6" x14ac:dyDescent="0.3">
      <c r="A28" s="5" t="s">
        <v>83</v>
      </c>
      <c r="B28" s="28"/>
      <c r="C28" s="28"/>
      <c r="D28" s="28"/>
      <c r="E28" s="28"/>
      <c r="F28" s="28"/>
      <c r="G28" s="28"/>
      <c r="H28" s="28"/>
      <c r="I28" s="28"/>
    </row>
    <row r="29" spans="1:9" x14ac:dyDescent="0.3">
      <c r="A29" s="5" t="s">
        <v>85</v>
      </c>
      <c r="B29" s="28"/>
      <c r="C29" s="28"/>
      <c r="D29" s="28"/>
      <c r="E29" s="28"/>
      <c r="F29" s="28"/>
      <c r="G29" s="28"/>
      <c r="H29" s="28"/>
      <c r="I29" s="28"/>
    </row>
    <row r="30" spans="1:9" ht="31.8" x14ac:dyDescent="0.3">
      <c r="A30" s="5" t="s">
        <v>88</v>
      </c>
      <c r="B30" s="28"/>
      <c r="C30" s="28"/>
      <c r="D30" s="28"/>
      <c r="E30" s="28"/>
      <c r="F30" s="28"/>
      <c r="G30" s="28"/>
      <c r="H30" s="28"/>
      <c r="I30" s="28"/>
    </row>
    <row r="31" spans="1:9" ht="31.8" x14ac:dyDescent="0.3">
      <c r="A31" s="5" t="s">
        <v>91</v>
      </c>
      <c r="B31" s="28"/>
      <c r="C31" s="28"/>
      <c r="D31" s="28"/>
      <c r="E31" s="28"/>
      <c r="F31" s="28"/>
      <c r="G31" s="28"/>
      <c r="H31" s="28"/>
      <c r="I31" s="28"/>
    </row>
    <row r="32" spans="1:9" ht="52.2" x14ac:dyDescent="0.3">
      <c r="A32" s="5" t="s">
        <v>93</v>
      </c>
      <c r="B32" s="28"/>
      <c r="C32" s="28"/>
      <c r="D32" s="28"/>
      <c r="E32" s="28"/>
      <c r="F32" s="28"/>
      <c r="G32" s="28"/>
      <c r="H32" s="28"/>
      <c r="I32" s="28"/>
    </row>
    <row r="33" spans="1:9" ht="21.6" x14ac:dyDescent="0.3">
      <c r="A33" s="5" t="s">
        <v>95</v>
      </c>
      <c r="B33" s="28"/>
      <c r="C33" s="28"/>
      <c r="D33" s="28"/>
      <c r="E33" s="28"/>
      <c r="F33" s="28"/>
      <c r="G33" s="28"/>
      <c r="H33" s="28"/>
      <c r="I33" s="28"/>
    </row>
    <row r="34" spans="1:9" x14ac:dyDescent="0.3">
      <c r="A34" s="5" t="s">
        <v>97</v>
      </c>
      <c r="B34" s="28"/>
      <c r="C34" s="28"/>
      <c r="D34" s="28"/>
      <c r="E34" s="28"/>
      <c r="F34" s="28"/>
      <c r="G34" s="28"/>
      <c r="H34" s="28"/>
      <c r="I34" s="28"/>
    </row>
    <row r="35" spans="1:9" ht="21.6" x14ac:dyDescent="0.3">
      <c r="A35" s="5" t="s">
        <v>100</v>
      </c>
      <c r="B35" s="28"/>
      <c r="C35" s="28"/>
      <c r="D35" s="28"/>
      <c r="E35" s="28"/>
      <c r="F35" s="28"/>
      <c r="G35" s="28"/>
      <c r="H35" s="28"/>
      <c r="I35" s="28"/>
    </row>
    <row r="36" spans="1:9" x14ac:dyDescent="0.3">
      <c r="A36" s="5" t="s">
        <v>103</v>
      </c>
      <c r="B36" s="28"/>
      <c r="C36" s="28"/>
      <c r="D36" s="28"/>
      <c r="E36" s="28"/>
      <c r="F36" s="28"/>
      <c r="G36" s="28"/>
      <c r="H36" s="28"/>
      <c r="I36" s="28"/>
    </row>
    <row r="37" spans="1:9" ht="21.6" x14ac:dyDescent="0.3">
      <c r="A37" s="5" t="s">
        <v>105</v>
      </c>
      <c r="B37" s="28"/>
      <c r="C37" s="28"/>
      <c r="D37" s="28"/>
      <c r="E37" s="28"/>
      <c r="F37" s="28"/>
      <c r="G37" s="28"/>
      <c r="H37" s="28"/>
      <c r="I37" s="28"/>
    </row>
    <row r="38" spans="1:9" x14ac:dyDescent="0.3">
      <c r="A38" s="5" t="s">
        <v>107</v>
      </c>
      <c r="B38" s="28"/>
      <c r="C38" s="28"/>
      <c r="D38" s="28"/>
      <c r="E38" s="28"/>
      <c r="F38" s="28"/>
      <c r="G38" s="28"/>
      <c r="H38" s="28"/>
      <c r="I38" s="28"/>
    </row>
    <row r="39" spans="1:9" x14ac:dyDescent="0.3">
      <c r="A39" s="5" t="s">
        <v>109</v>
      </c>
      <c r="B39" s="28"/>
      <c r="C39" s="28"/>
      <c r="D39" s="28"/>
      <c r="E39" s="28"/>
      <c r="F39" s="28"/>
      <c r="G39" s="28"/>
      <c r="H39" s="28"/>
      <c r="I39" s="28"/>
    </row>
    <row r="40" spans="1:9" ht="21.6" x14ac:dyDescent="0.3">
      <c r="A40" s="5" t="s">
        <v>111</v>
      </c>
      <c r="B40" s="28"/>
      <c r="C40" s="28"/>
      <c r="D40" s="28"/>
      <c r="E40" s="28"/>
      <c r="F40" s="28"/>
      <c r="G40" s="28"/>
      <c r="H40" s="28"/>
      <c r="I40" s="28"/>
    </row>
    <row r="41" spans="1:9" x14ac:dyDescent="0.3">
      <c r="A41" s="5" t="s">
        <v>113</v>
      </c>
      <c r="B41" s="28"/>
      <c r="C41" s="28"/>
      <c r="D41" s="28"/>
      <c r="E41" s="28"/>
      <c r="F41" s="28"/>
      <c r="G41" s="28"/>
      <c r="H41" s="28"/>
      <c r="I41" s="28"/>
    </row>
    <row r="42" spans="1:9" x14ac:dyDescent="0.3">
      <c r="A42" s="5" t="s">
        <v>115</v>
      </c>
      <c r="B42" s="28"/>
      <c r="C42" s="28"/>
      <c r="D42" s="28"/>
      <c r="E42" s="28"/>
      <c r="F42" s="28"/>
      <c r="G42" s="28"/>
      <c r="H42" s="28"/>
      <c r="I42" s="28"/>
    </row>
    <row r="43" spans="1:9" x14ac:dyDescent="0.3">
      <c r="A43" s="5" t="s">
        <v>117</v>
      </c>
      <c r="B43" s="28"/>
      <c r="C43" s="28"/>
      <c r="D43" s="28"/>
      <c r="E43" s="28"/>
      <c r="F43" s="28"/>
      <c r="G43" s="28"/>
      <c r="H43" s="28"/>
      <c r="I43" s="28"/>
    </row>
    <row r="44" spans="1:9" ht="21.6" x14ac:dyDescent="0.3">
      <c r="A44" s="5" t="s">
        <v>119</v>
      </c>
      <c r="B44" s="28"/>
      <c r="C44" s="28"/>
      <c r="D44" s="28"/>
      <c r="E44" s="28"/>
      <c r="F44" s="28"/>
      <c r="G44" s="28"/>
      <c r="H44" s="28"/>
      <c r="I44" s="28"/>
    </row>
    <row r="45" spans="1:9" x14ac:dyDescent="0.3">
      <c r="A45" s="5" t="s">
        <v>121</v>
      </c>
      <c r="B45" s="28"/>
      <c r="C45" s="28"/>
      <c r="D45" s="28"/>
      <c r="E45" s="28"/>
      <c r="F45" s="28"/>
      <c r="G45" s="28"/>
      <c r="H45" s="28"/>
      <c r="I45" s="28"/>
    </row>
    <row r="46" spans="1:9" ht="21.6" x14ac:dyDescent="0.3">
      <c r="A46" s="5" t="s">
        <v>123</v>
      </c>
      <c r="B46" s="28"/>
      <c r="C46" s="28"/>
      <c r="D46" s="28"/>
      <c r="E46" s="28"/>
      <c r="F46" s="28"/>
      <c r="G46" s="28"/>
      <c r="H46" s="28"/>
      <c r="I46" s="28"/>
    </row>
    <row r="47" spans="1:9" x14ac:dyDescent="0.3">
      <c r="A47" s="5" t="s">
        <v>125</v>
      </c>
      <c r="B47" s="28"/>
      <c r="C47" s="28"/>
      <c r="D47" s="28"/>
      <c r="E47" s="28"/>
      <c r="F47" s="28"/>
      <c r="G47" s="28"/>
      <c r="H47" s="28"/>
      <c r="I47" s="28"/>
    </row>
    <row r="48" spans="1:9" x14ac:dyDescent="0.3">
      <c r="A48" s="5" t="s">
        <v>129</v>
      </c>
      <c r="B48" s="28"/>
      <c r="C48" s="28"/>
      <c r="D48" s="28"/>
      <c r="E48" s="28"/>
      <c r="F48" s="28"/>
      <c r="G48" s="28"/>
      <c r="H48" s="28"/>
      <c r="I48" s="28"/>
    </row>
    <row r="49" spans="1:9" ht="21.6" x14ac:dyDescent="0.3">
      <c r="A49" s="5" t="s">
        <v>131</v>
      </c>
      <c r="B49" s="28"/>
      <c r="C49" s="28"/>
      <c r="D49" s="28"/>
      <c r="E49" s="28"/>
      <c r="F49" s="28"/>
      <c r="G49" s="28"/>
      <c r="H49" s="28"/>
      <c r="I49" s="28"/>
    </row>
    <row r="50" spans="1:9" x14ac:dyDescent="0.3">
      <c r="A50" s="5" t="s">
        <v>133</v>
      </c>
      <c r="B50" s="28"/>
      <c r="C50" s="28"/>
      <c r="D50" s="28"/>
      <c r="E50" s="28"/>
      <c r="F50" s="28"/>
      <c r="G50" s="28"/>
      <c r="H50" s="28"/>
      <c r="I50" s="28"/>
    </row>
    <row r="51" spans="1:9" x14ac:dyDescent="0.3">
      <c r="A51" s="5" t="s">
        <v>135</v>
      </c>
      <c r="B51" s="28"/>
      <c r="C51" s="28"/>
      <c r="D51" s="28"/>
      <c r="E51" s="28"/>
      <c r="F51" s="28"/>
      <c r="G51" s="28"/>
      <c r="H51" s="28"/>
      <c r="I51" s="28"/>
    </row>
    <row r="52" spans="1:9" x14ac:dyDescent="0.3">
      <c r="A52" s="5" t="s">
        <v>137</v>
      </c>
      <c r="B52" s="28"/>
      <c r="C52" s="28"/>
      <c r="D52" s="28"/>
      <c r="E52" s="28"/>
      <c r="F52" s="28"/>
      <c r="G52" s="28"/>
      <c r="H52" s="28"/>
      <c r="I52" s="28"/>
    </row>
    <row r="53" spans="1:9" ht="21.6" x14ac:dyDescent="0.3">
      <c r="A53" s="5" t="s">
        <v>139</v>
      </c>
      <c r="B53" s="28"/>
      <c r="C53" s="28"/>
      <c r="D53" s="28"/>
      <c r="E53" s="28"/>
      <c r="F53" s="28"/>
      <c r="G53" s="28"/>
      <c r="H53" s="28"/>
      <c r="I53" s="28"/>
    </row>
    <row r="54" spans="1:9" x14ac:dyDescent="0.3">
      <c r="A54" s="5" t="s">
        <v>141</v>
      </c>
      <c r="B54" s="28"/>
      <c r="C54" s="28"/>
      <c r="D54" s="28"/>
      <c r="E54" s="28"/>
      <c r="F54" s="28"/>
      <c r="G54" s="28"/>
      <c r="H54" s="28"/>
      <c r="I54" s="28"/>
    </row>
    <row r="55" spans="1:9" x14ac:dyDescent="0.3">
      <c r="A55" s="5" t="s">
        <v>143</v>
      </c>
      <c r="B55" s="28"/>
      <c r="C55" s="28"/>
      <c r="D55" s="28"/>
      <c r="E55" s="28"/>
      <c r="F55" s="28"/>
      <c r="G55" s="28"/>
      <c r="H55" s="28"/>
      <c r="I55" s="28"/>
    </row>
    <row r="56" spans="1:9" x14ac:dyDescent="0.3">
      <c r="A56" s="5" t="s">
        <v>145</v>
      </c>
      <c r="B56" s="28"/>
      <c r="C56" s="28"/>
      <c r="D56" s="28"/>
      <c r="E56" s="28"/>
      <c r="F56" s="28"/>
      <c r="G56" s="28"/>
      <c r="H56" s="28"/>
      <c r="I56" s="28"/>
    </row>
    <row r="57" spans="1:9" ht="21.6" x14ac:dyDescent="0.3">
      <c r="A57" s="5" t="s">
        <v>148</v>
      </c>
      <c r="B57" s="28"/>
      <c r="C57" s="28"/>
      <c r="D57" s="28"/>
      <c r="E57" s="28"/>
      <c r="F57" s="28"/>
      <c r="G57" s="28"/>
      <c r="H57" s="28"/>
      <c r="I57" s="28"/>
    </row>
    <row r="58" spans="1:9" ht="21.6" x14ac:dyDescent="0.3">
      <c r="A58" s="5" t="s">
        <v>150</v>
      </c>
      <c r="B58" s="28"/>
      <c r="C58" s="28"/>
      <c r="D58" s="28"/>
      <c r="E58" s="28"/>
      <c r="F58" s="28"/>
      <c r="G58" s="28"/>
      <c r="H58" s="28"/>
      <c r="I58" s="28"/>
    </row>
    <row r="59" spans="1:9" ht="21.6" x14ac:dyDescent="0.3">
      <c r="A59" s="5" t="s">
        <v>152</v>
      </c>
      <c r="B59" s="28"/>
      <c r="C59" s="28"/>
      <c r="D59" s="28"/>
      <c r="E59" s="28"/>
      <c r="F59" s="28"/>
      <c r="G59" s="28"/>
      <c r="H59" s="28"/>
      <c r="I59" s="28"/>
    </row>
    <row r="60" spans="1:9" x14ac:dyDescent="0.3">
      <c r="A60" s="5" t="s">
        <v>154</v>
      </c>
      <c r="B60" s="28"/>
      <c r="C60" s="28"/>
      <c r="D60" s="28"/>
      <c r="E60" s="28"/>
      <c r="F60" s="28"/>
      <c r="G60" s="28"/>
      <c r="H60" s="28"/>
      <c r="I60" s="28"/>
    </row>
    <row r="61" spans="1:9" x14ac:dyDescent="0.3">
      <c r="A61" s="5" t="s">
        <v>157</v>
      </c>
      <c r="B61" s="28"/>
      <c r="C61" s="28"/>
      <c r="D61" s="28"/>
      <c r="E61" s="28"/>
      <c r="F61" s="28"/>
      <c r="G61" s="28"/>
      <c r="H61" s="28"/>
      <c r="I61" s="28"/>
    </row>
    <row r="62" spans="1:9" x14ac:dyDescent="0.3">
      <c r="A62" s="5" t="s">
        <v>159</v>
      </c>
      <c r="B62" s="28"/>
      <c r="C62" s="28"/>
      <c r="D62" s="28"/>
      <c r="E62" s="28"/>
      <c r="F62" s="28"/>
      <c r="G62" s="28"/>
      <c r="H62" s="28"/>
      <c r="I62" s="28"/>
    </row>
    <row r="63" spans="1:9" x14ac:dyDescent="0.3">
      <c r="A63" s="5" t="s">
        <v>161</v>
      </c>
      <c r="B63" s="28"/>
      <c r="C63" s="28"/>
      <c r="D63" s="28"/>
      <c r="E63" s="28"/>
      <c r="F63" s="28"/>
      <c r="G63" s="28"/>
      <c r="H63" s="28"/>
      <c r="I63" s="28"/>
    </row>
    <row r="64" spans="1:9" ht="21.6" x14ac:dyDescent="0.3">
      <c r="A64" s="5" t="s">
        <v>163</v>
      </c>
      <c r="B64" s="28"/>
      <c r="C64" s="28"/>
      <c r="D64" s="28"/>
      <c r="E64" s="28"/>
      <c r="F64" s="28"/>
      <c r="G64" s="28"/>
      <c r="H64" s="28"/>
      <c r="I64" s="28"/>
    </row>
    <row r="65" spans="1:9" x14ac:dyDescent="0.3">
      <c r="A65" s="5" t="s">
        <v>165</v>
      </c>
      <c r="B65" s="28"/>
      <c r="C65" s="28"/>
      <c r="D65" s="28"/>
      <c r="E65" s="28"/>
      <c r="F65" s="28"/>
      <c r="G65" s="28"/>
      <c r="H65" s="28"/>
      <c r="I65" s="28"/>
    </row>
    <row r="66" spans="1:9" x14ac:dyDescent="0.3">
      <c r="A66" s="5" t="s">
        <v>167</v>
      </c>
      <c r="B66" s="28"/>
      <c r="C66" s="28"/>
      <c r="D66" s="28"/>
      <c r="E66" s="28"/>
      <c r="F66" s="28"/>
      <c r="G66" s="28"/>
      <c r="H66" s="28"/>
      <c r="I66" s="28"/>
    </row>
    <row r="67" spans="1:9" x14ac:dyDescent="0.3">
      <c r="A67" s="5" t="s">
        <v>170</v>
      </c>
      <c r="B67" s="28"/>
      <c r="C67" s="28"/>
      <c r="D67" s="28"/>
      <c r="E67" s="28"/>
      <c r="F67" s="28"/>
      <c r="G67" s="28"/>
      <c r="H67" s="28"/>
      <c r="I67" s="28"/>
    </row>
    <row r="68" spans="1:9" x14ac:dyDescent="0.3">
      <c r="A68" s="5" t="s">
        <v>172</v>
      </c>
      <c r="B68" s="28"/>
      <c r="C68" s="28"/>
      <c r="D68" s="28"/>
      <c r="E68" s="28"/>
      <c r="F68" s="28"/>
      <c r="G68" s="28"/>
      <c r="H68" s="28"/>
      <c r="I68" s="28"/>
    </row>
    <row r="69" spans="1:9" x14ac:dyDescent="0.3">
      <c r="A69" s="5" t="s">
        <v>174</v>
      </c>
      <c r="B69" s="28"/>
      <c r="C69" s="28"/>
      <c r="D69" s="28"/>
      <c r="E69" s="28"/>
      <c r="F69" s="28"/>
      <c r="G69" s="28"/>
      <c r="H69" s="28"/>
      <c r="I69" s="28"/>
    </row>
    <row r="70" spans="1:9" x14ac:dyDescent="0.3">
      <c r="A70" s="5" t="s">
        <v>177</v>
      </c>
      <c r="B70" s="28"/>
      <c r="C70" s="28"/>
      <c r="D70" s="28"/>
      <c r="E70" s="28"/>
      <c r="F70" s="28"/>
      <c r="G70" s="28"/>
      <c r="H70" s="28"/>
      <c r="I70" s="28"/>
    </row>
    <row r="71" spans="1:9" x14ac:dyDescent="0.3">
      <c r="A71" s="5" t="s">
        <v>179</v>
      </c>
      <c r="B71" s="28"/>
      <c r="C71" s="28"/>
      <c r="D71" s="28"/>
      <c r="E71" s="28"/>
      <c r="F71" s="28"/>
      <c r="G71" s="28"/>
      <c r="H71" s="28"/>
      <c r="I71" s="28"/>
    </row>
    <row r="72" spans="1:9" ht="21.6" x14ac:dyDescent="0.3">
      <c r="A72" s="5" t="s">
        <v>181</v>
      </c>
      <c r="B72" s="28"/>
      <c r="C72" s="28"/>
      <c r="D72" s="28"/>
      <c r="E72" s="28"/>
      <c r="F72" s="28"/>
      <c r="G72" s="28"/>
      <c r="H72" s="28"/>
      <c r="I72" s="28"/>
    </row>
    <row r="73" spans="1:9" x14ac:dyDescent="0.3">
      <c r="A73" s="5" t="s">
        <v>183</v>
      </c>
      <c r="B73" s="28"/>
      <c r="C73" s="28"/>
      <c r="D73" s="28"/>
      <c r="E73" s="28"/>
      <c r="F73" s="28"/>
      <c r="G73" s="28"/>
      <c r="H73" s="28"/>
      <c r="I73" s="28"/>
    </row>
    <row r="74" spans="1:9" x14ac:dyDescent="0.3">
      <c r="A74" s="5" t="s">
        <v>185</v>
      </c>
      <c r="B74" s="28"/>
      <c r="C74" s="28"/>
      <c r="D74" s="28"/>
      <c r="E74" s="28"/>
      <c r="F74" s="28"/>
      <c r="G74" s="28"/>
      <c r="H74" s="28"/>
      <c r="I74" s="28"/>
    </row>
    <row r="75" spans="1:9" x14ac:dyDescent="0.3">
      <c r="A75" s="5" t="s">
        <v>187</v>
      </c>
      <c r="B75" s="28"/>
      <c r="C75" s="28"/>
      <c r="D75" s="28"/>
      <c r="E75" s="28"/>
      <c r="F75" s="28"/>
      <c r="G75" s="28"/>
      <c r="H75" s="28"/>
      <c r="I75" s="28"/>
    </row>
    <row r="76" spans="1:9" x14ac:dyDescent="0.3">
      <c r="A76" s="5" t="s">
        <v>189</v>
      </c>
      <c r="B76" s="28"/>
      <c r="C76" s="28"/>
      <c r="D76" s="28"/>
      <c r="E76" s="28"/>
      <c r="F76" s="28"/>
      <c r="G76" s="28"/>
      <c r="H76" s="28"/>
      <c r="I76" s="28"/>
    </row>
    <row r="77" spans="1:9" x14ac:dyDescent="0.3">
      <c r="A77" s="5" t="s">
        <v>191</v>
      </c>
      <c r="B77" s="28"/>
      <c r="C77" s="28"/>
      <c r="D77" s="28"/>
      <c r="E77" s="28"/>
      <c r="F77" s="28"/>
      <c r="G77" s="28"/>
      <c r="H77" s="28"/>
      <c r="I77" s="28"/>
    </row>
  </sheetData>
  <autoFilter ref="A4:I77" xr:uid="{00000000-0009-0000-0000-000001000000}"/>
  <mergeCells count="2">
    <mergeCell ref="F2:I2"/>
    <mergeCell ref="B2:E2"/>
  </mergeCells>
  <pageMargins left="0.7" right="0.7" top="0.75" bottom="0.75" header="0.3" footer="0.3"/>
  <pageSetup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1"/>
  <sheetViews>
    <sheetView tabSelected="1" zoomScale="118" zoomScaleNormal="118" workbookViewId="0">
      <pane xSplit="1" topLeftCell="AA1" activePane="topRight" state="frozen"/>
      <selection activeCell="A12" sqref="A12"/>
      <selection pane="topRight" activeCell="A5" sqref="A5:B5"/>
    </sheetView>
  </sheetViews>
  <sheetFormatPr baseColWidth="10" defaultColWidth="11.44140625" defaultRowHeight="14.4" x14ac:dyDescent="0.3"/>
  <cols>
    <col min="1" max="1" width="32.109375" customWidth="1"/>
    <col min="2" max="2" width="27.109375" customWidth="1"/>
    <col min="3" max="3" width="23.33203125" customWidth="1"/>
    <col min="4" max="4" width="28.44140625" customWidth="1"/>
    <col min="5" max="5" width="54" customWidth="1"/>
    <col min="6" max="6" width="18" customWidth="1"/>
    <col min="7" max="9" width="15.88671875" customWidth="1"/>
    <col min="10" max="10" width="11.109375" customWidth="1"/>
    <col min="11" max="11" width="11.5546875" customWidth="1"/>
    <col min="12" max="12" width="6.6640625" customWidth="1"/>
    <col min="13" max="13" width="14.88671875" customWidth="1"/>
    <col min="14" max="14" width="6.6640625" customWidth="1"/>
    <col min="15" max="15" width="12.109375" customWidth="1"/>
    <col min="16" max="16" width="10.6640625" customWidth="1"/>
    <col min="17" max="17" width="13.44140625" customWidth="1"/>
    <col min="18" max="18" width="7" customWidth="1"/>
    <col min="19" max="19" width="12.6640625" customWidth="1"/>
    <col min="20" max="20" width="8.33203125" customWidth="1"/>
    <col min="21" max="21" width="12.6640625" customWidth="1"/>
    <col min="22" max="22" width="8.44140625" customWidth="1"/>
    <col min="23" max="23" width="24.88671875" customWidth="1"/>
    <col min="24" max="24" width="42.33203125" customWidth="1"/>
    <col min="25" max="25" width="21.88671875" customWidth="1"/>
    <col min="26" max="26" width="37.33203125" customWidth="1"/>
    <col min="27" max="27" width="9.88671875" customWidth="1"/>
    <col min="28" max="28" width="8.88671875" customWidth="1"/>
    <col min="29" max="29" width="13.6640625" customWidth="1"/>
    <col min="30" max="30" width="10.88671875" customWidth="1"/>
    <col min="31" max="31" width="9.5546875" customWidth="1"/>
    <col min="32" max="32" width="15.109375" customWidth="1"/>
    <col min="33" max="33" width="9.109375" customWidth="1"/>
    <col min="34" max="34" width="10.88671875" customWidth="1"/>
    <col min="35" max="35" width="13.5546875" customWidth="1"/>
    <col min="36" max="36" width="8.109375" customWidth="1"/>
    <col min="37" max="38" width="8.44140625" customWidth="1"/>
    <col min="39" max="39" width="6.44140625" customWidth="1"/>
    <col min="40" max="40" width="13.33203125" customWidth="1"/>
    <col min="41" max="41" width="12.5546875" customWidth="1"/>
    <col min="42" max="42" width="13.33203125" customWidth="1"/>
    <col min="43" max="43" width="12.6640625" customWidth="1"/>
    <col min="44" max="44" width="12" customWidth="1"/>
    <col min="45" max="46" width="17.33203125" customWidth="1"/>
    <col min="47" max="48" width="9.5546875" customWidth="1"/>
    <col min="49" max="51" width="17.33203125" customWidth="1"/>
    <col min="52" max="53" width="22" customWidth="1"/>
    <col min="54" max="54" width="12.109375" customWidth="1"/>
    <col min="56" max="56" width="11.33203125" customWidth="1"/>
    <col min="57" max="57" width="0.44140625" hidden="1" customWidth="1"/>
    <col min="16334" max="16384" width="25.44140625" customWidth="1"/>
  </cols>
  <sheetData>
    <row r="1" spans="1:57" s="7" customFormat="1" ht="16.5" customHeight="1" x14ac:dyDescent="0.2">
      <c r="A1" s="130"/>
      <c r="B1" s="131"/>
      <c r="C1" s="132" t="s">
        <v>236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4"/>
      <c r="BA1" s="135" t="s">
        <v>237</v>
      </c>
      <c r="BB1" s="135"/>
      <c r="BE1" s="37" t="s">
        <v>238</v>
      </c>
    </row>
    <row r="2" spans="1:57" s="7" customFormat="1" ht="16.5" customHeight="1" x14ac:dyDescent="0.2">
      <c r="A2" s="130"/>
      <c r="B2" s="131"/>
      <c r="C2" s="136" t="s">
        <v>239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5" t="s">
        <v>240</v>
      </c>
      <c r="BB2" s="135"/>
      <c r="BE2" s="37" t="s">
        <v>241</v>
      </c>
    </row>
    <row r="3" spans="1:57" s="7" customFormat="1" ht="16.5" customHeight="1" x14ac:dyDescent="0.2">
      <c r="A3" s="130"/>
      <c r="B3" s="131"/>
      <c r="C3" s="136" t="s">
        <v>242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5" t="s">
        <v>243</v>
      </c>
      <c r="BB3" s="135"/>
      <c r="BE3" s="37" t="s">
        <v>244</v>
      </c>
    </row>
    <row r="4" spans="1:57" s="7" customFormat="1" ht="19.5" customHeight="1" x14ac:dyDescent="0.2">
      <c r="A4" s="130"/>
      <c r="B4" s="131"/>
      <c r="C4" s="136" t="s">
        <v>245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5" t="s">
        <v>246</v>
      </c>
      <c r="BB4" s="135"/>
      <c r="BE4" s="37" t="s">
        <v>247</v>
      </c>
    </row>
    <row r="5" spans="1:57" s="8" customFormat="1" ht="39.75" customHeight="1" x14ac:dyDescent="0.3">
      <c r="A5" s="122" t="s">
        <v>248</v>
      </c>
      <c r="B5" s="122"/>
      <c r="C5" s="139" t="s">
        <v>249</v>
      </c>
      <c r="D5" s="140"/>
      <c r="E5" s="34" t="s">
        <v>250</v>
      </c>
      <c r="F5" s="35" t="s">
        <v>355</v>
      </c>
      <c r="G5" s="34" t="s">
        <v>0</v>
      </c>
      <c r="H5" s="36" t="s">
        <v>356</v>
      </c>
      <c r="I5" s="99" t="s">
        <v>251</v>
      </c>
      <c r="J5" s="100"/>
      <c r="K5" s="100"/>
      <c r="L5" s="100"/>
      <c r="M5" s="100"/>
      <c r="N5" s="100"/>
      <c r="O5" s="101"/>
      <c r="P5" s="96">
        <v>44834</v>
      </c>
      <c r="Q5" s="97"/>
      <c r="R5" s="97"/>
      <c r="S5" s="98"/>
      <c r="AR5" s="123"/>
      <c r="BA5" s="124"/>
      <c r="BB5" s="124"/>
      <c r="BE5" s="37" t="s">
        <v>252</v>
      </c>
    </row>
    <row r="6" spans="1:57" s="8" customFormat="1" ht="33.75" customHeight="1" x14ac:dyDescent="0.3">
      <c r="A6" s="125" t="s">
        <v>253</v>
      </c>
      <c r="B6" s="126"/>
      <c r="C6" s="127" t="s">
        <v>354</v>
      </c>
      <c r="D6" s="128"/>
      <c r="E6" s="128"/>
      <c r="F6" s="128"/>
      <c r="G6" s="128"/>
      <c r="H6" s="129"/>
      <c r="I6" s="99" t="s">
        <v>254</v>
      </c>
      <c r="J6" s="100"/>
      <c r="K6" s="100"/>
      <c r="L6" s="100"/>
      <c r="M6" s="100"/>
      <c r="N6" s="100"/>
      <c r="O6" s="101"/>
      <c r="P6" s="102" t="s">
        <v>255</v>
      </c>
      <c r="Q6" s="103"/>
      <c r="R6" s="103"/>
      <c r="S6" s="103"/>
      <c r="V6" s="9" t="s">
        <v>256</v>
      </c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0"/>
      <c r="AJ6" s="10"/>
      <c r="AK6" s="10"/>
      <c r="AL6" s="10"/>
      <c r="AM6" s="11"/>
      <c r="AN6" s="12"/>
      <c r="AO6" s="12"/>
      <c r="AP6" s="12"/>
      <c r="AR6" s="123"/>
      <c r="BA6" s="138"/>
      <c r="BB6" s="138"/>
      <c r="BE6" s="37" t="s">
        <v>257</v>
      </c>
    </row>
    <row r="7" spans="1:57" s="8" customFormat="1" ht="33.75" customHeight="1" x14ac:dyDescent="0.3">
      <c r="A7" s="112" t="s">
        <v>258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V7" s="115" t="s">
        <v>259</v>
      </c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7"/>
      <c r="AS7" s="118" t="s">
        <v>260</v>
      </c>
      <c r="AT7" s="118"/>
      <c r="AU7" s="118"/>
      <c r="AV7" s="118"/>
      <c r="AW7" s="118"/>
      <c r="AX7" s="118"/>
      <c r="AY7" s="118"/>
      <c r="AZ7" s="118"/>
      <c r="BA7" s="118"/>
      <c r="BB7" s="118"/>
    </row>
    <row r="8" spans="1:57" s="8" customFormat="1" ht="33" customHeight="1" x14ac:dyDescent="0.3">
      <c r="A8" s="118" t="s">
        <v>261</v>
      </c>
      <c r="B8" s="118"/>
      <c r="C8" s="118"/>
      <c r="D8" s="118"/>
      <c r="E8" s="118"/>
      <c r="F8" s="118"/>
      <c r="G8" s="118"/>
      <c r="H8" s="118"/>
      <c r="I8" s="118"/>
      <c r="J8" s="118" t="s">
        <v>262</v>
      </c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9" t="s">
        <v>263</v>
      </c>
      <c r="W8" s="119"/>
      <c r="X8" s="119"/>
      <c r="Y8" s="119"/>
      <c r="Z8" s="119"/>
      <c r="AA8" s="120" t="s">
        <v>264</v>
      </c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18"/>
      <c r="AT8" s="118"/>
      <c r="AU8" s="118"/>
      <c r="AV8" s="118"/>
      <c r="AW8" s="118"/>
      <c r="AX8" s="118"/>
      <c r="AY8" s="118"/>
      <c r="AZ8" s="118"/>
      <c r="BA8" s="118"/>
      <c r="BB8" s="118"/>
    </row>
    <row r="9" spans="1:57" s="13" customFormat="1" ht="33" customHeight="1" x14ac:dyDescent="0.3">
      <c r="A9" s="118"/>
      <c r="B9" s="118"/>
      <c r="C9" s="118"/>
      <c r="D9" s="118"/>
      <c r="E9" s="118"/>
      <c r="F9" s="118"/>
      <c r="G9" s="118"/>
      <c r="H9" s="118"/>
      <c r="I9" s="118"/>
      <c r="J9" s="106" t="s">
        <v>265</v>
      </c>
      <c r="K9" s="106" t="s">
        <v>266</v>
      </c>
      <c r="L9" s="106" t="s">
        <v>267</v>
      </c>
      <c r="M9" s="106" t="s">
        <v>268</v>
      </c>
      <c r="N9" s="106" t="s">
        <v>269</v>
      </c>
      <c r="O9" s="106" t="s">
        <v>270</v>
      </c>
      <c r="P9" s="106" t="s">
        <v>271</v>
      </c>
      <c r="Q9" s="106" t="s">
        <v>272</v>
      </c>
      <c r="R9" s="106" t="s">
        <v>273</v>
      </c>
      <c r="S9" s="106" t="s">
        <v>274</v>
      </c>
      <c r="T9" s="106" t="s">
        <v>275</v>
      </c>
      <c r="U9" s="106" t="s">
        <v>276</v>
      </c>
      <c r="V9" s="119"/>
      <c r="W9" s="119"/>
      <c r="X9" s="119"/>
      <c r="Y9" s="119"/>
      <c r="Z9" s="119"/>
      <c r="AA9" s="105" t="s">
        <v>277</v>
      </c>
      <c r="AB9" s="105"/>
      <c r="AC9" s="105"/>
      <c r="AD9" s="105"/>
      <c r="AE9" s="105"/>
      <c r="AF9" s="105"/>
      <c r="AG9" s="105"/>
      <c r="AH9" s="105"/>
      <c r="AI9" s="107" t="s">
        <v>278</v>
      </c>
      <c r="AJ9" s="33"/>
      <c r="AK9" s="107" t="s">
        <v>279</v>
      </c>
      <c r="AL9" s="107" t="s">
        <v>280</v>
      </c>
      <c r="AM9" s="108" t="s">
        <v>281</v>
      </c>
      <c r="AN9" s="108" t="s">
        <v>282</v>
      </c>
      <c r="AO9" s="107" t="s">
        <v>283</v>
      </c>
      <c r="AP9" s="108" t="s">
        <v>284</v>
      </c>
      <c r="AQ9" s="108" t="s">
        <v>285</v>
      </c>
      <c r="AR9" s="108" t="s">
        <v>286</v>
      </c>
      <c r="AS9" s="118"/>
      <c r="AT9" s="118"/>
      <c r="AU9" s="118"/>
      <c r="AV9" s="118"/>
      <c r="AW9" s="118"/>
      <c r="AX9" s="118"/>
      <c r="AY9" s="118"/>
      <c r="AZ9" s="118"/>
      <c r="BA9" s="118"/>
      <c r="BB9" s="118"/>
    </row>
    <row r="10" spans="1:57" s="13" customFormat="1" ht="49.5" customHeight="1" x14ac:dyDescent="0.3">
      <c r="A10" s="105" t="s">
        <v>287</v>
      </c>
      <c r="B10" s="105" t="s">
        <v>288</v>
      </c>
      <c r="C10" s="105" t="s">
        <v>289</v>
      </c>
      <c r="D10" s="105" t="s">
        <v>290</v>
      </c>
      <c r="E10" s="105" t="s">
        <v>291</v>
      </c>
      <c r="F10" s="105" t="s">
        <v>292</v>
      </c>
      <c r="G10" s="105"/>
      <c r="H10" s="105"/>
      <c r="I10" s="105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19"/>
      <c r="W10" s="119"/>
      <c r="X10" s="119"/>
      <c r="Y10" s="119"/>
      <c r="Z10" s="119"/>
      <c r="AA10" s="107" t="s">
        <v>293</v>
      </c>
      <c r="AB10" s="107"/>
      <c r="AC10" s="107"/>
      <c r="AD10" s="107"/>
      <c r="AE10" s="107"/>
      <c r="AF10" s="107" t="s">
        <v>294</v>
      </c>
      <c r="AG10" s="107"/>
      <c r="AH10" s="107"/>
      <c r="AI10" s="107"/>
      <c r="AJ10" s="33"/>
      <c r="AK10" s="107"/>
      <c r="AL10" s="107"/>
      <c r="AM10" s="108"/>
      <c r="AN10" s="108"/>
      <c r="AO10" s="107"/>
      <c r="AP10" s="108"/>
      <c r="AQ10" s="108"/>
      <c r="AR10" s="108"/>
      <c r="AS10" s="109" t="s">
        <v>295</v>
      </c>
      <c r="AT10" s="109" t="s">
        <v>296</v>
      </c>
      <c r="AU10" s="109" t="s">
        <v>297</v>
      </c>
      <c r="AV10" s="109" t="s">
        <v>298</v>
      </c>
      <c r="AW10" s="111" t="s">
        <v>299</v>
      </c>
      <c r="AX10" s="111"/>
      <c r="AY10" s="111"/>
      <c r="AZ10" s="105" t="s">
        <v>300</v>
      </c>
      <c r="BA10" s="105" t="s">
        <v>301</v>
      </c>
      <c r="BB10" s="105" t="s">
        <v>302</v>
      </c>
    </row>
    <row r="11" spans="1:57" s="13" customFormat="1" ht="57.75" customHeight="1" x14ac:dyDescent="0.3">
      <c r="A11" s="105"/>
      <c r="B11" s="105"/>
      <c r="C11" s="105"/>
      <c r="D11" s="105"/>
      <c r="E11" s="105"/>
      <c r="F11" s="14" t="s">
        <v>303</v>
      </c>
      <c r="G11" s="14" t="s">
        <v>304</v>
      </c>
      <c r="H11" s="14" t="s">
        <v>305</v>
      </c>
      <c r="I11" s="14" t="s">
        <v>306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5" t="s">
        <v>307</v>
      </c>
      <c r="W11" s="15" t="s">
        <v>308</v>
      </c>
      <c r="X11" s="15" t="s">
        <v>309</v>
      </c>
      <c r="Y11" s="15" t="s">
        <v>310</v>
      </c>
      <c r="Z11" s="16" t="s">
        <v>311</v>
      </c>
      <c r="AA11" s="17" t="s">
        <v>312</v>
      </c>
      <c r="AB11" s="15" t="s">
        <v>313</v>
      </c>
      <c r="AC11" s="15" t="s">
        <v>314</v>
      </c>
      <c r="AD11" s="17" t="s">
        <v>315</v>
      </c>
      <c r="AE11" s="15" t="s">
        <v>316</v>
      </c>
      <c r="AF11" s="15" t="s">
        <v>317</v>
      </c>
      <c r="AG11" s="15" t="s">
        <v>318</v>
      </c>
      <c r="AH11" s="15" t="s">
        <v>319</v>
      </c>
      <c r="AI11" s="33" t="s">
        <v>320</v>
      </c>
      <c r="AJ11" s="33"/>
      <c r="AK11" s="33" t="s">
        <v>321</v>
      </c>
      <c r="AL11" s="33" t="s">
        <v>322</v>
      </c>
      <c r="AM11" s="108"/>
      <c r="AN11" s="108"/>
      <c r="AO11" s="107"/>
      <c r="AP11" s="108"/>
      <c r="AQ11" s="108"/>
      <c r="AR11" s="108"/>
      <c r="AS11" s="110"/>
      <c r="AT11" s="110"/>
      <c r="AU11" s="110"/>
      <c r="AV11" s="110"/>
      <c r="AW11" s="16" t="s">
        <v>323</v>
      </c>
      <c r="AX11" s="16" t="s">
        <v>324</v>
      </c>
      <c r="AY11" s="16" t="s">
        <v>325</v>
      </c>
      <c r="AZ11" s="105"/>
      <c r="BA11" s="105"/>
      <c r="BB11" s="105"/>
    </row>
    <row r="12" spans="1:57" s="20" customFormat="1" ht="239.25" customHeight="1" x14ac:dyDescent="0.3">
      <c r="A12" s="121" t="s">
        <v>326</v>
      </c>
      <c r="B12" s="91" t="s">
        <v>327</v>
      </c>
      <c r="C12" s="91" t="s">
        <v>371</v>
      </c>
      <c r="D12" s="91" t="s">
        <v>341</v>
      </c>
      <c r="E12" s="104" t="str">
        <f t="shared" ref="E12:E16" si="0">+CONCATENATE(B12," ",C12," ",D12)</f>
        <v xml:space="preserve">Posibilidad de pérdida Reputacional Por desarticulación de las personas que lideran los temas de comunicación en las dependencias con el plan estratégico de comunicación  del Distrito  debido a la falta de divulgacion del plan </v>
      </c>
      <c r="F12" s="91" t="s">
        <v>328</v>
      </c>
      <c r="G12" s="91"/>
      <c r="H12" s="91" t="s">
        <v>329</v>
      </c>
      <c r="I12" s="95" t="str">
        <f t="shared" ref="I12" si="1">+G12&amp;H12</f>
        <v>Procesos</v>
      </c>
      <c r="J12" s="84">
        <v>10</v>
      </c>
      <c r="K12" s="79" t="str">
        <f>IF(J12&lt;=0,"",IF(J12&lt;=2,"Muy Baja",IF(J12&lt;=24,"Baja",IF(J12&lt;=500,"Media",IF(J12&lt;=5000,"Alta","Muy Alta")))))</f>
        <v>Baja</v>
      </c>
      <c r="L12" s="81">
        <f>IF(K12="","",IF(K12="Muy Baja",0.2,IF(K12="Baja",0.4,IF(K12="Media",0.6,IF(K12="Alta",0.8,IF(K12="Muy Alta",1,))))))</f>
        <v>0.4</v>
      </c>
      <c r="M12" s="87" t="s">
        <v>330</v>
      </c>
      <c r="N12" s="81">
        <f>IF(M12="","",IF(M12="menor a 10 SMLMV",0.2,IF(M12="ENTRE 10 Y 50 SMLMV",0.4,IF(M12="entre 50 y 100 SMLMV",0.6,IF(M12="entre 100 y 500 SMLMV",0.8,IF(M12="Mayor a 500 SMLMV",1,))))))</f>
        <v>0</v>
      </c>
      <c r="O12" s="79" t="str">
        <f>IF(N12&lt;=0,"",IF(N12&lt;=20%,"Leve",IF(N12&lt;=40%,"Menor",IF(N12&lt;=60%,"Moderado",IF(N12&lt;=80%,"Mayor","Catastrofico")))))</f>
        <v/>
      </c>
      <c r="P12" s="88" t="s">
        <v>252</v>
      </c>
      <c r="Q12" s="79" t="str">
        <f t="shared" ref="Q12" si="2">IF(R12&lt;=0,"",IF(R12&lt;=20%,"Leve",IF(R12&lt;=40%,"Menor",IF(R12&lt;=60%,"Moderado",IF(R12&lt;=80%,"Mayor","Catastrofico")))))</f>
        <v>Mayor</v>
      </c>
      <c r="R12" s="81">
        <f t="shared" ref="R12" si="3">IF(P12="","",IF(P12="El riesgo afecta la imagen de algún área de la organización",0.2,IF(P12="El riesgo afecta la imagen de la entidad internamente, de conocimiento general nivel interno, de junta directiva y accionistas y/o de proveedores",0.4,IF(P12="El riesgo afecta la imagen de la entidad con algunos usuarios de relevancia frente al logro de los objetivos",0.6,IF(P12="El riesgo afecta la imagen de la entidad con efecto publicitario sostenido a nivel de sector administrativo, nivel departamental o municipal",0.8,IF(P12="El riesgo afecta la imagen de la entidad a nivel nacional, con efecto publicitario sostenido a nivel país",1,))))))</f>
        <v>0.8</v>
      </c>
      <c r="S12" s="79" t="str">
        <f t="shared" ref="S12" si="4">IF(T12&lt;=0,"",IF(T12&lt;=20%,"Leve",IF(T12&lt;=40%,"Menor",IF(T12&lt;=60%,"Moderado",IF(T12&lt;=80%,"Mayor","Catastrofico")))))</f>
        <v/>
      </c>
      <c r="T12" s="80">
        <f t="shared" ref="T12" si="5">+N12</f>
        <v>0</v>
      </c>
      <c r="U12" s="68">
        <f>IF(OR(AND(K12="Muy Baja",S12="Leve"),AND(K12="Muy Baja",S12="Menor"),AND(K12="Baja",S12="Leve")),"Bajo",IF(OR(AND(K12="Muy baja",S12="Moderado"),AND(K12="Baja",S12="Menor"),AND(K12="Baja",S12="Moderado"),AND(K12="Media",S12="Leve"),AND(K12="Media",S12="Menor"),AND(K12="Media",S12="Moderado"),AND(K12="Alta",S12="Leve"),AND(K12="Alta",S12="Menor")),"Moderado",IF(OR(AND(K12="Muy Baja",S12="Mayor"),AND(K12="Baja",S12="Mayor"),AND(K12="Media",S12="Mayor"),AND(K12="Alta",S12="Moderado"),AND(K12="Alta",S12="Mayor"),AND(K12="Muy Alta",S12="Leve"),AND(K12="Muy Alta",S12="Menor"),AND(K12="Muy Alta",S12="Moderado"),AND(K12="Muy Alta",S12="Mayor")),"Alto",IF(OR(AND(K12="Muy Baja",S12="Catastrofico"),AND(K12="Baja",S12="Catastrofico"),AND(K12="Media",S12="Catastrofico"),AND(K12="Alta",S12="Catastrofico"),AND(K12="Muy Alta",S12="Catastrofico")),"Extremo",))))</f>
        <v>0</v>
      </c>
      <c r="V12" s="18">
        <v>1</v>
      </c>
      <c r="W12" s="38" t="s">
        <v>372</v>
      </c>
      <c r="X12" s="38" t="s">
        <v>342</v>
      </c>
      <c r="Y12" s="52" t="s">
        <v>360</v>
      </c>
      <c r="Z12" s="39" t="str">
        <f>+CONCATENATE(W12," ",X12," ",Y12)</f>
        <v>Líder comunicaciones verifica que las comunicaciones internas y externas cumplan con los lineamentos y politicas de comunicacion  Las informaciones internascuyo principal producto es el Boletin interno se verifican cada ocho dias. Según el procedimiento Gestión de la Comunicación Interna. En cuanto a las informaciones externas estas son revisadas de acuerdo a los productos comunicaciones. En redes se realizan antes de salir cada producto y de acuerdo al procedimiento Comunicación Digital.  En cuanto a los Boletines de prensa estos son revisados y verificados diariamente antes de salir al publico por una persona encargada y siguiento el procedimiento de  Gestión de la Comunicación en medios.En todos los casos existen evidencias de que el producto se aproba para ello se diseñaron sellos de aprobación.</v>
      </c>
      <c r="AA12" s="40" t="s">
        <v>331</v>
      </c>
      <c r="AB12" s="41">
        <f t="shared" ref="AB12:AB31" si="6">IF(AA12="","",IF(AA12="Preventivo",0.25,IF(AA12="Detectivo",0.15,IF(AA12="Correctivo",0.1,))))</f>
        <v>0.25</v>
      </c>
      <c r="AC12" s="19" t="str">
        <f>+IF(OR(AA12='[1]11 FORMULAS'!$O$4,AA12='[1]11 FORMULAS'!$O$5),'[1]11 FORMULAS'!$P$5,IF(AA12='[1]11 FORMULAS'!$O$6,'[1]11 FORMULAS'!$P$6,""))</f>
        <v>Probabilidad</v>
      </c>
      <c r="AD12" s="40" t="s">
        <v>332</v>
      </c>
      <c r="AE12" s="41">
        <f t="shared" ref="AE12:AE31" si="7">IF(AD12="","",IF(AD12="Manual",0.15,IF(AD12="Automatico",0.25,)))</f>
        <v>0.15</v>
      </c>
      <c r="AF12" s="42" t="s">
        <v>333</v>
      </c>
      <c r="AG12" s="42" t="s">
        <v>334</v>
      </c>
      <c r="AH12" s="42" t="s">
        <v>335</v>
      </c>
      <c r="AI12" s="19">
        <f>+AB12+AE12</f>
        <v>0.4</v>
      </c>
      <c r="AJ12" s="19">
        <f>+L12*AI12</f>
        <v>0.16000000000000003</v>
      </c>
      <c r="AK12" s="19">
        <f>+L12-AJ12</f>
        <v>0.24</v>
      </c>
      <c r="AL12" s="19">
        <f>IF(AC12='[1]11 FORMULAS'!$P$6,T12-(T12*AI12),T12)</f>
        <v>0</v>
      </c>
      <c r="AM12" s="83">
        <f>+AK16</f>
        <v>0.14399999999999999</v>
      </c>
      <c r="AN12" s="79" t="str">
        <f>IF(AM12&lt;=0,"",IF(AM12&lt;=20%,"Muy Baja",IF(AM12&lt;=40%,"Baja",IF(AM12&lt;=60%,"Media",IF(AM12&lt;=80%,"Alta","Muy Alta")))))</f>
        <v>Muy Baja</v>
      </c>
      <c r="AO12" s="83">
        <f>+AL16</f>
        <v>0</v>
      </c>
      <c r="AP12" s="79" t="str">
        <f>IF(AO12&lt;=0,"",IF(AO12&lt;=20%,"Leve",IF(AO12&lt;=40%,"Menor",IF(AO12&lt;=60%,"Moderado",IF(AO12&lt;=80%,"Mayor","Catastrofico")))))</f>
        <v/>
      </c>
      <c r="AQ12" s="68" t="str">
        <f>IF(OR(AND(AN12="Muy Baja",AP12="Leve"),AND(AN12="Muy Baja",AP12="Menor"),AND(AN12="Baja",AP12="Leve")),"Bajo",IF(OR(AND(AN12="Muy baja",AP12="Moderado"),AND(AN12="Baja",AP12="Menor"),AND(AN12="Baja",AP12="Moderado"),AND(AN12="Media",AP12="Leve"),AND(AN12="Media",AP12="Menor"),AND(AN12="Media",AP12="Moderado"),AND(AN12="Alta",AP12="Leve"),AND(AN12="Alta",AP12="Menor")),"Moderado",IF(OR(AND(AN12="Muy Baja",AP12="Mayor"),AND(AN12="Baja",AP12="Mayor"),AND(AN12="Media",AP12="Mayor"),AND(AN12="Alta",AP12="Moderado"),AND(AN12="Alta",AP12="Mayor"),AND(AN12="Muy Alta",AP12="Leve"),AND(AN12="Muy Alta",AP12="Menor"),AND(AN12="Muy Alta",AP12="Moderado"),AND(AN12="Muy Alta",AP12="Mayor")),"Alto",IF(OR(AND(AN12="Muy Baja",AP12="Catastrofico"),AND(AN12="Baja",AP12="Catastrofico"),AND(AN12="Media",AP12="Catastrofico"),AND(AN12="Alta",AP12="Catastrofico"),AND(AN12="Muy Alta",AP12="Catastrofico")),"Extremo",""))))</f>
        <v/>
      </c>
      <c r="AR12" s="69" t="s">
        <v>343</v>
      </c>
      <c r="AS12" s="75" t="s">
        <v>370</v>
      </c>
      <c r="AT12" s="75" t="s">
        <v>337</v>
      </c>
      <c r="AU12" s="78">
        <v>45078</v>
      </c>
      <c r="AV12" s="78">
        <v>45170</v>
      </c>
      <c r="AW12" s="72" t="s">
        <v>365</v>
      </c>
      <c r="AX12" s="72" t="s">
        <v>366</v>
      </c>
      <c r="AY12" s="72"/>
      <c r="AZ12" s="72"/>
      <c r="BA12" s="72"/>
      <c r="BB12" s="72" t="s">
        <v>369</v>
      </c>
      <c r="BE12" s="13"/>
    </row>
    <row r="13" spans="1:57" s="20" customFormat="1" ht="91.2" customHeight="1" x14ac:dyDescent="0.3">
      <c r="A13" s="121"/>
      <c r="B13" s="91" t="s">
        <v>327</v>
      </c>
      <c r="C13" s="91" t="s">
        <v>340</v>
      </c>
      <c r="D13" s="91" t="s">
        <v>341</v>
      </c>
      <c r="E13" s="104" t="str">
        <f t="shared" si="0"/>
        <v xml:space="preserve">Posibilidad de pérdida Reputacional Por desarticulación de las personas que lideran los temas de comunicacion en las dependencias con el plan estrategico de comunicación  del distrito  debido a la falta de divulgacion del plan </v>
      </c>
      <c r="F13" s="91"/>
      <c r="G13" s="91"/>
      <c r="H13" s="91"/>
      <c r="I13" s="95"/>
      <c r="J13" s="85" t="str">
        <f>+IF(I13="","",IF(I13&lt;=$S$11,$Q$11,IF(I13&lt;=#REF!,#REF!,IF(I13&lt;=#REF!,#REF!,IF(I13&lt;=#REF!,#REF!,IF(I13&gt;=#REF!,#REF!,""))))))</f>
        <v/>
      </c>
      <c r="K13" s="79"/>
      <c r="L13" s="82"/>
      <c r="M13" s="87"/>
      <c r="N13" s="82"/>
      <c r="O13" s="79"/>
      <c r="P13" s="89"/>
      <c r="Q13" s="79"/>
      <c r="R13" s="82"/>
      <c r="S13" s="79"/>
      <c r="T13" s="80"/>
      <c r="U13" s="68"/>
      <c r="V13" s="18">
        <v>2</v>
      </c>
      <c r="W13" s="38" t="s">
        <v>373</v>
      </c>
      <c r="X13" s="38" t="s">
        <v>344</v>
      </c>
      <c r="Y13" s="52" t="s">
        <v>361</v>
      </c>
      <c r="Z13" s="39" t="str">
        <f>+CONCATENATE(W13," ",X13," ",Y13)</f>
        <v>Líder de comunicaciónes programa reuniones sistemáticas que lideran las dependencias en temas de comunicación y seguimiento de la política Los lideres de las areas de gestión de la comunicación interna, Gestión de la comunicación en medios, comunicación digital, periodicamente realizan reuniones para planificar, verificar  y dar instruccioiones sobre el manejo de información y hacer seguimiento.</v>
      </c>
      <c r="AA13" s="40" t="s">
        <v>331</v>
      </c>
      <c r="AB13" s="41">
        <f t="shared" si="6"/>
        <v>0.25</v>
      </c>
      <c r="AC13" s="19" t="str">
        <f>+IF(OR(AA13='[1]11 FORMULAS'!$O$4,AA13='[1]11 FORMULAS'!$O$5),'[1]11 FORMULAS'!$P$5,IF(AA13='[1]11 FORMULAS'!$O$6,'[1]11 FORMULAS'!$P$6,""))</f>
        <v>Probabilidad</v>
      </c>
      <c r="AD13" s="40" t="s">
        <v>332</v>
      </c>
      <c r="AE13" s="41">
        <f t="shared" si="7"/>
        <v>0.15</v>
      </c>
      <c r="AF13" s="42" t="s">
        <v>333</v>
      </c>
      <c r="AG13" s="42" t="s">
        <v>334</v>
      </c>
      <c r="AH13" s="42" t="s">
        <v>335</v>
      </c>
      <c r="AI13" s="19">
        <f>+AB13+AE13</f>
        <v>0.4</v>
      </c>
      <c r="AJ13" s="19">
        <f>+AK12*AI13</f>
        <v>9.6000000000000002E-2</v>
      </c>
      <c r="AK13" s="19">
        <f>+AK12-AJ13</f>
        <v>0.14399999999999999</v>
      </c>
      <c r="AL13" s="19">
        <f>IF(AC13='[1]11 FORMULAS'!$P$6,AL12-(AL12*AI13),AL12)</f>
        <v>0</v>
      </c>
      <c r="AM13" s="83"/>
      <c r="AN13" s="79"/>
      <c r="AO13" s="83"/>
      <c r="AP13" s="79"/>
      <c r="AQ13" s="68"/>
      <c r="AR13" s="70"/>
      <c r="AS13" s="76"/>
      <c r="AT13" s="76"/>
      <c r="AU13" s="76"/>
      <c r="AV13" s="76"/>
      <c r="AW13" s="73"/>
      <c r="AX13" s="73"/>
      <c r="AY13" s="73"/>
      <c r="AZ13" s="73"/>
      <c r="BA13" s="73"/>
      <c r="BB13" s="73"/>
      <c r="BE13" s="13"/>
    </row>
    <row r="14" spans="1:57" s="20" customFormat="1" ht="33.75" customHeight="1" x14ac:dyDescent="0.3">
      <c r="A14" s="121"/>
      <c r="B14" s="91" t="s">
        <v>327</v>
      </c>
      <c r="C14" s="91" t="s">
        <v>340</v>
      </c>
      <c r="D14" s="91" t="s">
        <v>341</v>
      </c>
      <c r="E14" s="104" t="str">
        <f t="shared" si="0"/>
        <v xml:space="preserve">Posibilidad de pérdida Reputacional Por desarticulación de las personas que lideran los temas de comunicacion en las dependencias con el plan estrategico de comunicación  del distrito  debido a la falta de divulgacion del plan </v>
      </c>
      <c r="F14" s="91"/>
      <c r="G14" s="91"/>
      <c r="H14" s="91"/>
      <c r="I14" s="95"/>
      <c r="J14" s="85" t="str">
        <f>+IF(I14="","",IF(I14&lt;=$S$11,$Q$11,IF(I14&lt;=#REF!,#REF!,IF(I14&lt;=#REF!,#REF!,IF(I14&lt;=#REF!,#REF!,IF(I14&gt;=#REF!,#REF!,""))))))</f>
        <v/>
      </c>
      <c r="K14" s="79"/>
      <c r="L14" s="82"/>
      <c r="M14" s="87"/>
      <c r="N14" s="82"/>
      <c r="O14" s="79"/>
      <c r="P14" s="89"/>
      <c r="Q14" s="79"/>
      <c r="R14" s="82"/>
      <c r="S14" s="79"/>
      <c r="T14" s="80"/>
      <c r="U14" s="68"/>
      <c r="V14" s="18"/>
      <c r="W14" s="38"/>
      <c r="X14" s="38"/>
      <c r="Y14" s="38"/>
      <c r="Z14" s="39" t="str">
        <f t="shared" ref="Z14:Z15" si="8">+CONCATENATE(W14," ",X14," ",Y14)</f>
        <v xml:space="preserve">  </v>
      </c>
      <c r="AA14" s="40" t="s">
        <v>238</v>
      </c>
      <c r="AB14" s="41">
        <f t="shared" si="6"/>
        <v>0</v>
      </c>
      <c r="AC14" s="19" t="str">
        <f>+IF(OR(AA14='[1]11 FORMULAS'!$O$4,AA14='[1]11 FORMULAS'!$O$5),'[1]11 FORMULAS'!$P$5,IF(AA14='[1]11 FORMULAS'!$O$6,'[1]11 FORMULAS'!$P$6,""))</f>
        <v/>
      </c>
      <c r="AD14" s="40" t="s">
        <v>238</v>
      </c>
      <c r="AE14" s="41">
        <f t="shared" si="7"/>
        <v>0</v>
      </c>
      <c r="AF14" s="42"/>
      <c r="AG14" s="42"/>
      <c r="AH14" s="42"/>
      <c r="AI14" s="19">
        <f t="shared" ref="AI14:AI21" si="9">+AB14+AE14</f>
        <v>0</v>
      </c>
      <c r="AJ14" s="19">
        <f>+AK13*AI14</f>
        <v>0</v>
      </c>
      <c r="AK14" s="19">
        <f>+AK13-AJ14</f>
        <v>0.14399999999999999</v>
      </c>
      <c r="AL14" s="19">
        <f>IF(AC14='[1]11 FORMULAS'!$P$6,AL13-(AL13*AI14),AL13)</f>
        <v>0</v>
      </c>
      <c r="AM14" s="83"/>
      <c r="AN14" s="79"/>
      <c r="AO14" s="83"/>
      <c r="AP14" s="79"/>
      <c r="AQ14" s="68"/>
      <c r="AR14" s="70"/>
      <c r="AS14" s="76"/>
      <c r="AT14" s="76"/>
      <c r="AU14" s="76"/>
      <c r="AV14" s="76"/>
      <c r="AW14" s="73"/>
      <c r="AX14" s="73"/>
      <c r="AY14" s="73"/>
      <c r="AZ14" s="73"/>
      <c r="BA14" s="73"/>
      <c r="BB14" s="73"/>
      <c r="BE14" s="13"/>
    </row>
    <row r="15" spans="1:57" s="20" customFormat="1" ht="33.75" customHeight="1" x14ac:dyDescent="0.3">
      <c r="A15" s="121"/>
      <c r="B15" s="91" t="s">
        <v>327</v>
      </c>
      <c r="C15" s="91" t="s">
        <v>340</v>
      </c>
      <c r="D15" s="91" t="s">
        <v>341</v>
      </c>
      <c r="E15" s="104" t="str">
        <f t="shared" si="0"/>
        <v xml:space="preserve">Posibilidad de pérdida Reputacional Por desarticulación de las personas que lideran los temas de comunicacion en las dependencias con el plan estrategico de comunicación  del distrito  debido a la falta de divulgacion del plan </v>
      </c>
      <c r="F15" s="91"/>
      <c r="G15" s="91"/>
      <c r="H15" s="91"/>
      <c r="I15" s="95"/>
      <c r="J15" s="85" t="str">
        <f>+IF(I15="","",IF(I15&lt;=$S$11,$Q$11,IF(I15&lt;=#REF!,#REF!,IF(I15&lt;=#REF!,#REF!,IF(I15&lt;=#REF!,#REF!,IF(I15&gt;=#REF!,#REF!,""))))))</f>
        <v/>
      </c>
      <c r="K15" s="79"/>
      <c r="L15" s="82"/>
      <c r="M15" s="87"/>
      <c r="N15" s="82"/>
      <c r="O15" s="79"/>
      <c r="P15" s="89"/>
      <c r="Q15" s="79"/>
      <c r="R15" s="82"/>
      <c r="S15" s="79"/>
      <c r="T15" s="80"/>
      <c r="U15" s="68"/>
      <c r="V15" s="18"/>
      <c r="W15" s="38"/>
      <c r="X15" s="38"/>
      <c r="Y15" s="38"/>
      <c r="Z15" s="39" t="str">
        <f t="shared" si="8"/>
        <v xml:space="preserve">  </v>
      </c>
      <c r="AA15" s="40" t="s">
        <v>238</v>
      </c>
      <c r="AB15" s="41">
        <f t="shared" si="6"/>
        <v>0</v>
      </c>
      <c r="AC15" s="19" t="str">
        <f>+IF(OR(AA15='[1]11 FORMULAS'!$O$4,AA15='[1]11 FORMULAS'!$O$5),'[1]11 FORMULAS'!$P$5,IF(AA15='[1]11 FORMULAS'!$O$6,'[1]11 FORMULAS'!$P$6,""))</f>
        <v/>
      </c>
      <c r="AD15" s="40" t="s">
        <v>238</v>
      </c>
      <c r="AE15" s="41">
        <f t="shared" si="7"/>
        <v>0</v>
      </c>
      <c r="AF15" s="42"/>
      <c r="AG15" s="42"/>
      <c r="AH15" s="42"/>
      <c r="AI15" s="19">
        <f t="shared" si="9"/>
        <v>0</v>
      </c>
      <c r="AJ15" s="19">
        <f t="shared" ref="AJ15:AJ16" si="10">+AK14*AI15</f>
        <v>0</v>
      </c>
      <c r="AK15" s="19">
        <f>IF(AC15='[1]11 FORMULAS'!$P$5,AK14-(AK14*AI15),AK14)</f>
        <v>0.14399999999999999</v>
      </c>
      <c r="AL15" s="19">
        <f>IF(AC15='[1]11 FORMULAS'!$P$6,AL14-(AL14*AI15),AL14)</f>
        <v>0</v>
      </c>
      <c r="AM15" s="83"/>
      <c r="AN15" s="79"/>
      <c r="AO15" s="83"/>
      <c r="AP15" s="79"/>
      <c r="AQ15" s="68"/>
      <c r="AR15" s="70"/>
      <c r="AS15" s="76"/>
      <c r="AT15" s="76"/>
      <c r="AU15" s="76"/>
      <c r="AV15" s="76"/>
      <c r="AW15" s="73"/>
      <c r="AX15" s="73"/>
      <c r="AY15" s="73"/>
      <c r="AZ15" s="73"/>
      <c r="BA15" s="73"/>
      <c r="BB15" s="73"/>
      <c r="BE15" s="13"/>
    </row>
    <row r="16" spans="1:57" s="20" customFormat="1" ht="33.75" customHeight="1" x14ac:dyDescent="0.3">
      <c r="A16" s="121"/>
      <c r="B16" s="91" t="s">
        <v>327</v>
      </c>
      <c r="C16" s="91" t="s">
        <v>340</v>
      </c>
      <c r="D16" s="91" t="s">
        <v>341</v>
      </c>
      <c r="E16" s="104" t="str">
        <f t="shared" si="0"/>
        <v xml:space="preserve">Posibilidad de pérdida Reputacional Por desarticulación de las personas que lideran los temas de comunicacion en las dependencias con el plan estrategico de comunicación  del distrito  debido a la falta de divulgacion del plan </v>
      </c>
      <c r="F16" s="91"/>
      <c r="G16" s="91"/>
      <c r="H16" s="91"/>
      <c r="I16" s="95"/>
      <c r="J16" s="86" t="str">
        <f>+IF(I16="","",IF(I16&lt;=$S$11,$Q$11,IF(I16&lt;=#REF!,#REF!,IF(I16&lt;=#REF!,#REF!,IF(I16&lt;=#REF!,#REF!,IF(I16&gt;=#REF!,#REF!,""))))))</f>
        <v/>
      </c>
      <c r="K16" s="79"/>
      <c r="L16" s="82"/>
      <c r="M16" s="87"/>
      <c r="N16" s="82"/>
      <c r="O16" s="79"/>
      <c r="P16" s="90"/>
      <c r="Q16" s="79"/>
      <c r="R16" s="82"/>
      <c r="S16" s="79"/>
      <c r="T16" s="80"/>
      <c r="U16" s="68"/>
      <c r="V16" s="21"/>
      <c r="W16" s="21"/>
      <c r="X16" s="21"/>
      <c r="Y16" s="21"/>
      <c r="Z16" s="21"/>
      <c r="AA16" s="40" t="s">
        <v>238</v>
      </c>
      <c r="AB16" s="41">
        <f t="shared" si="6"/>
        <v>0</v>
      </c>
      <c r="AC16" s="19" t="str">
        <f>+IF(OR(AA16='[1]11 FORMULAS'!$O$4,AA16='[1]11 FORMULAS'!$O$5),'[1]11 FORMULAS'!$P$5,IF(AA16='[1]11 FORMULAS'!$O$6,'[1]11 FORMULAS'!$P$6,""))</f>
        <v/>
      </c>
      <c r="AD16" s="40" t="s">
        <v>238</v>
      </c>
      <c r="AE16" s="41">
        <f t="shared" si="7"/>
        <v>0</v>
      </c>
      <c r="AF16" s="43"/>
      <c r="AG16" s="43"/>
      <c r="AH16" s="43"/>
      <c r="AI16" s="19">
        <f t="shared" si="9"/>
        <v>0</v>
      </c>
      <c r="AJ16" s="19">
        <f t="shared" si="10"/>
        <v>0</v>
      </c>
      <c r="AK16" s="19">
        <f>IF(AC16='[1]11 FORMULAS'!$P$5,AK15-(AK15*AI16),AK15)</f>
        <v>0.14399999999999999</v>
      </c>
      <c r="AL16" s="19">
        <f>IF(AC16='[1]11 FORMULAS'!$P$6,AL15-(AL15*AI16),AL15)</f>
        <v>0</v>
      </c>
      <c r="AM16" s="83"/>
      <c r="AN16" s="79"/>
      <c r="AO16" s="83"/>
      <c r="AP16" s="79"/>
      <c r="AQ16" s="68"/>
      <c r="AR16" s="71"/>
      <c r="AS16" s="77"/>
      <c r="AT16" s="77"/>
      <c r="AU16" s="77"/>
      <c r="AV16" s="77"/>
      <c r="AW16" s="74"/>
      <c r="AX16" s="74"/>
      <c r="AY16" s="74"/>
      <c r="AZ16" s="74"/>
      <c r="BA16" s="74"/>
      <c r="BB16" s="74"/>
      <c r="BE16" s="13"/>
    </row>
    <row r="17" spans="1:54" s="22" customFormat="1" ht="39.9" customHeight="1" x14ac:dyDescent="0.3">
      <c r="A17" s="91"/>
      <c r="B17" s="91"/>
      <c r="C17" s="91"/>
      <c r="D17" s="91"/>
      <c r="E17" s="104"/>
      <c r="F17" s="91"/>
      <c r="G17" s="91"/>
      <c r="H17" s="91"/>
      <c r="I17" s="95"/>
      <c r="J17" s="84"/>
      <c r="K17" s="79" t="str">
        <f>IF(J17&lt;=0,"",IF(J17&lt;=2,"Muy Baja",IF(J17&lt;=24,"Baja",IF(J17&lt;=500,"Media",IF(J17&lt;=5000,"Alta","Muy Alta")))))</f>
        <v/>
      </c>
      <c r="L17" s="81" t="str">
        <f>IF(K17="","",IF(K17="Muy Baja",0.2,IF(K17="Baja",0.4,IF(K17="Media",0.6,IF(K17="Alta",0.8,IF(K17="Muy Alta",1,))))))</f>
        <v/>
      </c>
      <c r="M17" s="87"/>
      <c r="N17" s="81" t="str">
        <f>IF(M17="","",IF(M17="menor a 10 SMLMV",0.2,IF(M17="ENTRE 10 Y 50 SMLMV",0.4,IF(M17="entre 50 y 100 SMLMV",0.6,IF(M17="entre 100 y 500 SMLMV",0.8,IF(M17="Mayor a 500 SMLMV",1,))))))</f>
        <v/>
      </c>
      <c r="O17" s="79" t="str">
        <f>IF(N17&lt;=0,"",IF(N17&lt;=20%,"Leve",IF(N17&lt;=40%,"Menor",IF(N17&lt;=60%,"Moderado",IF(N17&lt;=80%,"Mayor","Catastrofico")))))</f>
        <v>Catastrofico</v>
      </c>
      <c r="P17" s="88"/>
      <c r="Q17" s="79" t="str">
        <f t="shared" ref="Q17" si="11">IF(R17&lt;=0,"",IF(R17&lt;=20%,"Leve",IF(R17&lt;=40%,"Menor",IF(R17&lt;=60%,"Moderado",IF(R17&lt;=80%,"Mayor","Catastrofico")))))</f>
        <v>Catastrofico</v>
      </c>
      <c r="R17" s="81" t="str">
        <f t="shared" ref="R17" si="12">IF(P17="","",IF(P17="El riesgo afecta la imagen de algún área de la organización",0.2,IF(P17="El riesgo afecta la imagen de la entidad internamente, de conocimiento general nivel interno, de junta directiva y accionistas y/o de proveedores",0.4,IF(P17="El riesgo afecta la imagen de la entidad con algunos usuarios de relevancia frente al logro de los objetivos",0.6,IF(P17="El riesgo afecta la imagen de la entidad con efecto publicitario sostenido a nivel de sector administrativo, nivel departamental o municipal",0.8,IF(P17="El riesgo afecta la imagen de la entidad a nivel nacional, con efecto publicitario sostenido a nivel país",1,))))))</f>
        <v/>
      </c>
      <c r="S17" s="79" t="str">
        <f t="shared" ref="S17" si="13">IF(T17&lt;=0,"",IF(T17&lt;=20%,"Leve",IF(T17&lt;=40%,"Menor",IF(T17&lt;=60%,"Moderado",IF(T17&lt;=80%,"Mayor","Catastrofico")))))</f>
        <v>Catastrofico</v>
      </c>
      <c r="T17" s="80" t="str">
        <f t="shared" ref="T17" si="14">+N17</f>
        <v/>
      </c>
      <c r="U17" s="68">
        <f>IF(OR(AND(K17="Muy Baja",S17="Leve"),AND(K17="Muy Baja",S17="Menor"),AND(K17="Baja",S17="Leve")),"Bajo",IF(OR(AND(K17="Muy baja",S17="Moderado"),AND(K17="Baja",S17="Menor"),AND(K17="Baja",S17="Moderado"),AND(K17="Media",S17="Leve"),AND(K17="Media",S17="Menor"),AND(K17="Media",S17="Moderado"),AND(K17="Alta",S17="Leve"),AND(K17="Alta",S17="Menor")),"Moderado",IF(OR(AND(K17="Muy Baja",S17="Mayor"),AND(K17="Baja",S17="Mayor"),AND(K17="Media",S17="Mayor"),AND(K17="Alta",S17="Moderado"),AND(K17="Alta",S17="Mayor"),AND(K17="Muy Alta",S17="Leve"),AND(K17="Muy Alta",S17="Menor"),AND(K17="Muy Alta",S17="Moderado"),AND(K17="Muy Alta",S17="Mayor")),"Alto",IF(OR(AND(K17="Muy Baja",S17="Catastrofico"),AND(K17="Baja",S17="Catastrofico"),AND(K17="Media",S17="Catastrofico"),AND(K17="Alta",S17="Catastrofico"),AND(K17="Muy Alta",S17="Catastrofico")),"Extremo",))))</f>
        <v>0</v>
      </c>
      <c r="V17" s="18"/>
      <c r="W17" s="38"/>
      <c r="X17" s="38"/>
      <c r="Y17" s="38"/>
      <c r="Z17" s="39"/>
      <c r="AA17" s="40"/>
      <c r="AB17" s="41" t="str">
        <f t="shared" si="6"/>
        <v/>
      </c>
      <c r="AC17" s="19" t="str">
        <f>+IF(OR(AA17='[1]11 FORMULAS'!$O$4,AA17='[1]11 FORMULAS'!$O$5),'[1]11 FORMULAS'!$P$5,IF(AA17='[1]11 FORMULAS'!$O$6,'[1]11 FORMULAS'!$P$6,""))</f>
        <v/>
      </c>
      <c r="AD17" s="40"/>
      <c r="AE17" s="41" t="str">
        <f t="shared" si="7"/>
        <v/>
      </c>
      <c r="AF17" s="42"/>
      <c r="AG17" s="42"/>
      <c r="AH17" s="42"/>
      <c r="AI17" s="19" t="e">
        <f t="shared" si="9"/>
        <v>#VALUE!</v>
      </c>
      <c r="AJ17" s="19" t="e">
        <f>+L17*AI17</f>
        <v>#VALUE!</v>
      </c>
      <c r="AK17" s="19" t="e">
        <f>+L17-AJ17</f>
        <v>#VALUE!</v>
      </c>
      <c r="AL17" s="19" t="str">
        <f>IF(AC17='[1]11 FORMULAS'!$P$6,T17-(T17*AI17),T17)</f>
        <v/>
      </c>
      <c r="AM17" s="83" t="e">
        <f>+AK21</f>
        <v>#VALUE!</v>
      </c>
      <c r="AN17" s="79" t="e">
        <f>IF(AM17&lt;=0,"",IF(AM17&lt;=20%,"Muy Baja",IF(AM17&lt;=40%,"Baja",IF(AM17&lt;=60%,"Media",IF(AM17&lt;=80%,"Alta","Muy Alta")))))</f>
        <v>#VALUE!</v>
      </c>
      <c r="AO17" s="83" t="str">
        <f>+AL21</f>
        <v/>
      </c>
      <c r="AP17" s="79" t="str">
        <f>IF(AO17&lt;=0,"",IF(AO17&lt;=20%,"Leve",IF(AO17&lt;=40%,"Menor",IF(AO17&lt;=60%,"Moderado",IF(AO17&lt;=80%,"Mayor","Catastrofico")))))</f>
        <v>Catastrofico</v>
      </c>
      <c r="AQ17" s="68" t="e">
        <f>IF(OR(AND(AN17="Muy Baja",AP17="Leve"),AND(AN17="Muy Baja",AP17="Menor"),AND(AN17="Baja",AP17="Leve")),"Bajo",IF(OR(AND(AN17="Muy baja",AP17="Moderado"),AND(AN17="Baja",AP17="Menor"),AND(AN17="Baja",AP17="Moderado"),AND(AN17="Media",AP17="Leve"),AND(AN17="Media",AP17="Menor"),AND(AN17="Media",AP17="Moderado"),AND(AN17="Alta",AP17="Leve"),AND(AN17="Alta",AP17="Menor")),"Moderado",IF(OR(AND(AN17="Muy Baja",AP17="Mayor"),AND(AN17="Baja",AP17="Mayor"),AND(AN17="Media",AP17="Mayor"),AND(AN17="Alta",AP17="Moderado"),AND(AN17="Alta",AP17="Mayor"),AND(AN17="Muy Alta",AP17="Leve"),AND(AN17="Muy Alta",AP17="Menor"),AND(AN17="Muy Alta",AP17="Moderado"),AND(AN17="Muy Alta",AP17="Mayor")),"Alto",IF(OR(AND(AN17="Muy Baja",AP17="Catastrofico"),AND(AN17="Baja",AP17="Catastrofico"),AND(AN17="Media",AP17="Catastrofico"),AND(AN17="Alta",AP17="Catastrofico"),AND(AN17="Muy Alta",AP17="Catastrofico")),"Extremo",""))))</f>
        <v>#VALUE!</v>
      </c>
      <c r="AR17" s="69"/>
      <c r="AS17" s="75"/>
      <c r="AT17" s="75"/>
      <c r="AU17" s="78">
        <v>45078</v>
      </c>
      <c r="AV17" s="78">
        <v>45170</v>
      </c>
      <c r="AW17" s="72"/>
      <c r="AX17" s="72"/>
      <c r="AY17" s="72"/>
      <c r="AZ17" s="72"/>
      <c r="BA17" s="72"/>
      <c r="BB17" s="72" t="s">
        <v>338</v>
      </c>
    </row>
    <row r="18" spans="1:54" s="22" customFormat="1" ht="38.1" customHeight="1" x14ac:dyDescent="0.3">
      <c r="A18" s="91"/>
      <c r="B18" s="91"/>
      <c r="C18" s="91"/>
      <c r="D18" s="91"/>
      <c r="E18" s="104"/>
      <c r="F18" s="91"/>
      <c r="G18" s="91"/>
      <c r="H18" s="91"/>
      <c r="I18" s="95"/>
      <c r="J18" s="85"/>
      <c r="K18" s="79"/>
      <c r="L18" s="82"/>
      <c r="M18" s="87"/>
      <c r="N18" s="82"/>
      <c r="O18" s="79"/>
      <c r="P18" s="89"/>
      <c r="Q18" s="79"/>
      <c r="R18" s="82"/>
      <c r="S18" s="79"/>
      <c r="T18" s="80"/>
      <c r="U18" s="68"/>
      <c r="V18" s="18"/>
      <c r="W18" s="38"/>
      <c r="X18" s="38"/>
      <c r="Y18" s="38"/>
      <c r="Z18" s="39"/>
      <c r="AA18" s="40"/>
      <c r="AB18" s="41" t="str">
        <f t="shared" si="6"/>
        <v/>
      </c>
      <c r="AC18" s="19" t="str">
        <f>+IF(OR(AA18='[1]11 FORMULAS'!$O$4,AA18='[1]11 FORMULAS'!$O$5),'[1]11 FORMULAS'!$P$5,IF(AA18='[1]11 FORMULAS'!$O$6,'[1]11 FORMULAS'!$P$6,""))</f>
        <v/>
      </c>
      <c r="AD18" s="40"/>
      <c r="AE18" s="41" t="str">
        <f t="shared" si="7"/>
        <v/>
      </c>
      <c r="AF18" s="42"/>
      <c r="AG18" s="42"/>
      <c r="AH18" s="42"/>
      <c r="AI18" s="19" t="e">
        <f t="shared" si="9"/>
        <v>#VALUE!</v>
      </c>
      <c r="AJ18" s="19" t="e">
        <f>+AK17*AI18</f>
        <v>#VALUE!</v>
      </c>
      <c r="AK18" s="19" t="e">
        <f>+AK17-AJ18</f>
        <v>#VALUE!</v>
      </c>
      <c r="AL18" s="19" t="str">
        <f>IF(AC18='[1]11 FORMULAS'!$P$6,AL17-(AL17*AI18),AL17)</f>
        <v/>
      </c>
      <c r="AM18" s="83"/>
      <c r="AN18" s="79"/>
      <c r="AO18" s="83"/>
      <c r="AP18" s="79"/>
      <c r="AQ18" s="68"/>
      <c r="AR18" s="70"/>
      <c r="AS18" s="76"/>
      <c r="AT18" s="76"/>
      <c r="AU18" s="76"/>
      <c r="AV18" s="76"/>
      <c r="AW18" s="73"/>
      <c r="AX18" s="73"/>
      <c r="AY18" s="73"/>
      <c r="AZ18" s="73"/>
      <c r="BA18" s="73"/>
      <c r="BB18" s="73"/>
    </row>
    <row r="19" spans="1:54" s="22" customFormat="1" ht="23.4" customHeight="1" x14ac:dyDescent="0.3">
      <c r="A19" s="91"/>
      <c r="B19" s="91"/>
      <c r="C19" s="91"/>
      <c r="D19" s="91"/>
      <c r="E19" s="104"/>
      <c r="F19" s="91"/>
      <c r="G19" s="91"/>
      <c r="H19" s="91"/>
      <c r="I19" s="95"/>
      <c r="J19" s="85"/>
      <c r="K19" s="79"/>
      <c r="L19" s="82"/>
      <c r="M19" s="87"/>
      <c r="N19" s="82"/>
      <c r="O19" s="79"/>
      <c r="P19" s="89"/>
      <c r="Q19" s="79"/>
      <c r="R19" s="82"/>
      <c r="S19" s="79"/>
      <c r="T19" s="80"/>
      <c r="U19" s="68"/>
      <c r="V19" s="18"/>
      <c r="W19" s="38"/>
      <c r="X19" s="38"/>
      <c r="Y19" s="38"/>
      <c r="Z19" s="39" t="str">
        <f t="shared" ref="Z19:Z20" si="15">+CONCATENATE(W19," ",X19," ",Y19)</f>
        <v xml:space="preserve">  </v>
      </c>
      <c r="AA19" s="40"/>
      <c r="AB19" s="41" t="str">
        <f t="shared" si="6"/>
        <v/>
      </c>
      <c r="AC19" s="19" t="str">
        <f>+IF(OR(AA19='[1]11 FORMULAS'!$O$4,AA19='[1]11 FORMULAS'!$O$5),'[1]11 FORMULAS'!$P$5,IF(AA19='[1]11 FORMULAS'!$O$6,'[1]11 FORMULAS'!$P$6,""))</f>
        <v/>
      </c>
      <c r="AD19" s="40"/>
      <c r="AE19" s="41" t="str">
        <f t="shared" si="7"/>
        <v/>
      </c>
      <c r="AF19" s="42"/>
      <c r="AG19" s="42"/>
      <c r="AH19" s="42"/>
      <c r="AI19" s="19" t="e">
        <f t="shared" si="9"/>
        <v>#VALUE!</v>
      </c>
      <c r="AJ19" s="19" t="e">
        <f>+AK18*AI19</f>
        <v>#VALUE!</v>
      </c>
      <c r="AK19" s="19" t="e">
        <f>+AK18-AJ19</f>
        <v>#VALUE!</v>
      </c>
      <c r="AL19" s="19" t="str">
        <f>IF(AC19='[1]11 FORMULAS'!$P$6,AL18-(AL18*AI19),AL18)</f>
        <v/>
      </c>
      <c r="AM19" s="83"/>
      <c r="AN19" s="79"/>
      <c r="AO19" s="83"/>
      <c r="AP19" s="79"/>
      <c r="AQ19" s="68"/>
      <c r="AR19" s="70"/>
      <c r="AS19" s="76"/>
      <c r="AT19" s="76"/>
      <c r="AU19" s="76"/>
      <c r="AV19" s="76"/>
      <c r="AW19" s="73"/>
      <c r="AX19" s="73"/>
      <c r="AY19" s="73"/>
      <c r="AZ19" s="73"/>
      <c r="BA19" s="73"/>
      <c r="BB19" s="73"/>
    </row>
    <row r="20" spans="1:54" s="22" customFormat="1" ht="23.4" customHeight="1" x14ac:dyDescent="0.3">
      <c r="A20" s="91"/>
      <c r="B20" s="91"/>
      <c r="C20" s="91"/>
      <c r="D20" s="91"/>
      <c r="E20" s="104"/>
      <c r="F20" s="91"/>
      <c r="G20" s="91"/>
      <c r="H20" s="91"/>
      <c r="I20" s="95"/>
      <c r="J20" s="85"/>
      <c r="K20" s="79"/>
      <c r="L20" s="82"/>
      <c r="M20" s="87"/>
      <c r="N20" s="82"/>
      <c r="O20" s="79"/>
      <c r="P20" s="89"/>
      <c r="Q20" s="79"/>
      <c r="R20" s="82"/>
      <c r="S20" s="79"/>
      <c r="T20" s="80"/>
      <c r="U20" s="68"/>
      <c r="V20" s="18"/>
      <c r="W20" s="38"/>
      <c r="X20" s="38"/>
      <c r="Y20" s="38"/>
      <c r="Z20" s="39" t="str">
        <f t="shared" si="15"/>
        <v xml:space="preserve">  </v>
      </c>
      <c r="AA20" s="40"/>
      <c r="AB20" s="41" t="str">
        <f t="shared" si="6"/>
        <v/>
      </c>
      <c r="AC20" s="19" t="str">
        <f>+IF(OR(AA20='[1]11 FORMULAS'!$O$4,AA20='[1]11 FORMULAS'!$O$5),'[1]11 FORMULAS'!$P$5,IF(AA20='[1]11 FORMULAS'!$O$6,'[1]11 FORMULAS'!$P$6,""))</f>
        <v/>
      </c>
      <c r="AD20" s="40"/>
      <c r="AE20" s="41" t="str">
        <f t="shared" si="7"/>
        <v/>
      </c>
      <c r="AF20" s="42"/>
      <c r="AG20" s="42"/>
      <c r="AH20" s="42"/>
      <c r="AI20" s="19" t="e">
        <f t="shared" si="9"/>
        <v>#VALUE!</v>
      </c>
      <c r="AJ20" s="19" t="e">
        <f t="shared" ref="AJ20:AJ21" si="16">+AK19*AI20</f>
        <v>#VALUE!</v>
      </c>
      <c r="AK20" s="19" t="e">
        <f>IF(AC20='[1]11 FORMULAS'!$P$5,AK19-(AK19*AI20),AK19)</f>
        <v>#VALUE!</v>
      </c>
      <c r="AL20" s="19" t="str">
        <f>IF(AC20='[1]11 FORMULAS'!$P$6,AL19-(AL19*AI20),AL19)</f>
        <v/>
      </c>
      <c r="AM20" s="83"/>
      <c r="AN20" s="79"/>
      <c r="AO20" s="83"/>
      <c r="AP20" s="79"/>
      <c r="AQ20" s="68"/>
      <c r="AR20" s="70"/>
      <c r="AS20" s="76"/>
      <c r="AT20" s="76"/>
      <c r="AU20" s="76"/>
      <c r="AV20" s="76"/>
      <c r="AW20" s="73"/>
      <c r="AX20" s="73"/>
      <c r="AY20" s="73"/>
      <c r="AZ20" s="73"/>
      <c r="BA20" s="73"/>
      <c r="BB20" s="73"/>
    </row>
    <row r="21" spans="1:54" s="22" customFormat="1" ht="87" customHeight="1" x14ac:dyDescent="0.3">
      <c r="A21" s="91"/>
      <c r="B21" s="91"/>
      <c r="C21" s="91"/>
      <c r="D21" s="91"/>
      <c r="E21" s="104"/>
      <c r="F21" s="91"/>
      <c r="G21" s="91"/>
      <c r="H21" s="91"/>
      <c r="I21" s="95"/>
      <c r="J21" s="86"/>
      <c r="K21" s="79"/>
      <c r="L21" s="82"/>
      <c r="M21" s="87"/>
      <c r="N21" s="82"/>
      <c r="O21" s="79"/>
      <c r="P21" s="90"/>
      <c r="Q21" s="79"/>
      <c r="R21" s="82"/>
      <c r="S21" s="79"/>
      <c r="T21" s="80"/>
      <c r="U21" s="68"/>
      <c r="V21" s="21"/>
      <c r="W21" s="21"/>
      <c r="X21" s="21"/>
      <c r="Y21" s="21"/>
      <c r="Z21" s="21"/>
      <c r="AA21" s="40"/>
      <c r="AB21" s="41" t="str">
        <f t="shared" si="6"/>
        <v/>
      </c>
      <c r="AC21" s="19" t="str">
        <f>+IF(OR(AA21='[1]11 FORMULAS'!$O$4,AA21='[1]11 FORMULAS'!$O$5),'[1]11 FORMULAS'!$P$5,IF(AA21='[1]11 FORMULAS'!$O$6,'[1]11 FORMULAS'!$P$6,""))</f>
        <v/>
      </c>
      <c r="AD21" s="40"/>
      <c r="AE21" s="41" t="str">
        <f t="shared" si="7"/>
        <v/>
      </c>
      <c r="AF21" s="43"/>
      <c r="AG21" s="43"/>
      <c r="AH21" s="43"/>
      <c r="AI21" s="19" t="e">
        <f t="shared" si="9"/>
        <v>#VALUE!</v>
      </c>
      <c r="AJ21" s="19" t="e">
        <f t="shared" si="16"/>
        <v>#VALUE!</v>
      </c>
      <c r="AK21" s="19" t="e">
        <f>IF(AC21='[1]11 FORMULAS'!$P$5,AK20-(AK20*AI21),AK20)</f>
        <v>#VALUE!</v>
      </c>
      <c r="AL21" s="19" t="str">
        <f>IF(AC21='[1]11 FORMULAS'!$P$6,AL20-(AL20*AI21),AL20)</f>
        <v/>
      </c>
      <c r="AM21" s="83"/>
      <c r="AN21" s="79"/>
      <c r="AO21" s="83"/>
      <c r="AP21" s="79"/>
      <c r="AQ21" s="68"/>
      <c r="AR21" s="71"/>
      <c r="AS21" s="77"/>
      <c r="AT21" s="77"/>
      <c r="AU21" s="77"/>
      <c r="AV21" s="77"/>
      <c r="AW21" s="74"/>
      <c r="AX21" s="74"/>
      <c r="AY21" s="74"/>
      <c r="AZ21" s="74"/>
      <c r="BA21" s="74"/>
      <c r="BB21" s="74"/>
    </row>
    <row r="22" spans="1:54" s="22" customFormat="1" ht="46.5" customHeight="1" x14ac:dyDescent="0.3">
      <c r="A22" s="91"/>
      <c r="B22" s="91"/>
      <c r="C22" s="91"/>
      <c r="D22" s="91"/>
      <c r="E22" s="104"/>
      <c r="F22" s="91"/>
      <c r="G22" s="91"/>
      <c r="H22" s="91"/>
      <c r="I22" s="95"/>
      <c r="J22" s="84"/>
      <c r="K22" s="79" t="str">
        <f>IF(J22&lt;=0,"",IF(J22&lt;=2,"Muy Baja",IF(J22&lt;=24,"Baja",IF(J22&lt;=500,"Media",IF(J22&lt;=5000,"Alta","Muy Alta")))))</f>
        <v/>
      </c>
      <c r="L22" s="81" t="str">
        <f>IF(K22="","",IF(K22="Muy Baja",0.2,IF(K22="Baja",0.4,IF(K22="Media",0.6,IF(K22="Alta",0.8,IF(K22="Muy Alta",1,))))))</f>
        <v/>
      </c>
      <c r="M22" s="87"/>
      <c r="N22" s="81" t="str">
        <f>IF(M22="","",IF(M22="menor a 10 SMLMV",0.2,IF(M22="ENTRE 10 Y 50 SMLMV",0.4,IF(M22="entre 50 y 100 SMLMV",0.6,IF(M22="entre 100 y 500 SMLMV",0.8,IF(M22="Mayor a 500 SMLMV",1,))))))</f>
        <v/>
      </c>
      <c r="O22" s="79" t="str">
        <f>IF(N22&lt;=0,"",IF(N22&lt;=20%,"Leve",IF(N22&lt;=40%,"Menor",IF(N22&lt;=60%,"Moderado",IF(N22&lt;=80%,"Mayor","Catastrofico")))))</f>
        <v>Catastrofico</v>
      </c>
      <c r="P22" s="88"/>
      <c r="Q22" s="79" t="str">
        <f t="shared" ref="Q22" si="17">IF(R22&lt;=0,"",IF(R22&lt;=20%,"Leve",IF(R22&lt;=40%,"Menor",IF(R22&lt;=60%,"Moderado",IF(R22&lt;=80%,"Mayor","Catastrofico")))))</f>
        <v>Catastrofico</v>
      </c>
      <c r="R22" s="81" t="str">
        <f t="shared" ref="R22" si="18">IF(P22="","",IF(P22="El riesgo afecta la imagen de algún área de la organización",0.2,IF(P22="El riesgo afecta la imagen de la entidad internamente, de conocimiento general nivel interno, de junta directiva y accionistas y/o de proveedores",0.4,IF(P22="El riesgo afecta la imagen de la entidad con algunos usuarios de relevancia frente al logro de los objetivos",0.6,IF(P22="El riesgo afecta la imagen de la entidad con efecto publicitario sostenido a nivel de sector administrativo, nivel departamental o municipal",0.8,IF(P22="El riesgo afecta la imagen de la entidad a nivel nacional, con efecto publicitario sostenido a nivel país",1,))))))</f>
        <v/>
      </c>
      <c r="S22" s="79" t="str">
        <f t="shared" ref="S22" si="19">IF(T22&lt;=0,"",IF(T22&lt;=20%,"Leve",IF(T22&lt;=40%,"Menor",IF(T22&lt;=60%,"Moderado",IF(T22&lt;=80%,"Mayor","Catastrofico")))))</f>
        <v>Catastrofico</v>
      </c>
      <c r="T22" s="80" t="str">
        <f t="shared" ref="T22" si="20">+N22</f>
        <v/>
      </c>
      <c r="U22" s="68">
        <f>IF(OR(AND(K22="Muy Baja",S22="Leve"),AND(K22="Muy Baja",S22="Menor"),AND(K22="Baja",S22="Leve")),"Bajo",IF(OR(AND(K22="Muy baja",S22="Moderado"),AND(K22="Baja",S22="Menor"),AND(K22="Baja",S22="Moderado"),AND(K22="Media",S22="Leve"),AND(K22="Media",S22="Menor"),AND(K22="Media",S22="Moderado"),AND(K22="Alta",S22="Leve"),AND(K22="Alta",S22="Menor")),"Moderado",IF(OR(AND(K22="Muy Baja",S22="Mayor"),AND(K22="Baja",S22="Mayor"),AND(K22="Media",S22="Mayor"),AND(K22="Alta",S22="Moderado"),AND(K22="Alta",S22="Mayor"),AND(K22="Muy Alta",S22="Leve"),AND(K22="Muy Alta",S22="Menor"),AND(K22="Muy Alta",S22="Moderado"),AND(K22="Muy Alta",S22="Mayor")),"Alto",IF(OR(AND(K22="Muy Baja",S22="Catastrofico"),AND(K22="Baja",S22="Catastrofico"),AND(K22="Media",S22="Catastrofico"),AND(K22="Alta",S22="Catastrofico"),AND(K22="Muy Alta",S22="Catastrofico")),"Extremo",))))</f>
        <v>0</v>
      </c>
      <c r="V22" s="18"/>
      <c r="W22" s="38"/>
      <c r="X22" s="38"/>
      <c r="Y22" s="38"/>
      <c r="Z22" s="39"/>
      <c r="AA22" s="40"/>
      <c r="AB22" s="41" t="str">
        <f t="shared" si="6"/>
        <v/>
      </c>
      <c r="AC22" s="19" t="str">
        <f>+IF(OR(AA22='[1]11 FORMULAS'!$O$4,AA22='[1]11 FORMULAS'!$O$5),'[1]11 FORMULAS'!$P$5,IF(AA22='[1]11 FORMULAS'!$O$6,'[1]11 FORMULAS'!$P$6,""))</f>
        <v/>
      </c>
      <c r="AD22" s="40"/>
      <c r="AE22" s="41" t="str">
        <f t="shared" si="7"/>
        <v/>
      </c>
      <c r="AF22" s="42"/>
      <c r="AG22" s="42"/>
      <c r="AH22" s="42"/>
      <c r="AI22" s="19" t="e">
        <f t="shared" ref="AI22:AI26" si="21">+AB22+AE22</f>
        <v>#VALUE!</v>
      </c>
      <c r="AJ22" s="19" t="e">
        <f>+L22*AI22</f>
        <v>#VALUE!</v>
      </c>
      <c r="AK22" s="19" t="e">
        <f>+L22-AJ22</f>
        <v>#VALUE!</v>
      </c>
      <c r="AL22" s="19" t="str">
        <f>IF(AC22='[1]11 FORMULAS'!$P$6,T22-(T22*AI22),T22)</f>
        <v/>
      </c>
      <c r="AM22" s="83" t="e">
        <f>+AK26</f>
        <v>#VALUE!</v>
      </c>
      <c r="AN22" s="79" t="e">
        <f>IF(AM22&lt;=0,"",IF(AM22&lt;=20%,"Muy Baja",IF(AM22&lt;=40%,"Baja",IF(AM22&lt;=60%,"Media",IF(AM22&lt;=80%,"Alta","Muy Alta")))))</f>
        <v>#VALUE!</v>
      </c>
      <c r="AO22" s="83" t="str">
        <f>+AL26</f>
        <v/>
      </c>
      <c r="AP22" s="79" t="str">
        <f>IF(AO22&lt;=0,"",IF(AO22&lt;=20%,"Leve",IF(AO22&lt;=40%,"Menor",IF(AO22&lt;=60%,"Moderado",IF(AO22&lt;=80%,"Mayor","Catastrofico")))))</f>
        <v>Catastrofico</v>
      </c>
      <c r="AQ22" s="68" t="e">
        <f>IF(OR(AND(AN22="Muy Baja",AP22="Leve"),AND(AN22="Muy Baja",AP22="Menor"),AND(AN22="Baja",AP22="Leve")),"Bajo",IF(OR(AND(AN22="Muy baja",AP22="Moderado"),AND(AN22="Baja",AP22="Menor"),AND(AN22="Baja",AP22="Moderado"),AND(AN22="Media",AP22="Leve"),AND(AN22="Media",AP22="Menor"),AND(AN22="Media",AP22="Moderado"),AND(AN22="Alta",AP22="Leve"),AND(AN22="Alta",AP22="Menor")),"Moderado",IF(OR(AND(AN22="Muy Baja",AP22="Mayor"),AND(AN22="Baja",AP22="Mayor"),AND(AN22="Media",AP22="Mayor"),AND(AN22="Alta",AP22="Moderado"),AND(AN22="Alta",AP22="Mayor"),AND(AN22="Muy Alta",AP22="Leve"),AND(AN22="Muy Alta",AP22="Menor"),AND(AN22="Muy Alta",AP22="Moderado"),AND(AN22="Muy Alta",AP22="Mayor")),"Alto",IF(OR(AND(AN22="Muy Baja",AP22="Catastrofico"),AND(AN22="Baja",AP22="Catastrofico"),AND(AN22="Media",AP22="Catastrofico"),AND(AN22="Alta",AP22="Catastrofico"),AND(AN22="Muy Alta",AP22="Catastrofico")),"Extremo",""))))</f>
        <v>#VALUE!</v>
      </c>
      <c r="AR22" s="69"/>
      <c r="AS22" s="75"/>
      <c r="AT22" s="75"/>
      <c r="AU22" s="78">
        <v>45078</v>
      </c>
      <c r="AV22" s="78">
        <v>45170</v>
      </c>
      <c r="AW22" s="72"/>
      <c r="AX22" s="72"/>
      <c r="AY22" s="72"/>
      <c r="AZ22" s="72"/>
      <c r="BA22" s="72"/>
      <c r="BB22" s="72" t="s">
        <v>338</v>
      </c>
    </row>
    <row r="23" spans="1:54" s="22" customFormat="1" ht="57.6" customHeight="1" x14ac:dyDescent="0.3">
      <c r="A23" s="91"/>
      <c r="B23" s="91"/>
      <c r="C23" s="91"/>
      <c r="D23" s="91"/>
      <c r="E23" s="104"/>
      <c r="F23" s="91"/>
      <c r="G23" s="91"/>
      <c r="H23" s="91"/>
      <c r="I23" s="95"/>
      <c r="J23" s="85"/>
      <c r="K23" s="79"/>
      <c r="L23" s="82"/>
      <c r="M23" s="87"/>
      <c r="N23" s="82"/>
      <c r="O23" s="79"/>
      <c r="P23" s="89"/>
      <c r="Q23" s="79"/>
      <c r="R23" s="82"/>
      <c r="S23" s="79"/>
      <c r="T23" s="80"/>
      <c r="U23" s="68"/>
      <c r="V23" s="18"/>
      <c r="W23" s="38"/>
      <c r="X23" s="38"/>
      <c r="Y23" s="38"/>
      <c r="Z23" s="39"/>
      <c r="AA23" s="40"/>
      <c r="AB23" s="41" t="str">
        <f t="shared" si="6"/>
        <v/>
      </c>
      <c r="AC23" s="19" t="str">
        <f>+IF(OR(AA23='[1]11 FORMULAS'!$O$4,AA23='[1]11 FORMULAS'!$O$5),'[1]11 FORMULAS'!$P$5,IF(AA23='[1]11 FORMULAS'!$O$6,'[1]11 FORMULAS'!$P$6,""))</f>
        <v/>
      </c>
      <c r="AD23" s="40"/>
      <c r="AE23" s="41" t="str">
        <f t="shared" si="7"/>
        <v/>
      </c>
      <c r="AF23" s="42"/>
      <c r="AG23" s="42"/>
      <c r="AH23" s="42"/>
      <c r="AI23" s="19" t="e">
        <f t="shared" si="21"/>
        <v>#VALUE!</v>
      </c>
      <c r="AJ23" s="19" t="e">
        <f>+AK22*AI23</f>
        <v>#VALUE!</v>
      </c>
      <c r="AK23" s="19" t="e">
        <f>+AK22-AJ23</f>
        <v>#VALUE!</v>
      </c>
      <c r="AL23" s="19" t="str">
        <f>IF(AC23='[1]11 FORMULAS'!$P$6,AL22-(AL22*AI23),AL22)</f>
        <v/>
      </c>
      <c r="AM23" s="83"/>
      <c r="AN23" s="79"/>
      <c r="AO23" s="83"/>
      <c r="AP23" s="79"/>
      <c r="AQ23" s="68"/>
      <c r="AR23" s="70"/>
      <c r="AS23" s="76"/>
      <c r="AT23" s="76"/>
      <c r="AU23" s="76"/>
      <c r="AV23" s="76"/>
      <c r="AW23" s="73"/>
      <c r="AX23" s="73"/>
      <c r="AY23" s="73"/>
      <c r="AZ23" s="73"/>
      <c r="BA23" s="73"/>
      <c r="BB23" s="73"/>
    </row>
    <row r="24" spans="1:54" s="22" customFormat="1" ht="33.75" customHeight="1" x14ac:dyDescent="0.3">
      <c r="A24" s="91"/>
      <c r="B24" s="91"/>
      <c r="C24" s="91"/>
      <c r="D24" s="91"/>
      <c r="E24" s="104"/>
      <c r="F24" s="91"/>
      <c r="G24" s="91"/>
      <c r="H24" s="91"/>
      <c r="I24" s="95"/>
      <c r="J24" s="85"/>
      <c r="K24" s="79"/>
      <c r="L24" s="82"/>
      <c r="M24" s="87"/>
      <c r="N24" s="82"/>
      <c r="O24" s="79"/>
      <c r="P24" s="89"/>
      <c r="Q24" s="79"/>
      <c r="R24" s="82"/>
      <c r="S24" s="79"/>
      <c r="T24" s="80"/>
      <c r="U24" s="68"/>
      <c r="V24" s="18"/>
      <c r="W24" s="38"/>
      <c r="X24" s="38"/>
      <c r="Y24" s="38"/>
      <c r="Z24" s="39"/>
      <c r="AA24" s="40"/>
      <c r="AB24" s="41" t="str">
        <f t="shared" si="6"/>
        <v/>
      </c>
      <c r="AC24" s="19" t="str">
        <f>+IF(OR(AA24='[1]11 FORMULAS'!$O$4,AA24='[1]11 FORMULAS'!$O$5),'[1]11 FORMULAS'!$P$5,IF(AA24='[1]11 FORMULAS'!$O$6,'[1]11 FORMULAS'!$P$6,""))</f>
        <v/>
      </c>
      <c r="AD24" s="40"/>
      <c r="AE24" s="41" t="str">
        <f t="shared" si="7"/>
        <v/>
      </c>
      <c r="AF24" s="42"/>
      <c r="AG24" s="42"/>
      <c r="AH24" s="42"/>
      <c r="AI24" s="19" t="e">
        <f t="shared" si="21"/>
        <v>#VALUE!</v>
      </c>
      <c r="AJ24" s="19" t="e">
        <f>+AK23*AI24</f>
        <v>#VALUE!</v>
      </c>
      <c r="AK24" s="19" t="e">
        <f>+AK23-AJ24</f>
        <v>#VALUE!</v>
      </c>
      <c r="AL24" s="19" t="str">
        <f>IF(AC24='[1]11 FORMULAS'!$P$6,AL23-(AL23*AI24),AL23)</f>
        <v/>
      </c>
      <c r="AM24" s="83"/>
      <c r="AN24" s="79"/>
      <c r="AO24" s="83"/>
      <c r="AP24" s="79"/>
      <c r="AQ24" s="68"/>
      <c r="AR24" s="70"/>
      <c r="AS24" s="76"/>
      <c r="AT24" s="76"/>
      <c r="AU24" s="76"/>
      <c r="AV24" s="76"/>
      <c r="AW24" s="73"/>
      <c r="AX24" s="73"/>
      <c r="AY24" s="73"/>
      <c r="AZ24" s="73"/>
      <c r="BA24" s="73"/>
      <c r="BB24" s="73"/>
    </row>
    <row r="25" spans="1:54" s="22" customFormat="1" ht="33.75" customHeight="1" x14ac:dyDescent="0.3">
      <c r="A25" s="91"/>
      <c r="B25" s="91"/>
      <c r="C25" s="91"/>
      <c r="D25" s="91"/>
      <c r="E25" s="104"/>
      <c r="F25" s="91"/>
      <c r="G25" s="91"/>
      <c r="H25" s="91"/>
      <c r="I25" s="95"/>
      <c r="J25" s="85"/>
      <c r="K25" s="79"/>
      <c r="L25" s="82"/>
      <c r="M25" s="87"/>
      <c r="N25" s="82"/>
      <c r="O25" s="79"/>
      <c r="P25" s="89"/>
      <c r="Q25" s="79"/>
      <c r="R25" s="82"/>
      <c r="S25" s="79"/>
      <c r="T25" s="80"/>
      <c r="U25" s="68"/>
      <c r="V25" s="18"/>
      <c r="W25" s="38"/>
      <c r="X25" s="38"/>
      <c r="Y25" s="38"/>
      <c r="Z25" s="39"/>
      <c r="AA25" s="40"/>
      <c r="AB25" s="41" t="str">
        <f t="shared" si="6"/>
        <v/>
      </c>
      <c r="AC25" s="19" t="str">
        <f>+IF(OR(AA25='[1]11 FORMULAS'!$O$4,AA25='[1]11 FORMULAS'!$O$5),'[1]11 FORMULAS'!$P$5,IF(AA25='[1]11 FORMULAS'!$O$6,'[1]11 FORMULAS'!$P$6,""))</f>
        <v/>
      </c>
      <c r="AD25" s="40"/>
      <c r="AE25" s="41" t="str">
        <f t="shared" si="7"/>
        <v/>
      </c>
      <c r="AF25" s="42"/>
      <c r="AG25" s="42"/>
      <c r="AH25" s="42"/>
      <c r="AI25" s="19" t="e">
        <f t="shared" si="21"/>
        <v>#VALUE!</v>
      </c>
      <c r="AJ25" s="19" t="e">
        <f t="shared" ref="AJ25:AJ26" si="22">+AK24*AI25</f>
        <v>#VALUE!</v>
      </c>
      <c r="AK25" s="19" t="e">
        <f>IF(AC25='[1]11 FORMULAS'!$P$5,AK24-(AK24*AI25),AK24)</f>
        <v>#VALUE!</v>
      </c>
      <c r="AL25" s="19" t="str">
        <f>IF(AC25='[1]11 FORMULAS'!$P$6,AL24-(AL24*AI25),AL24)</f>
        <v/>
      </c>
      <c r="AM25" s="83"/>
      <c r="AN25" s="79"/>
      <c r="AO25" s="83"/>
      <c r="AP25" s="79"/>
      <c r="AQ25" s="68"/>
      <c r="AR25" s="70"/>
      <c r="AS25" s="76"/>
      <c r="AT25" s="76"/>
      <c r="AU25" s="76"/>
      <c r="AV25" s="76"/>
      <c r="AW25" s="73"/>
      <c r="AX25" s="73"/>
      <c r="AY25" s="73"/>
      <c r="AZ25" s="73"/>
      <c r="BA25" s="73"/>
      <c r="BB25" s="73"/>
    </row>
    <row r="26" spans="1:54" s="22" customFormat="1" ht="33.75" customHeight="1" x14ac:dyDescent="0.3">
      <c r="A26" s="91"/>
      <c r="B26" s="91"/>
      <c r="C26" s="91"/>
      <c r="D26" s="91"/>
      <c r="E26" s="104"/>
      <c r="F26" s="91"/>
      <c r="G26" s="91"/>
      <c r="H26" s="91"/>
      <c r="I26" s="95"/>
      <c r="J26" s="86"/>
      <c r="K26" s="79"/>
      <c r="L26" s="82"/>
      <c r="M26" s="87"/>
      <c r="N26" s="82"/>
      <c r="O26" s="79"/>
      <c r="P26" s="90"/>
      <c r="Q26" s="79"/>
      <c r="R26" s="82"/>
      <c r="S26" s="79"/>
      <c r="T26" s="80"/>
      <c r="U26" s="68"/>
      <c r="V26" s="21"/>
      <c r="W26" s="21"/>
      <c r="X26" s="21"/>
      <c r="Y26" s="21"/>
      <c r="Z26" s="21"/>
      <c r="AA26" s="40"/>
      <c r="AB26" s="41" t="str">
        <f t="shared" si="6"/>
        <v/>
      </c>
      <c r="AC26" s="19" t="str">
        <f>+IF(OR(AA26='[1]11 FORMULAS'!$O$4,AA26='[1]11 FORMULAS'!$O$5),'[1]11 FORMULAS'!$P$5,IF(AA26='[1]11 FORMULAS'!$O$6,'[1]11 FORMULAS'!$P$6,""))</f>
        <v/>
      </c>
      <c r="AD26" s="40"/>
      <c r="AE26" s="41" t="str">
        <f t="shared" si="7"/>
        <v/>
      </c>
      <c r="AF26" s="43"/>
      <c r="AG26" s="43"/>
      <c r="AH26" s="43"/>
      <c r="AI26" s="19" t="e">
        <f t="shared" si="21"/>
        <v>#VALUE!</v>
      </c>
      <c r="AJ26" s="19" t="e">
        <f t="shared" si="22"/>
        <v>#VALUE!</v>
      </c>
      <c r="AK26" s="19" t="e">
        <f>IF(AC26='[1]11 FORMULAS'!$P$5,AK25-(AK25*AI26),AK25)</f>
        <v>#VALUE!</v>
      </c>
      <c r="AL26" s="19" t="str">
        <f>IF(AC26='[1]11 FORMULAS'!$P$6,AL25-(AL25*AI26),AL25)</f>
        <v/>
      </c>
      <c r="AM26" s="83"/>
      <c r="AN26" s="79"/>
      <c r="AO26" s="83"/>
      <c r="AP26" s="79"/>
      <c r="AQ26" s="68"/>
      <c r="AR26" s="71"/>
      <c r="AS26" s="77"/>
      <c r="AT26" s="77"/>
      <c r="AU26" s="77"/>
      <c r="AV26" s="77"/>
      <c r="AW26" s="74"/>
      <c r="AX26" s="74"/>
      <c r="AY26" s="74"/>
      <c r="AZ26" s="74"/>
      <c r="BA26" s="74"/>
      <c r="BB26" s="74"/>
    </row>
    <row r="27" spans="1:54" s="22" customFormat="1" ht="71.25" customHeight="1" x14ac:dyDescent="0.3">
      <c r="A27" s="91"/>
      <c r="B27" s="91"/>
      <c r="C27" s="91"/>
      <c r="D27" s="91"/>
      <c r="E27" s="92"/>
      <c r="F27" s="91"/>
      <c r="G27" s="91"/>
      <c r="H27" s="91"/>
      <c r="I27" s="95"/>
      <c r="J27" s="84"/>
      <c r="K27" s="79" t="str">
        <f>IF(J27&lt;=0,"",IF(J27&lt;=2,"Muy Baja",IF(J27&lt;=24,"Baja",IF(J27&lt;=500,"Media",IF(J27&lt;=5000,"Alta","Muy Alta")))))</f>
        <v/>
      </c>
      <c r="L27" s="81" t="str">
        <f>IF(K27="","",IF(K27="Muy Baja",0.2,IF(K27="Baja",0.4,IF(K27="Media",0.6,IF(K27="Alta",0.8,IF(K27="Muy Alta",1,))))))</f>
        <v/>
      </c>
      <c r="M27" s="87"/>
      <c r="N27" s="81" t="str">
        <f>IF(M27="","",IF(M27="menor a 10 SMLMV",0.2,IF(M27="ENTRE 10 Y 50 SMLMV",0.4,IF(M27="entre 50 y 100 SMLMV",0.6,IF(M27="entre 100 y 500 SMLMV",0.8,IF(M27="Mayor a 500 SMLMV",1,))))))</f>
        <v/>
      </c>
      <c r="O27" s="79" t="str">
        <f>IF(N27&lt;=0,"",IF(N27&lt;=20%,"Leve",IF(N27&lt;=40%,"Menor",IF(N27&lt;=60%,"Moderado",IF(N27&lt;=80%,"Mayor","Catastrofico")))))</f>
        <v>Catastrofico</v>
      </c>
      <c r="P27" s="88"/>
      <c r="Q27" s="79" t="str">
        <f t="shared" ref="Q27" si="23">IF(R27&lt;=0,"",IF(R27&lt;=20%,"Leve",IF(R27&lt;=40%,"Menor",IF(R27&lt;=60%,"Moderado",IF(R27&lt;=80%,"Mayor","Catastrofico")))))</f>
        <v>Catastrofico</v>
      </c>
      <c r="R27" s="81" t="str">
        <f t="shared" ref="R27" si="24">IF(P27="","",IF(P27="El riesgo afecta la imagen de algún área de la organización",0.2,IF(P27="El riesgo afecta la imagen de la entidad internamente, de conocimiento general nivel interno, de junta directiva y accionistas y/o de proveedores",0.4,IF(P27="El riesgo afecta la imagen de la entidad con algunos usuarios de relevancia frente al logro de los objetivos",0.6,IF(P27="El riesgo afecta la imagen de la entidad con efecto publicitario sostenido a nivel de sector administrativo, nivel departamental o municipal",0.8,IF(P27="El riesgo afecta la imagen de la entidad a nivel nacional, con efecto publicitario sostenido a nivel país",1,))))))</f>
        <v/>
      </c>
      <c r="S27" s="79" t="str">
        <f t="shared" ref="S27" si="25">IF(T27&lt;=0,"",IF(T27&lt;=20%,"Leve",IF(T27&lt;=40%,"Menor",IF(T27&lt;=60%,"Moderado",IF(T27&lt;=80%,"Mayor","Catastrofico")))))</f>
        <v>Catastrofico</v>
      </c>
      <c r="T27" s="80" t="str">
        <f t="shared" ref="T27" si="26">+N27</f>
        <v/>
      </c>
      <c r="U27" s="68">
        <f>IF(OR(AND(K27="Muy Baja",S27="Leve"),AND(K27="Muy Baja",S27="Menor"),AND(K27="Baja",S27="Leve")),"Bajo",IF(OR(AND(K27="Muy baja",S27="Moderado"),AND(K27="Baja",S27="Menor"),AND(K27="Baja",S27="Moderado"),AND(K27="Media",S27="Leve"),AND(K27="Media",S27="Menor"),AND(K27="Media",S27="Moderado"),AND(K27="Alta",S27="Leve"),AND(K27="Alta",S27="Menor")),"Moderado",IF(OR(AND(K27="Muy Baja",S27="Mayor"),AND(K27="Baja",S27="Mayor"),AND(K27="Media",S27="Mayor"),AND(K27="Alta",S27="Moderado"),AND(K27="Alta",S27="Mayor"),AND(K27="Muy Alta",S27="Leve"),AND(K27="Muy Alta",S27="Menor"),AND(K27="Muy Alta",S27="Moderado"),AND(K27="Muy Alta",S27="Mayor")),"Alto",IF(OR(AND(K27="Muy Baja",S27="Catastrofico"),AND(K27="Baja",S27="Catastrofico"),AND(K27="Media",S27="Catastrofico"),AND(K27="Alta",S27="Catastrofico"),AND(K27="Muy Alta",S27="Catastrofico")),"Extremo",))))</f>
        <v>0</v>
      </c>
      <c r="V27" s="18"/>
      <c r="W27" s="38"/>
      <c r="X27" s="38"/>
      <c r="Y27" s="38"/>
      <c r="Z27" s="39"/>
      <c r="AA27" s="40"/>
      <c r="AB27" s="41" t="str">
        <f t="shared" si="6"/>
        <v/>
      </c>
      <c r="AC27" s="19" t="str">
        <f>+IF(OR(AA27='[1]11 FORMULAS'!$O$4,AA27='[1]11 FORMULAS'!$O$5),'[1]11 FORMULAS'!$P$5,IF(AA27='[1]11 FORMULAS'!$O$6,'[1]11 FORMULAS'!$P$6,""))</f>
        <v/>
      </c>
      <c r="AD27" s="40"/>
      <c r="AE27" s="41" t="str">
        <f t="shared" si="7"/>
        <v/>
      </c>
      <c r="AF27" s="42"/>
      <c r="AG27" s="42"/>
      <c r="AH27" s="42"/>
      <c r="AI27" s="19" t="e">
        <f t="shared" ref="AI27:AI28" si="27">+AB27+AE27</f>
        <v>#VALUE!</v>
      </c>
      <c r="AJ27" s="19" t="e">
        <f>+L27*AI27</f>
        <v>#VALUE!</v>
      </c>
      <c r="AK27" s="19" t="e">
        <f>+L27-AJ27</f>
        <v>#VALUE!</v>
      </c>
      <c r="AL27" s="19" t="str">
        <f>IF(AC27='[1]11 FORMULAS'!$P$6,T27-(T27*AI27),T27)</f>
        <v/>
      </c>
      <c r="AM27" s="83" t="e">
        <f>+AK31</f>
        <v>#VALUE!</v>
      </c>
      <c r="AN27" s="79" t="e">
        <f>IF(AM27&lt;=0,"",IF(AM27&lt;=20%,"Muy Baja",IF(AM27&lt;=40%,"Baja",IF(AM27&lt;=60%,"Media",IF(AM27&lt;=80%,"Alta","Muy Alta")))))</f>
        <v>#VALUE!</v>
      </c>
      <c r="AO27" s="83" t="str">
        <f>+AL31</f>
        <v/>
      </c>
      <c r="AP27" s="79" t="str">
        <f>IF(AO27&lt;=0,"",IF(AO27&lt;=20%,"Leve",IF(AO27&lt;=40%,"Menor",IF(AO27&lt;=60%,"Moderado",IF(AO27&lt;=80%,"Mayor","Catastrofico")))))</f>
        <v>Catastrofico</v>
      </c>
      <c r="AQ27" s="68" t="e">
        <f>IF(OR(AND(AN27="Muy Baja",AP27="Leve"),AND(AN27="Muy Baja",AP27="Menor"),AND(AN27="Baja",AP27="Leve")),"Bajo",IF(OR(AND(AN27="Muy baja",AP27="Moderado"),AND(AN27="Baja",AP27="Menor"),AND(AN27="Baja",AP27="Moderado"),AND(AN27="Media",AP27="Leve"),AND(AN27="Media",AP27="Menor"),AND(AN27="Media",AP27="Moderado"),AND(AN27="Alta",AP27="Leve"),AND(AN27="Alta",AP27="Menor")),"Moderado",IF(OR(AND(AN27="Muy Baja",AP27="Mayor"),AND(AN27="Baja",AP27="Mayor"),AND(AN27="Media",AP27="Mayor"),AND(AN27="Alta",AP27="Moderado"),AND(AN27="Alta",AP27="Mayor"),AND(AN27="Muy Alta",AP27="Leve"),AND(AN27="Muy Alta",AP27="Menor"),AND(AN27="Muy Alta",AP27="Moderado"),AND(AN27="Muy Alta",AP27="Mayor")),"Alto",IF(OR(AND(AN27="Muy Baja",AP27="Catastrofico"),AND(AN27="Baja",AP27="Catastrofico"),AND(AN27="Media",AP27="Catastrofico"),AND(AN27="Alta",AP27="Catastrofico"),AND(AN27="Muy Alta",AP27="Catastrofico")),"Extremo",""))))</f>
        <v>#VALUE!</v>
      </c>
      <c r="AR27" s="69"/>
      <c r="AS27" s="75"/>
      <c r="AT27" s="75"/>
      <c r="AU27" s="78">
        <v>45078</v>
      </c>
      <c r="AV27" s="78">
        <v>45170</v>
      </c>
      <c r="AW27" s="72"/>
      <c r="AX27" s="72"/>
      <c r="AY27" s="72"/>
      <c r="AZ27" s="72"/>
      <c r="BA27" s="72"/>
      <c r="BB27" s="72" t="s">
        <v>338</v>
      </c>
    </row>
    <row r="28" spans="1:54" s="22" customFormat="1" ht="70.5" customHeight="1" x14ac:dyDescent="0.3">
      <c r="A28" s="91"/>
      <c r="B28" s="91"/>
      <c r="C28" s="91"/>
      <c r="D28" s="91"/>
      <c r="E28" s="93"/>
      <c r="F28" s="91"/>
      <c r="G28" s="91"/>
      <c r="H28" s="91"/>
      <c r="I28" s="95"/>
      <c r="J28" s="85"/>
      <c r="K28" s="79"/>
      <c r="L28" s="82"/>
      <c r="M28" s="87"/>
      <c r="N28" s="82"/>
      <c r="O28" s="79"/>
      <c r="P28" s="89"/>
      <c r="Q28" s="79"/>
      <c r="R28" s="82"/>
      <c r="S28" s="79"/>
      <c r="T28" s="80"/>
      <c r="U28" s="68"/>
      <c r="V28" s="18"/>
      <c r="W28" s="38"/>
      <c r="X28" s="38"/>
      <c r="Y28" s="38"/>
      <c r="Z28" s="39"/>
      <c r="AA28" s="40"/>
      <c r="AB28" s="41" t="str">
        <f t="shared" si="6"/>
        <v/>
      </c>
      <c r="AC28" s="19" t="str">
        <f>+IF(OR(AA28='[1]11 FORMULAS'!$O$4,AA28='[1]11 FORMULAS'!$O$5),'[1]11 FORMULAS'!$P$5,IF(AA28='[1]11 FORMULAS'!$O$6,'[1]11 FORMULAS'!$P$6,""))</f>
        <v/>
      </c>
      <c r="AD28" s="40"/>
      <c r="AE28" s="41" t="str">
        <f t="shared" si="7"/>
        <v/>
      </c>
      <c r="AF28" s="42"/>
      <c r="AG28" s="42"/>
      <c r="AH28" s="42"/>
      <c r="AI28" s="19" t="e">
        <f t="shared" si="27"/>
        <v>#VALUE!</v>
      </c>
      <c r="AJ28" s="19" t="e">
        <f>+AK27*AI28</f>
        <v>#VALUE!</v>
      </c>
      <c r="AK28" s="19" t="e">
        <f>+AK27-AJ28</f>
        <v>#VALUE!</v>
      </c>
      <c r="AL28" s="19" t="str">
        <f>IF(AC28='[1]11 FORMULAS'!$P$6,AL27-(AL27*AI28),AL27)</f>
        <v/>
      </c>
      <c r="AM28" s="83"/>
      <c r="AN28" s="79"/>
      <c r="AO28" s="83"/>
      <c r="AP28" s="79"/>
      <c r="AQ28" s="68"/>
      <c r="AR28" s="70"/>
      <c r="AS28" s="76"/>
      <c r="AT28" s="76"/>
      <c r="AU28" s="76"/>
      <c r="AV28" s="76"/>
      <c r="AW28" s="73"/>
      <c r="AX28" s="73"/>
      <c r="AY28" s="73"/>
      <c r="AZ28" s="73"/>
      <c r="BA28" s="73"/>
      <c r="BB28" s="73"/>
    </row>
    <row r="29" spans="1:54" s="22" customFormat="1" ht="33.75" customHeight="1" x14ac:dyDescent="0.3">
      <c r="A29" s="91"/>
      <c r="B29" s="91"/>
      <c r="C29" s="91"/>
      <c r="D29" s="91"/>
      <c r="E29" s="93"/>
      <c r="F29" s="91"/>
      <c r="G29" s="91"/>
      <c r="H29" s="91"/>
      <c r="I29" s="95"/>
      <c r="J29" s="85"/>
      <c r="K29" s="79"/>
      <c r="L29" s="82"/>
      <c r="M29" s="87"/>
      <c r="N29" s="82"/>
      <c r="O29" s="79"/>
      <c r="P29" s="89"/>
      <c r="Q29" s="79"/>
      <c r="R29" s="82"/>
      <c r="S29" s="79"/>
      <c r="T29" s="80"/>
      <c r="U29" s="68"/>
      <c r="V29" s="18"/>
      <c r="W29" s="38"/>
      <c r="X29" s="38"/>
      <c r="Y29" s="38"/>
      <c r="Z29" s="39"/>
      <c r="AA29" s="40"/>
      <c r="AB29" s="41" t="str">
        <f t="shared" si="6"/>
        <v/>
      </c>
      <c r="AC29" s="19" t="str">
        <f>+IF(OR(AA29='[1]11 FORMULAS'!$O$4,AA29='[1]11 FORMULAS'!$O$5),'[1]11 FORMULAS'!$P$5,IF(AA29='[1]11 FORMULAS'!$O$6,'[1]11 FORMULAS'!$P$6,""))</f>
        <v/>
      </c>
      <c r="AD29" s="40"/>
      <c r="AE29" s="41" t="str">
        <f t="shared" si="7"/>
        <v/>
      </c>
      <c r="AF29" s="42"/>
      <c r="AG29" s="42"/>
      <c r="AH29" s="42"/>
      <c r="AI29" s="19" t="e">
        <f>+AB29+AE29</f>
        <v>#VALUE!</v>
      </c>
      <c r="AJ29" s="19" t="e">
        <f t="shared" ref="AJ29:AJ31" si="28">+AK28*AI29</f>
        <v>#VALUE!</v>
      </c>
      <c r="AK29" s="19" t="e">
        <f t="shared" ref="AK29:AK31" si="29">+AK28-AJ29</f>
        <v>#VALUE!</v>
      </c>
      <c r="AL29" s="19" t="str">
        <f>IF(AC29='[1]11 FORMULAS'!$P$6,AL28-(AL28*AI29),AL28)</f>
        <v/>
      </c>
      <c r="AM29" s="83"/>
      <c r="AN29" s="79"/>
      <c r="AO29" s="83"/>
      <c r="AP29" s="79"/>
      <c r="AQ29" s="68"/>
      <c r="AR29" s="70"/>
      <c r="AS29" s="76"/>
      <c r="AT29" s="76"/>
      <c r="AU29" s="76"/>
      <c r="AV29" s="76"/>
      <c r="AW29" s="73"/>
      <c r="AX29" s="73"/>
      <c r="AY29" s="73"/>
      <c r="AZ29" s="73"/>
      <c r="BA29" s="73"/>
      <c r="BB29" s="73"/>
    </row>
    <row r="30" spans="1:54" s="22" customFormat="1" ht="33.75" customHeight="1" x14ac:dyDescent="0.3">
      <c r="A30" s="91"/>
      <c r="B30" s="91"/>
      <c r="C30" s="91"/>
      <c r="D30" s="91"/>
      <c r="E30" s="93"/>
      <c r="F30" s="91"/>
      <c r="G30" s="91"/>
      <c r="H30" s="91"/>
      <c r="I30" s="95"/>
      <c r="J30" s="85"/>
      <c r="K30" s="79"/>
      <c r="L30" s="82"/>
      <c r="M30" s="87"/>
      <c r="N30" s="82"/>
      <c r="O30" s="79"/>
      <c r="P30" s="89"/>
      <c r="Q30" s="79"/>
      <c r="R30" s="82"/>
      <c r="S30" s="79"/>
      <c r="T30" s="80"/>
      <c r="U30" s="68"/>
      <c r="V30" s="18"/>
      <c r="W30" s="38"/>
      <c r="X30" s="38"/>
      <c r="Y30" s="38"/>
      <c r="Z30" s="39" t="str">
        <f t="shared" ref="Z30:Z31" si="30">+CONCATENATE(W30," ",X30," ",Y30)</f>
        <v xml:space="preserve">  </v>
      </c>
      <c r="AA30" s="40"/>
      <c r="AB30" s="41" t="str">
        <f t="shared" si="6"/>
        <v/>
      </c>
      <c r="AC30" s="19" t="str">
        <f>+IF(OR(AA30='[1]11 FORMULAS'!$O$4,AA30='[1]11 FORMULAS'!$O$5),'[1]11 FORMULAS'!$P$5,IF(AA30='[1]11 FORMULAS'!$O$6,'[1]11 FORMULAS'!$P$6,""))</f>
        <v/>
      </c>
      <c r="AD30" s="40"/>
      <c r="AE30" s="41" t="str">
        <f t="shared" si="7"/>
        <v/>
      </c>
      <c r="AF30" s="42"/>
      <c r="AG30" s="42"/>
      <c r="AH30" s="42"/>
      <c r="AI30" s="19" t="e">
        <f t="shared" ref="AI30:AI31" si="31">+AB30+AE30</f>
        <v>#VALUE!</v>
      </c>
      <c r="AJ30" s="19" t="e">
        <f t="shared" si="28"/>
        <v>#VALUE!</v>
      </c>
      <c r="AK30" s="19" t="e">
        <f t="shared" si="29"/>
        <v>#VALUE!</v>
      </c>
      <c r="AL30" s="19" t="str">
        <f>IF(AC30='[1]11 FORMULAS'!$P$6,AL29-(AL29*AI30),AL29)</f>
        <v/>
      </c>
      <c r="AM30" s="83"/>
      <c r="AN30" s="79"/>
      <c r="AO30" s="83"/>
      <c r="AP30" s="79"/>
      <c r="AQ30" s="68"/>
      <c r="AR30" s="70"/>
      <c r="AS30" s="76"/>
      <c r="AT30" s="76"/>
      <c r="AU30" s="76"/>
      <c r="AV30" s="76"/>
      <c r="AW30" s="73"/>
      <c r="AX30" s="73"/>
      <c r="AY30" s="73"/>
      <c r="AZ30" s="73"/>
      <c r="BA30" s="73"/>
      <c r="BB30" s="73"/>
    </row>
    <row r="31" spans="1:54" s="22" customFormat="1" ht="33.75" customHeight="1" x14ac:dyDescent="0.3">
      <c r="A31" s="91"/>
      <c r="B31" s="91"/>
      <c r="C31" s="91"/>
      <c r="D31" s="91"/>
      <c r="E31" s="94"/>
      <c r="F31" s="91"/>
      <c r="G31" s="91"/>
      <c r="H31" s="91"/>
      <c r="I31" s="95"/>
      <c r="J31" s="86"/>
      <c r="K31" s="79"/>
      <c r="L31" s="82"/>
      <c r="M31" s="87"/>
      <c r="N31" s="82"/>
      <c r="O31" s="79"/>
      <c r="P31" s="90"/>
      <c r="Q31" s="79"/>
      <c r="R31" s="82"/>
      <c r="S31" s="79"/>
      <c r="T31" s="80"/>
      <c r="U31" s="68"/>
      <c r="V31" s="21"/>
      <c r="W31" s="21"/>
      <c r="X31" s="21"/>
      <c r="Y31" s="21"/>
      <c r="Z31" s="39" t="str">
        <f t="shared" si="30"/>
        <v xml:space="preserve">  </v>
      </c>
      <c r="AA31" s="40"/>
      <c r="AB31" s="41" t="str">
        <f t="shared" si="6"/>
        <v/>
      </c>
      <c r="AC31" s="19" t="str">
        <f>+IF(OR(AA31='[1]11 FORMULAS'!$O$4,AA31='[1]11 FORMULAS'!$O$5),'[1]11 FORMULAS'!$P$5,IF(AA31='[1]11 FORMULAS'!$O$6,'[1]11 FORMULAS'!$P$6,""))</f>
        <v/>
      </c>
      <c r="AD31" s="40"/>
      <c r="AE31" s="41" t="str">
        <f t="shared" si="7"/>
        <v/>
      </c>
      <c r="AF31" s="43"/>
      <c r="AG31" s="43"/>
      <c r="AH31" s="43"/>
      <c r="AI31" s="19" t="e">
        <f t="shared" si="31"/>
        <v>#VALUE!</v>
      </c>
      <c r="AJ31" s="19" t="e">
        <f t="shared" si="28"/>
        <v>#VALUE!</v>
      </c>
      <c r="AK31" s="19" t="e">
        <f t="shared" si="29"/>
        <v>#VALUE!</v>
      </c>
      <c r="AL31" s="19" t="str">
        <f>IF(AC31='[1]11 FORMULAS'!$P$6,AL30-(AL30*AI31),AL30)</f>
        <v/>
      </c>
      <c r="AM31" s="83"/>
      <c r="AN31" s="79"/>
      <c r="AO31" s="83"/>
      <c r="AP31" s="79"/>
      <c r="AQ31" s="68"/>
      <c r="AR31" s="71"/>
      <c r="AS31" s="77"/>
      <c r="AT31" s="77"/>
      <c r="AU31" s="77"/>
      <c r="AV31" s="77"/>
      <c r="AW31" s="74"/>
      <c r="AX31" s="74"/>
      <c r="AY31" s="74"/>
      <c r="AZ31" s="74"/>
      <c r="BA31" s="74"/>
      <c r="BB31" s="74"/>
    </row>
  </sheetData>
  <mergeCells count="214">
    <mergeCell ref="A1:B4"/>
    <mergeCell ref="C1:AZ1"/>
    <mergeCell ref="BA1:BB1"/>
    <mergeCell ref="C2:AZ2"/>
    <mergeCell ref="BA2:BB2"/>
    <mergeCell ref="C3:AZ3"/>
    <mergeCell ref="BA3:BB3"/>
    <mergeCell ref="C4:AZ4"/>
    <mergeCell ref="BA4:BB4"/>
    <mergeCell ref="S9:S11"/>
    <mergeCell ref="A12:A16"/>
    <mergeCell ref="B12:B16"/>
    <mergeCell ref="C12:C16"/>
    <mergeCell ref="A5:B5"/>
    <mergeCell ref="AR5:AR6"/>
    <mergeCell ref="BA5:BB5"/>
    <mergeCell ref="A6:B6"/>
    <mergeCell ref="C6:H6"/>
    <mergeCell ref="W6:AH6"/>
    <mergeCell ref="BA6:BB6"/>
    <mergeCell ref="C5:D5"/>
    <mergeCell ref="AP9:AP11"/>
    <mergeCell ref="AQ9:AQ11"/>
    <mergeCell ref="AR9:AR11"/>
    <mergeCell ref="E10:E11"/>
    <mergeCell ref="K9:K11"/>
    <mergeCell ref="L9:L11"/>
    <mergeCell ref="A7:U7"/>
    <mergeCell ref="V7:AR7"/>
    <mergeCell ref="AS7:BB9"/>
    <mergeCell ref="A8:I9"/>
    <mergeCell ref="J8:U8"/>
    <mergeCell ref="V8:Z10"/>
    <mergeCell ref="AA8:AR8"/>
    <mergeCell ref="J9:J11"/>
    <mergeCell ref="F10:I10"/>
    <mergeCell ref="AA10:AE10"/>
    <mergeCell ref="AI9:AI10"/>
    <mergeCell ref="A10:A11"/>
    <mergeCell ref="B10:B11"/>
    <mergeCell ref="C10:C11"/>
    <mergeCell ref="D10:D11"/>
    <mergeCell ref="T9:T11"/>
    <mergeCell ref="M9:M11"/>
    <mergeCell ref="N9:N11"/>
    <mergeCell ref="O9:O11"/>
    <mergeCell ref="P9:P11"/>
    <mergeCell ref="Q9:Q11"/>
    <mergeCell ref="R9:R11"/>
    <mergeCell ref="BA10:BA11"/>
    <mergeCell ref="BB10:BB11"/>
    <mergeCell ref="U9:U11"/>
    <mergeCell ref="AA9:AH9"/>
    <mergeCell ref="AF10:AH10"/>
    <mergeCell ref="AK9:AK10"/>
    <mergeCell ref="AL9:AL10"/>
    <mergeCell ref="AM9:AM11"/>
    <mergeCell ref="AN9:AN11"/>
    <mergeCell ref="AO9:AO11"/>
    <mergeCell ref="AZ10:AZ11"/>
    <mergeCell ref="AS10:AS11"/>
    <mergeCell ref="AT10:AT11"/>
    <mergeCell ref="AU10:AU11"/>
    <mergeCell ref="AV10:AV11"/>
    <mergeCell ref="AW10:AY10"/>
    <mergeCell ref="J17:J21"/>
    <mergeCell ref="K17:K21"/>
    <mergeCell ref="L17:L21"/>
    <mergeCell ref="M17:M21"/>
    <mergeCell ref="N17:N21"/>
    <mergeCell ref="K12:K16"/>
    <mergeCell ref="S17:S21"/>
    <mergeCell ref="J12:J16"/>
    <mergeCell ref="D12:D16"/>
    <mergeCell ref="E12:E16"/>
    <mergeCell ref="F12:F16"/>
    <mergeCell ref="G12:G16"/>
    <mergeCell ref="H12:H16"/>
    <mergeCell ref="I12:I16"/>
    <mergeCell ref="BA12:BA16"/>
    <mergeCell ref="BB12:BB16"/>
    <mergeCell ref="AV12:AV16"/>
    <mergeCell ref="AW12:AW16"/>
    <mergeCell ref="AX12:AX16"/>
    <mergeCell ref="AY12:AY16"/>
    <mergeCell ref="AZ12:AZ16"/>
    <mergeCell ref="L12:L16"/>
    <mergeCell ref="M12:M16"/>
    <mergeCell ref="N12:N16"/>
    <mergeCell ref="O12:O16"/>
    <mergeCell ref="P12:P16"/>
    <mergeCell ref="Q12:Q16"/>
    <mergeCell ref="T12:T16"/>
    <mergeCell ref="U12:U16"/>
    <mergeCell ref="AU12:AU16"/>
    <mergeCell ref="AO12:AO16"/>
    <mergeCell ref="AP12:AP16"/>
    <mergeCell ref="AQ12:AQ16"/>
    <mergeCell ref="AR12:AR16"/>
    <mergeCell ref="AS12:AS16"/>
    <mergeCell ref="AT12:AT16"/>
    <mergeCell ref="R12:R16"/>
    <mergeCell ref="S12:S16"/>
    <mergeCell ref="BB17:BB21"/>
    <mergeCell ref="A22:A26"/>
    <mergeCell ref="B22:B26"/>
    <mergeCell ref="C22:C26"/>
    <mergeCell ref="D22:D26"/>
    <mergeCell ref="E22:E26"/>
    <mergeCell ref="AR17:AR21"/>
    <mergeCell ref="AS17:AS21"/>
    <mergeCell ref="AT17:AT21"/>
    <mergeCell ref="AU17:AU21"/>
    <mergeCell ref="AV17:AV21"/>
    <mergeCell ref="AW17:AW21"/>
    <mergeCell ref="U17:U21"/>
    <mergeCell ref="AM17:AM21"/>
    <mergeCell ref="AN17:AN21"/>
    <mergeCell ref="AO17:AO21"/>
    <mergeCell ref="AP17:AP21"/>
    <mergeCell ref="A17:A21"/>
    <mergeCell ref="B17:B21"/>
    <mergeCell ref="C17:C21"/>
    <mergeCell ref="D17:D21"/>
    <mergeCell ref="E17:E21"/>
    <mergeCell ref="BB22:BB26"/>
    <mergeCell ref="AZ22:AZ26"/>
    <mergeCell ref="P5:S5"/>
    <mergeCell ref="I5:O5"/>
    <mergeCell ref="I6:O6"/>
    <mergeCell ref="P6:S6"/>
    <mergeCell ref="AU22:AU26"/>
    <mergeCell ref="AV22:AV26"/>
    <mergeCell ref="AW22:AW26"/>
    <mergeCell ref="AX22:AX26"/>
    <mergeCell ref="AY22:AY26"/>
    <mergeCell ref="AO22:AO26"/>
    <mergeCell ref="AP22:AP26"/>
    <mergeCell ref="AQ22:AQ26"/>
    <mergeCell ref="AR22:AR26"/>
    <mergeCell ref="AS22:AS26"/>
    <mergeCell ref="AT22:AT26"/>
    <mergeCell ref="AQ17:AQ21"/>
    <mergeCell ref="O17:O21"/>
    <mergeCell ref="P17:P21"/>
    <mergeCell ref="L22:L26"/>
    <mergeCell ref="M22:M26"/>
    <mergeCell ref="AN12:AN16"/>
    <mergeCell ref="AM12:AM16"/>
    <mergeCell ref="AX17:AX21"/>
    <mergeCell ref="AY17:AY21"/>
    <mergeCell ref="AZ17:AZ21"/>
    <mergeCell ref="BA17:BA21"/>
    <mergeCell ref="F22:F26"/>
    <mergeCell ref="G22:G26"/>
    <mergeCell ref="H22:H26"/>
    <mergeCell ref="I22:I26"/>
    <mergeCell ref="J22:J26"/>
    <mergeCell ref="K22:K26"/>
    <mergeCell ref="BA22:BA26"/>
    <mergeCell ref="P22:P26"/>
    <mergeCell ref="Q22:Q26"/>
    <mergeCell ref="R22:R26"/>
    <mergeCell ref="S22:S26"/>
    <mergeCell ref="T22:T26"/>
    <mergeCell ref="U22:U26"/>
    <mergeCell ref="AM22:AM26"/>
    <mergeCell ref="AN22:AN26"/>
    <mergeCell ref="H17:H21"/>
    <mergeCell ref="Q17:Q21"/>
    <mergeCell ref="R17:R21"/>
    <mergeCell ref="F17:F21"/>
    <mergeCell ref="G17:G21"/>
    <mergeCell ref="T17:T21"/>
    <mergeCell ref="I17:I21"/>
    <mergeCell ref="A27:A31"/>
    <mergeCell ref="B27:B31"/>
    <mergeCell ref="C27:C31"/>
    <mergeCell ref="D27:D31"/>
    <mergeCell ref="E27:E31"/>
    <mergeCell ref="F27:F31"/>
    <mergeCell ref="G27:G31"/>
    <mergeCell ref="H27:H31"/>
    <mergeCell ref="I27:I31"/>
    <mergeCell ref="J27:J31"/>
    <mergeCell ref="K27:K31"/>
    <mergeCell ref="L27:L31"/>
    <mergeCell ref="M27:M31"/>
    <mergeCell ref="N27:N31"/>
    <mergeCell ref="O27:O31"/>
    <mergeCell ref="P27:P31"/>
    <mergeCell ref="Q27:Q31"/>
    <mergeCell ref="R27:R31"/>
    <mergeCell ref="S27:S31"/>
    <mergeCell ref="T27:T31"/>
    <mergeCell ref="N22:N26"/>
    <mergeCell ref="O22:O26"/>
    <mergeCell ref="U27:U31"/>
    <mergeCell ref="AM27:AM31"/>
    <mergeCell ref="AN27:AN31"/>
    <mergeCell ref="AO27:AO31"/>
    <mergeCell ref="AP27:AP31"/>
    <mergeCell ref="AQ27:AQ31"/>
    <mergeCell ref="AR27:AR31"/>
    <mergeCell ref="BB27:BB31"/>
    <mergeCell ref="AS27:AS31"/>
    <mergeCell ref="AT27:AT31"/>
    <mergeCell ref="AU27:AU31"/>
    <mergeCell ref="AV27:AV31"/>
    <mergeCell ref="AW27:AW31"/>
    <mergeCell ref="AX27:AX31"/>
    <mergeCell ref="AY27:AY31"/>
    <mergeCell ref="AZ27:AZ31"/>
    <mergeCell ref="BA27:BA31"/>
  </mergeCells>
  <conditionalFormatting sqref="K12">
    <cfRule type="cellIs" dxfId="310" priority="794" operator="equal">
      <formula>"Muy Baja"</formula>
    </cfRule>
    <cfRule type="cellIs" dxfId="309" priority="793" operator="equal">
      <formula>"Baja"</formula>
    </cfRule>
    <cfRule type="cellIs" dxfId="308" priority="792" operator="equal">
      <formula>"Media"</formula>
    </cfRule>
    <cfRule type="cellIs" dxfId="307" priority="791" operator="equal">
      <formula>"Alta"</formula>
    </cfRule>
    <cfRule type="cellIs" dxfId="306" priority="790" operator="equal">
      <formula>"Muy Alta"</formula>
    </cfRule>
  </conditionalFormatting>
  <conditionalFormatting sqref="K17">
    <cfRule type="cellIs" dxfId="305" priority="769" operator="equal">
      <formula>"Muy Baja"</formula>
    </cfRule>
    <cfRule type="cellIs" dxfId="304" priority="768" operator="equal">
      <formula>"Baja"</formula>
    </cfRule>
    <cfRule type="cellIs" dxfId="303" priority="767" operator="equal">
      <formula>"Media"</formula>
    </cfRule>
    <cfRule type="cellIs" dxfId="302" priority="766" operator="equal">
      <formula>"Alta"</formula>
    </cfRule>
    <cfRule type="cellIs" dxfId="301" priority="765" operator="equal">
      <formula>"Muy Alta"</formula>
    </cfRule>
  </conditionalFormatting>
  <conditionalFormatting sqref="K22">
    <cfRule type="cellIs" dxfId="300" priority="721" operator="equal">
      <formula>"Muy Baja"</formula>
    </cfRule>
    <cfRule type="cellIs" dxfId="299" priority="717" operator="equal">
      <formula>"Muy Alta"</formula>
    </cfRule>
    <cfRule type="cellIs" dxfId="298" priority="718" operator="equal">
      <formula>"Alta"</formula>
    </cfRule>
    <cfRule type="cellIs" dxfId="297" priority="719" operator="equal">
      <formula>"Media"</formula>
    </cfRule>
    <cfRule type="cellIs" dxfId="296" priority="720" operator="equal">
      <formula>"Baja"</formula>
    </cfRule>
  </conditionalFormatting>
  <conditionalFormatting sqref="K27">
    <cfRule type="cellIs" dxfId="295" priority="569" operator="equal">
      <formula>"Muy Alta"</formula>
    </cfRule>
    <cfRule type="cellIs" dxfId="294" priority="570" operator="equal">
      <formula>"Alta"</formula>
    </cfRule>
    <cfRule type="cellIs" dxfId="293" priority="571" operator="equal">
      <formula>"Media"</formula>
    </cfRule>
    <cfRule type="cellIs" dxfId="292" priority="572" operator="equal">
      <formula>"Baja"</formula>
    </cfRule>
    <cfRule type="cellIs" dxfId="291" priority="573" operator="equal">
      <formula>"Muy Baja"</formula>
    </cfRule>
  </conditionalFormatting>
  <conditionalFormatting sqref="M12">
    <cfRule type="cellIs" dxfId="290" priority="638" operator="equal">
      <formula>#REF!</formula>
    </cfRule>
    <cfRule type="cellIs" dxfId="289" priority="641" operator="equal">
      <formula>#REF!</formula>
    </cfRule>
    <cfRule type="cellIs" dxfId="288" priority="640" operator="equal">
      <formula>#REF!</formula>
    </cfRule>
    <cfRule type="cellIs" dxfId="287" priority="639" operator="equal">
      <formula>#REF!</formula>
    </cfRule>
    <cfRule type="cellIs" dxfId="286" priority="642" operator="equal">
      <formula>#REF!</formula>
    </cfRule>
  </conditionalFormatting>
  <conditionalFormatting sqref="M17">
    <cfRule type="cellIs" dxfId="285" priority="637" operator="equal">
      <formula>#REF!</formula>
    </cfRule>
    <cfRule type="cellIs" dxfId="284" priority="635" operator="equal">
      <formula>#REF!</formula>
    </cfRule>
    <cfRule type="cellIs" dxfId="283" priority="636" operator="equal">
      <formula>#REF!</formula>
    </cfRule>
    <cfRule type="cellIs" dxfId="282" priority="634" operator="equal">
      <formula>#REF!</formula>
    </cfRule>
    <cfRule type="cellIs" dxfId="281" priority="633" operator="equal">
      <formula>#REF!</formula>
    </cfRule>
  </conditionalFormatting>
  <conditionalFormatting sqref="M22">
    <cfRule type="cellIs" dxfId="280" priority="630" operator="equal">
      <formula>#REF!</formula>
    </cfRule>
    <cfRule type="cellIs" dxfId="279" priority="629" operator="equal">
      <formula>#REF!</formula>
    </cfRule>
    <cfRule type="cellIs" dxfId="278" priority="628" operator="equal">
      <formula>#REF!</formula>
    </cfRule>
    <cfRule type="cellIs" dxfId="277" priority="631" operator="equal">
      <formula>#REF!</formula>
    </cfRule>
    <cfRule type="cellIs" dxfId="276" priority="632" operator="equal">
      <formula>#REF!</formula>
    </cfRule>
  </conditionalFormatting>
  <conditionalFormatting sqref="M27">
    <cfRule type="cellIs" dxfId="275" priority="41" operator="equal">
      <formula>#REF!</formula>
    </cfRule>
    <cfRule type="cellIs" dxfId="274" priority="43" operator="equal">
      <formula>#REF!</formula>
    </cfRule>
    <cfRule type="cellIs" dxfId="273" priority="42" operator="equal">
      <formula>#REF!</formula>
    </cfRule>
    <cfRule type="cellIs" dxfId="272" priority="39" operator="equal">
      <formula>#REF!</formula>
    </cfRule>
    <cfRule type="cellIs" dxfId="271" priority="40" operator="equal">
      <formula>#REF!</formula>
    </cfRule>
  </conditionalFormatting>
  <conditionalFormatting sqref="O12">
    <cfRule type="cellIs" dxfId="270" priority="824" operator="equal">
      <formula>"leve"</formula>
    </cfRule>
    <cfRule type="cellIs" dxfId="269" priority="823" operator="equal">
      <formula>"menor"</formula>
    </cfRule>
    <cfRule type="cellIs" dxfId="268" priority="822" operator="equal">
      <formula>"Moderado"</formula>
    </cfRule>
    <cfRule type="cellIs" dxfId="267" priority="820" operator="equal">
      <formula>"catastrofico"</formula>
    </cfRule>
    <cfRule type="cellIs" dxfId="266" priority="821" operator="equal">
      <formula>"Mayor"</formula>
    </cfRule>
  </conditionalFormatting>
  <conditionalFormatting sqref="O17">
    <cfRule type="cellIs" dxfId="265" priority="764" operator="equal">
      <formula>"leve"</formula>
    </cfRule>
    <cfRule type="cellIs" dxfId="264" priority="760" operator="equal">
      <formula>"catastrofico"</formula>
    </cfRule>
    <cfRule type="cellIs" dxfId="263" priority="762" operator="equal">
      <formula>"Moderado"</formula>
    </cfRule>
    <cfRule type="cellIs" dxfId="262" priority="761" operator="equal">
      <formula>"Mayor"</formula>
    </cfRule>
    <cfRule type="cellIs" dxfId="261" priority="763" operator="equal">
      <formula>"menor"</formula>
    </cfRule>
  </conditionalFormatting>
  <conditionalFormatting sqref="O22">
    <cfRule type="cellIs" dxfId="260" priority="715" operator="equal">
      <formula>"menor"</formula>
    </cfRule>
    <cfRule type="cellIs" dxfId="259" priority="716" operator="equal">
      <formula>"leve"</formula>
    </cfRule>
    <cfRule type="cellIs" dxfId="258" priority="713" operator="equal">
      <formula>"Mayor"</formula>
    </cfRule>
    <cfRule type="cellIs" dxfId="257" priority="712" operator="equal">
      <formula>"catastrofico"</formula>
    </cfRule>
    <cfRule type="cellIs" dxfId="256" priority="714" operator="equal">
      <formula>"Moderado"</formula>
    </cfRule>
  </conditionalFormatting>
  <conditionalFormatting sqref="O27">
    <cfRule type="cellIs" dxfId="255" priority="566" operator="equal">
      <formula>"Moderado"</formula>
    </cfRule>
    <cfRule type="cellIs" dxfId="254" priority="568" operator="equal">
      <formula>"leve"</formula>
    </cfRule>
    <cfRule type="cellIs" dxfId="253" priority="564" operator="equal">
      <formula>"catastrofico"</formula>
    </cfRule>
    <cfRule type="cellIs" dxfId="252" priority="565" operator="equal">
      <formula>"Mayor"</formula>
    </cfRule>
    <cfRule type="cellIs" dxfId="251" priority="567" operator="equal">
      <formula>"menor"</formula>
    </cfRule>
  </conditionalFormatting>
  <conditionalFormatting sqref="Q12 Q17 Q22 Q27">
    <cfRule type="cellIs" dxfId="250" priority="25" operator="equal">
      <formula>"Mayor"</formula>
    </cfRule>
    <cfRule type="cellIs" dxfId="249" priority="26" operator="equal">
      <formula>"Moderado"</formula>
    </cfRule>
    <cfRule type="cellIs" dxfId="248" priority="27" operator="equal">
      <formula>"menor"</formula>
    </cfRule>
    <cfRule type="cellIs" dxfId="247" priority="28" operator="equal">
      <formula>"leve"</formula>
    </cfRule>
    <cfRule type="cellIs" dxfId="246" priority="24" operator="equal">
      <formula>"catastrofico"</formula>
    </cfRule>
  </conditionalFormatting>
  <conditionalFormatting sqref="S12 S17 S22 S27">
    <cfRule type="cellIs" dxfId="245" priority="781" operator="equal">
      <formula>"Mayor"</formula>
    </cfRule>
    <cfRule type="cellIs" dxfId="244" priority="780" operator="equal">
      <formula>"catastrofico"</formula>
    </cfRule>
    <cfRule type="cellIs" dxfId="243" priority="784" operator="equal">
      <formula>"leve"</formula>
    </cfRule>
    <cfRule type="cellIs" dxfId="242" priority="783" operator="equal">
      <formula>"menor"</formula>
    </cfRule>
    <cfRule type="cellIs" dxfId="241" priority="782" operator="equal">
      <formula>"Moderado"</formula>
    </cfRule>
  </conditionalFormatting>
  <conditionalFormatting sqref="T12 T17 T22 T27">
    <cfRule type="cellIs" dxfId="240" priority="19" operator="equal">
      <formula>#REF!</formula>
    </cfRule>
    <cfRule type="cellIs" dxfId="239" priority="22" operator="equal">
      <formula>#REF!</formula>
    </cfRule>
    <cfRule type="cellIs" dxfId="238" priority="20" operator="equal">
      <formula>#REF!</formula>
    </cfRule>
    <cfRule type="cellIs" dxfId="237" priority="21" operator="equal">
      <formula>#REF!</formula>
    </cfRule>
    <cfRule type="cellIs" dxfId="236" priority="23" operator="equal">
      <formula>#REF!</formula>
    </cfRule>
  </conditionalFormatting>
  <conditionalFormatting sqref="U12">
    <cfRule type="cellIs" dxfId="235" priority="602" operator="equal">
      <formula>"Moderado"</formula>
    </cfRule>
    <cfRule type="cellIs" dxfId="234" priority="600" operator="equal">
      <formula>"Extremo"</formula>
    </cfRule>
    <cfRule type="cellIs" dxfId="233" priority="601" operator="equal">
      <formula>"Alto"</formula>
    </cfRule>
    <cfRule type="cellIs" dxfId="232" priority="603" operator="equal">
      <formula>"Bajo"</formula>
    </cfRule>
  </conditionalFormatting>
  <conditionalFormatting sqref="U17">
    <cfRule type="cellIs" dxfId="231" priority="597" operator="equal">
      <formula>"Alto"</formula>
    </cfRule>
    <cfRule type="cellIs" dxfId="230" priority="598" operator="equal">
      <formula>"Moderado"</formula>
    </cfRule>
    <cfRule type="cellIs" dxfId="229" priority="599" operator="equal">
      <formula>"Bajo"</formula>
    </cfRule>
    <cfRule type="cellIs" dxfId="228" priority="596" operator="equal">
      <formula>"Extremo"</formula>
    </cfRule>
  </conditionalFormatting>
  <conditionalFormatting sqref="U22">
    <cfRule type="cellIs" dxfId="227" priority="686" operator="equal">
      <formula>"Bajo"</formula>
    </cfRule>
    <cfRule type="cellIs" dxfId="226" priority="685" operator="equal">
      <formula>"Moderado"</formula>
    </cfRule>
    <cfRule type="cellIs" dxfId="225" priority="684" operator="equal">
      <formula>"Alto"</formula>
    </cfRule>
    <cfRule type="cellIs" dxfId="224" priority="683" operator="equal">
      <formula>"Extremo"</formula>
    </cfRule>
  </conditionalFormatting>
  <conditionalFormatting sqref="U27">
    <cfRule type="cellIs" dxfId="223" priority="540" operator="equal">
      <formula>"Extremo"</formula>
    </cfRule>
    <cfRule type="cellIs" dxfId="222" priority="541" operator="equal">
      <formula>"Alto"</formula>
    </cfRule>
    <cfRule type="cellIs" dxfId="221" priority="543" operator="equal">
      <formula>"Bajo"</formula>
    </cfRule>
    <cfRule type="cellIs" dxfId="220" priority="542" operator="equal">
      <formula>"Moderado"</formula>
    </cfRule>
  </conditionalFormatting>
  <conditionalFormatting sqref="AN12">
    <cfRule type="cellIs" dxfId="219" priority="775" operator="equal">
      <formula>"Muy Alta"</formula>
    </cfRule>
    <cfRule type="cellIs" dxfId="218" priority="776" operator="equal">
      <formula>"Alta"</formula>
    </cfRule>
    <cfRule type="cellIs" dxfId="217" priority="777" operator="equal">
      <formula>"Media"</formula>
    </cfRule>
    <cfRule type="cellIs" dxfId="216" priority="778" operator="equal">
      <formula>"Baja"</formula>
    </cfRule>
    <cfRule type="cellIs" dxfId="215" priority="779" operator="equal">
      <formula>"Muy Baja"</formula>
    </cfRule>
  </conditionalFormatting>
  <conditionalFormatting sqref="AN17">
    <cfRule type="cellIs" dxfId="214" priority="743" operator="equal">
      <formula>"Baja"</formula>
    </cfRule>
    <cfRule type="cellIs" dxfId="213" priority="744" operator="equal">
      <formula>"Muy Baja"</formula>
    </cfRule>
    <cfRule type="cellIs" dxfId="212" priority="741" operator="equal">
      <formula>"Alta"</formula>
    </cfRule>
    <cfRule type="cellIs" dxfId="211" priority="740" operator="equal">
      <formula>"Muy Alta"</formula>
    </cfRule>
    <cfRule type="cellIs" dxfId="210" priority="742" operator="equal">
      <formula>"Media"</formula>
    </cfRule>
  </conditionalFormatting>
  <conditionalFormatting sqref="AN22">
    <cfRule type="cellIs" dxfId="209" priority="692" operator="equal">
      <formula>"Muy Alta"</formula>
    </cfRule>
    <cfRule type="cellIs" dxfId="208" priority="693" operator="equal">
      <formula>"Alta"</formula>
    </cfRule>
    <cfRule type="cellIs" dxfId="207" priority="694" operator="equal">
      <formula>"Media"</formula>
    </cfRule>
    <cfRule type="cellIs" dxfId="206" priority="696" operator="equal">
      <formula>"Muy Baja"</formula>
    </cfRule>
    <cfRule type="cellIs" dxfId="205" priority="695" operator="equal">
      <formula>"Baja"</formula>
    </cfRule>
  </conditionalFormatting>
  <conditionalFormatting sqref="AN27">
    <cfRule type="cellIs" dxfId="204" priority="549" operator="equal">
      <formula>"Muy Alta"</formula>
    </cfRule>
    <cfRule type="cellIs" dxfId="203" priority="550" operator="equal">
      <formula>"Alta"</formula>
    </cfRule>
    <cfRule type="cellIs" dxfId="202" priority="551" operator="equal">
      <formula>"Media"</formula>
    </cfRule>
    <cfRule type="cellIs" dxfId="201" priority="552" operator="equal">
      <formula>"Baja"</formula>
    </cfRule>
    <cfRule type="cellIs" dxfId="200" priority="553" operator="equal">
      <formula>"Muy Baja"</formula>
    </cfRule>
  </conditionalFormatting>
  <conditionalFormatting sqref="AP12">
    <cfRule type="cellIs" dxfId="199" priority="773" operator="equal">
      <formula>"Menor"</formula>
    </cfRule>
    <cfRule type="cellIs" dxfId="198" priority="774" operator="equal">
      <formula>"Leve"</formula>
    </cfRule>
    <cfRule type="cellIs" dxfId="197" priority="770" operator="equal">
      <formula>"Catastrofico"</formula>
    </cfRule>
    <cfRule type="cellIs" dxfId="196" priority="771" operator="equal">
      <formula>"Mayor"</formula>
    </cfRule>
    <cfRule type="cellIs" dxfId="195" priority="772" operator="equal">
      <formula>"Moderado"</formula>
    </cfRule>
  </conditionalFormatting>
  <conditionalFormatting sqref="AP17">
    <cfRule type="cellIs" dxfId="194" priority="735" operator="equal">
      <formula>"Catastrofico"</formula>
    </cfRule>
    <cfRule type="cellIs" dxfId="193" priority="739" operator="equal">
      <formula>"Leve"</formula>
    </cfRule>
    <cfRule type="cellIs" dxfId="192" priority="736" operator="equal">
      <formula>"Mayor"</formula>
    </cfRule>
    <cfRule type="cellIs" dxfId="191" priority="737" operator="equal">
      <formula>"Moderado"</formula>
    </cfRule>
    <cfRule type="cellIs" dxfId="190" priority="738" operator="equal">
      <formula>"Menor"</formula>
    </cfRule>
  </conditionalFormatting>
  <conditionalFormatting sqref="AP22">
    <cfRule type="cellIs" dxfId="189" priority="691" operator="equal">
      <formula>"Leve"</formula>
    </cfRule>
    <cfRule type="cellIs" dxfId="188" priority="690" operator="equal">
      <formula>"Menor"</formula>
    </cfRule>
    <cfRule type="cellIs" dxfId="187" priority="687" operator="equal">
      <formula>"Catastrofico"</formula>
    </cfRule>
    <cfRule type="cellIs" dxfId="186" priority="688" operator="equal">
      <formula>"Mayor"</formula>
    </cfRule>
    <cfRule type="cellIs" dxfId="185" priority="689" operator="equal">
      <formula>"Moderado"</formula>
    </cfRule>
  </conditionalFormatting>
  <conditionalFormatting sqref="AP27">
    <cfRule type="cellIs" dxfId="184" priority="547" operator="equal">
      <formula>"Menor"</formula>
    </cfRule>
    <cfRule type="cellIs" dxfId="183" priority="546" operator="equal">
      <formula>"Moderado"</formula>
    </cfRule>
    <cfRule type="cellIs" dxfId="182" priority="545" operator="equal">
      <formula>"Mayor"</formula>
    </cfRule>
    <cfRule type="cellIs" dxfId="181" priority="544" operator="equal">
      <formula>"Catastrofico"</formula>
    </cfRule>
    <cfRule type="cellIs" dxfId="180" priority="548" operator="equal">
      <formula>"Leve"</formula>
    </cfRule>
  </conditionalFormatting>
  <conditionalFormatting sqref="AQ12">
    <cfRule type="cellIs" dxfId="179" priority="594" operator="equal">
      <formula>"Moderado"</formula>
    </cfRule>
    <cfRule type="cellIs" dxfId="178" priority="593" operator="equal">
      <formula>"Alto"</formula>
    </cfRule>
    <cfRule type="cellIs" dxfId="177" priority="595" operator="equal">
      <formula>"Bajo"</formula>
    </cfRule>
    <cfRule type="cellIs" dxfId="176" priority="592" operator="equal">
      <formula>"Extremo"</formula>
    </cfRule>
  </conditionalFormatting>
  <conditionalFormatting sqref="AQ17">
    <cfRule type="cellIs" dxfId="175" priority="590" operator="equal">
      <formula>"Moderado"</formula>
    </cfRule>
    <cfRule type="cellIs" dxfId="174" priority="589" operator="equal">
      <formula>"Alto"</formula>
    </cfRule>
    <cfRule type="cellIs" dxfId="173" priority="588" operator="equal">
      <formula>"Extremo"</formula>
    </cfRule>
    <cfRule type="cellIs" dxfId="172" priority="591" operator="equal">
      <formula>"Bajo"</formula>
    </cfRule>
  </conditionalFormatting>
  <conditionalFormatting sqref="AQ22">
    <cfRule type="cellIs" dxfId="171" priority="587" operator="equal">
      <formula>"Bajo"</formula>
    </cfRule>
    <cfRule type="cellIs" dxfId="170" priority="586" operator="equal">
      <formula>"Moderado"</formula>
    </cfRule>
    <cfRule type="cellIs" dxfId="169" priority="585" operator="equal">
      <formula>"Alto"</formula>
    </cfRule>
    <cfRule type="cellIs" dxfId="168" priority="584" operator="equal">
      <formula>"Extremo"</formula>
    </cfRule>
  </conditionalFormatting>
  <conditionalFormatting sqref="AQ27">
    <cfRule type="cellIs" dxfId="167" priority="529" operator="equal">
      <formula>"Bajo"</formula>
    </cfRule>
    <cfRule type="cellIs" dxfId="166" priority="528" operator="equal">
      <formula>"Moderado"</formula>
    </cfRule>
    <cfRule type="cellIs" dxfId="165" priority="527" operator="equal">
      <formula>"Alto"</formula>
    </cfRule>
    <cfRule type="cellIs" dxfId="164" priority="526" operator="equal">
      <formula>"Extremo"</formula>
    </cfRule>
  </conditionalFormatting>
  <conditionalFormatting sqref="AR12">
    <cfRule type="cellIs" dxfId="163" priority="677" operator="equal">
      <formula>"Reducir mitigar"</formula>
    </cfRule>
    <cfRule type="cellIs" dxfId="162" priority="673" operator="equal">
      <formula>"Evitar"</formula>
    </cfRule>
    <cfRule type="cellIs" dxfId="161" priority="674" operator="equal">
      <formula>"Aceptar"</formula>
    </cfRule>
    <cfRule type="cellIs" dxfId="160" priority="675" operator="equal">
      <formula>"reducir transferir"</formula>
    </cfRule>
    <cfRule type="cellIs" dxfId="159" priority="676" operator="equal">
      <formula>"reducir mitigar"</formula>
    </cfRule>
  </conditionalFormatting>
  <conditionalFormatting sqref="AR17">
    <cfRule type="cellIs" dxfId="158" priority="669" operator="equal">
      <formula>"Aceptar"</formula>
    </cfRule>
    <cfRule type="cellIs" dxfId="157" priority="668" operator="equal">
      <formula>"Evitar"</formula>
    </cfRule>
    <cfRule type="cellIs" dxfId="156" priority="671" operator="equal">
      <formula>"reducir mitigar"</formula>
    </cfRule>
    <cfRule type="cellIs" dxfId="155" priority="670" operator="equal">
      <formula>"reducir transferir"</formula>
    </cfRule>
    <cfRule type="cellIs" dxfId="154" priority="672" operator="equal">
      <formula>"Reducir mitigar"</formula>
    </cfRule>
  </conditionalFormatting>
  <conditionalFormatting sqref="AR22">
    <cfRule type="cellIs" dxfId="153" priority="664" operator="equal">
      <formula>"Aceptar"</formula>
    </cfRule>
    <cfRule type="cellIs" dxfId="152" priority="665" operator="equal">
      <formula>"reducir transferir"</formula>
    </cfRule>
    <cfRule type="cellIs" dxfId="151" priority="663" operator="equal">
      <formula>"Evitar"</formula>
    </cfRule>
    <cfRule type="cellIs" dxfId="150" priority="667" operator="equal">
      <formula>"Reducir mitigar"</formula>
    </cfRule>
    <cfRule type="cellIs" dxfId="149" priority="666" operator="equal">
      <formula>"reducir mitigar"</formula>
    </cfRule>
  </conditionalFormatting>
  <conditionalFormatting sqref="AR27">
    <cfRule type="cellIs" dxfId="148" priority="538" operator="equal">
      <formula>"reducir mitigar"</formula>
    </cfRule>
    <cfRule type="cellIs" dxfId="147" priority="537" operator="equal">
      <formula>"reducir transferir"</formula>
    </cfRule>
    <cfRule type="cellIs" dxfId="146" priority="535" operator="equal">
      <formula>"Evitar"</formula>
    </cfRule>
    <cfRule type="cellIs" dxfId="145" priority="536" operator="equal">
      <formula>"Aceptar"</formula>
    </cfRule>
    <cfRule type="cellIs" dxfId="144" priority="539" operator="equal">
      <formula>"Reducir mitigar"</formula>
    </cfRule>
  </conditionalFormatting>
  <dataValidations count="13">
    <dataValidation type="list" allowBlank="1" showInputMessage="1" showErrorMessage="1" sqref="AR27 AR12 AR17 AR22" xr:uid="{00000000-0002-0000-0200-000000000000}">
      <formula1>"Reducir mitigar,Reducir Transferir,Aceptar,Evitar"</formula1>
    </dataValidation>
    <dataValidation type="list" allowBlank="1" showInputMessage="1" showErrorMessage="1" sqref="G22:H22 G12:H12 G17:H17 G27:H27" xr:uid="{00000000-0002-0000-0200-000001000000}">
      <formula1>"Procesos,Evento externo,Talento humano,Tecnologias,Infraestructura"</formula1>
    </dataValidation>
    <dataValidation type="list" allowBlank="1" showInputMessage="1" showErrorMessage="1" sqref="AF12:AF15 AF17:AF20 AF22:AF25 AF27:AF30" xr:uid="{00000000-0002-0000-0200-000002000000}">
      <formula1>"Documentado,Sin Documentar"</formula1>
    </dataValidation>
    <dataValidation type="list" allowBlank="1" showInputMessage="1" showErrorMessage="1" sqref="AG12:AG14 AG17:AG20 AG22:AG25 AG27:AG28" xr:uid="{00000000-0002-0000-0200-000003000000}">
      <formula1>"Continua,Aleatoria"</formula1>
    </dataValidation>
    <dataValidation type="list" allowBlank="1" showInputMessage="1" showErrorMessage="1" sqref="AH12:AH14 AH17:AH20 AH22:AH25 AH27:AH28" xr:uid="{00000000-0002-0000-0200-000004000000}">
      <formula1>"Con Registro,Sin Registro"</formula1>
    </dataValidation>
    <dataValidation type="list" allowBlank="1" showInputMessage="1" showErrorMessage="1" sqref="H5" xr:uid="{00000000-0002-0000-0200-000005000000}">
      <formula1>"Estrategico,Misional,Apoyo"</formula1>
    </dataValidation>
    <dataValidation type="list" allowBlank="1" showInputMessage="1" showErrorMessage="1" sqref="B12:B31" xr:uid="{00000000-0002-0000-0200-000006000000}">
      <formula1>"Posibilidad de perdidad economica,Posibilidad de perdida reputacional,Posibilidad de perdida economica y reputacional,Posibilidad de perdida reputacional y economica"</formula1>
    </dataValidation>
    <dataValidation type="list" allowBlank="1" showInputMessage="1" showErrorMessage="1" sqref="F12:F31" xr:uid="{00000000-0002-0000-0200-000007000000}">
      <formula1>"A Ejecucion y administracion de procesos,B Fraude externo,C Fraude interno,D Fallas teconologicas,E Relaciones laborales,F Usuarios productos y practicas organizacionales,G Daños activos fisicos"</formula1>
    </dataValidation>
    <dataValidation type="list" allowBlank="1" showInputMessage="1" showErrorMessage="1" sqref="M12:M31" xr:uid="{00000000-0002-0000-0200-000008000000}">
      <formula1>"N/A,menor a 10 SMLMV,ENTRE 10 Y 50 SMLMV,entre 50 y 100 SMLMV,entre 100 y 500 SMLMV,Mayor a 500 SMLMV"</formula1>
    </dataValidation>
    <dataValidation type="list" allowBlank="1" showInputMessage="1" showErrorMessage="1" sqref="BB12:BB31" xr:uid="{00000000-0002-0000-0200-000009000000}">
      <formula1>"Sin Iniciar,En proceso,Cerrado"</formula1>
    </dataValidation>
    <dataValidation type="list" allowBlank="1" showInputMessage="1" showErrorMessage="1" sqref="P12:P31" xr:uid="{00000000-0002-0000-0200-00000A000000}">
      <formula1>$BE$1:$BE$6</formula1>
    </dataValidation>
    <dataValidation type="list" allowBlank="1" showInputMessage="1" showErrorMessage="1" sqref="AA12:AA31" xr:uid="{00000000-0002-0000-0200-00000B000000}">
      <formula1>"Preventivo,Detectivo,Correctivo,NA"</formula1>
    </dataValidation>
    <dataValidation type="list" allowBlank="1" showInputMessage="1" showErrorMessage="1" sqref="AD12:AD31" xr:uid="{00000000-0002-0000-0200-00000C000000}">
      <formula1>"Manual,Automatico,NA"</formula1>
    </dataValidation>
  </dataValidations>
  <pageMargins left="0.7" right="0.7" top="0.75" bottom="0.75" header="0.3" footer="0.3"/>
  <pageSetup orientation="portrait" horizontalDpi="4294967292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D000000}">
          <x14:formula1>
            <xm:f>'https://d.docs.live.net/89490544a7a1b9b8/Escritorio/Alcaldía/MIPG/[gestion de riesgos.xlsx]11 FORMULAS'!#REF!</xm:f>
          </x14:formula1>
          <xm:sqref>AG29:AH30 AG15:AH15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21"/>
  <sheetViews>
    <sheetView zoomScaleNormal="100" workbookViewId="0">
      <pane xSplit="1" topLeftCell="F1" activePane="topRight" state="frozen"/>
      <selection activeCell="A12" sqref="A12"/>
      <selection pane="topRight" activeCell="C5" sqref="C5:D5"/>
    </sheetView>
  </sheetViews>
  <sheetFormatPr baseColWidth="10" defaultColWidth="11.44140625" defaultRowHeight="14.4" x14ac:dyDescent="0.3"/>
  <cols>
    <col min="1" max="1" width="32.109375" customWidth="1"/>
    <col min="2" max="2" width="27.109375" customWidth="1"/>
    <col min="3" max="3" width="23.33203125" customWidth="1"/>
    <col min="4" max="4" width="28.44140625" customWidth="1"/>
    <col min="5" max="5" width="54" customWidth="1"/>
    <col min="6" max="6" width="18" customWidth="1"/>
    <col min="7" max="9" width="15.88671875" customWidth="1"/>
    <col min="10" max="10" width="11.109375" customWidth="1"/>
    <col min="11" max="11" width="11.5546875" customWidth="1"/>
    <col min="12" max="12" width="6.6640625" customWidth="1"/>
    <col min="13" max="13" width="14.88671875" customWidth="1"/>
    <col min="14" max="14" width="6.6640625" customWidth="1"/>
    <col min="15" max="15" width="12.109375" customWidth="1"/>
    <col min="16" max="16" width="10.6640625" customWidth="1"/>
    <col min="17" max="17" width="13.44140625" customWidth="1"/>
    <col min="18" max="18" width="7" customWidth="1"/>
    <col min="19" max="19" width="12.6640625" customWidth="1"/>
    <col min="20" max="20" width="8.33203125" customWidth="1"/>
    <col min="21" max="21" width="12.6640625" customWidth="1"/>
    <col min="22" max="22" width="8.44140625" customWidth="1"/>
    <col min="23" max="23" width="17.5546875" customWidth="1"/>
    <col min="24" max="24" width="42.33203125" customWidth="1"/>
    <col min="25" max="25" width="21.88671875" customWidth="1"/>
    <col min="26" max="26" width="37.33203125" customWidth="1"/>
    <col min="27" max="27" width="9.88671875" customWidth="1"/>
    <col min="28" max="28" width="8.88671875" customWidth="1"/>
    <col min="29" max="29" width="13.6640625" customWidth="1"/>
    <col min="30" max="30" width="10.88671875" customWidth="1"/>
    <col min="31" max="31" width="9.5546875" customWidth="1"/>
    <col min="32" max="32" width="12.33203125" customWidth="1"/>
    <col min="33" max="33" width="9.109375" customWidth="1"/>
    <col min="34" max="34" width="10.88671875" customWidth="1"/>
    <col min="35" max="35" width="8.6640625" customWidth="1"/>
    <col min="36" max="36" width="8.109375" customWidth="1"/>
    <col min="37" max="38" width="8.44140625" customWidth="1"/>
    <col min="39" max="39" width="6.44140625" customWidth="1"/>
    <col min="40" max="40" width="13.33203125" customWidth="1"/>
    <col min="41" max="41" width="7.6640625" customWidth="1"/>
    <col min="42" max="42" width="13.33203125" customWidth="1"/>
    <col min="43" max="43" width="12.6640625" customWidth="1"/>
    <col min="44" max="44" width="12" customWidth="1"/>
    <col min="45" max="46" width="17.33203125" customWidth="1"/>
    <col min="47" max="48" width="9.5546875" customWidth="1"/>
    <col min="49" max="51" width="17.33203125" customWidth="1"/>
    <col min="52" max="53" width="22" customWidth="1"/>
    <col min="54" max="54" width="12.109375" customWidth="1"/>
    <col min="56" max="56" width="11.33203125" customWidth="1"/>
    <col min="57" max="57" width="0.44140625" hidden="1" customWidth="1"/>
    <col min="16334" max="16384" width="25.44140625" customWidth="1"/>
  </cols>
  <sheetData>
    <row r="1" spans="1:57" s="7" customFormat="1" ht="16.5" customHeight="1" x14ac:dyDescent="0.2">
      <c r="A1" s="130"/>
      <c r="B1" s="131"/>
      <c r="C1" s="132" t="s">
        <v>236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4"/>
      <c r="BA1" s="135" t="s">
        <v>237</v>
      </c>
      <c r="BB1" s="135"/>
      <c r="BE1" s="37" t="s">
        <v>238</v>
      </c>
    </row>
    <row r="2" spans="1:57" s="7" customFormat="1" ht="16.5" customHeight="1" x14ac:dyDescent="0.2">
      <c r="A2" s="130"/>
      <c r="B2" s="131"/>
      <c r="C2" s="136" t="s">
        <v>239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5" t="s">
        <v>240</v>
      </c>
      <c r="BB2" s="135"/>
      <c r="BE2" s="37" t="s">
        <v>241</v>
      </c>
    </row>
    <row r="3" spans="1:57" s="7" customFormat="1" ht="16.5" customHeight="1" x14ac:dyDescent="0.2">
      <c r="A3" s="130"/>
      <c r="B3" s="131"/>
      <c r="C3" s="136" t="s">
        <v>242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5" t="s">
        <v>243</v>
      </c>
      <c r="BB3" s="135"/>
      <c r="BE3" s="37" t="s">
        <v>244</v>
      </c>
    </row>
    <row r="4" spans="1:57" s="7" customFormat="1" ht="19.5" customHeight="1" x14ac:dyDescent="0.2">
      <c r="A4" s="130"/>
      <c r="B4" s="131"/>
      <c r="C4" s="136" t="s">
        <v>245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5" t="s">
        <v>246</v>
      </c>
      <c r="BB4" s="135"/>
      <c r="BE4" s="37" t="s">
        <v>247</v>
      </c>
    </row>
    <row r="5" spans="1:57" s="8" customFormat="1" ht="39.75" customHeight="1" x14ac:dyDescent="0.3">
      <c r="A5" s="122" t="s">
        <v>248</v>
      </c>
      <c r="B5" s="122"/>
      <c r="C5" s="139" t="s">
        <v>249</v>
      </c>
      <c r="D5" s="140"/>
      <c r="E5" s="34" t="s">
        <v>250</v>
      </c>
      <c r="F5" s="35" t="s">
        <v>46</v>
      </c>
      <c r="G5" s="34" t="s">
        <v>0</v>
      </c>
      <c r="H5" s="36" t="s">
        <v>356</v>
      </c>
      <c r="I5" s="99" t="s">
        <v>251</v>
      </c>
      <c r="J5" s="100"/>
      <c r="K5" s="100"/>
      <c r="L5" s="100"/>
      <c r="M5" s="100"/>
      <c r="N5" s="100"/>
      <c r="O5" s="101"/>
      <c r="P5" s="96">
        <v>44834</v>
      </c>
      <c r="Q5" s="97"/>
      <c r="R5" s="97"/>
      <c r="S5" s="98"/>
      <c r="AR5" s="123"/>
      <c r="BA5" s="124"/>
      <c r="BB5" s="124"/>
      <c r="BE5" s="37" t="s">
        <v>252</v>
      </c>
    </row>
    <row r="6" spans="1:57" s="8" customFormat="1" ht="33.75" customHeight="1" x14ac:dyDescent="0.3">
      <c r="A6" s="125" t="s">
        <v>253</v>
      </c>
      <c r="B6" s="126"/>
      <c r="C6" s="127" t="s">
        <v>357</v>
      </c>
      <c r="D6" s="128"/>
      <c r="E6" s="128"/>
      <c r="F6" s="128"/>
      <c r="G6" s="128"/>
      <c r="H6" s="129"/>
      <c r="I6" s="99" t="s">
        <v>254</v>
      </c>
      <c r="J6" s="100"/>
      <c r="K6" s="100"/>
      <c r="L6" s="100"/>
      <c r="M6" s="100"/>
      <c r="N6" s="100"/>
      <c r="O6" s="101"/>
      <c r="P6" s="102" t="s">
        <v>255</v>
      </c>
      <c r="Q6" s="103"/>
      <c r="R6" s="103"/>
      <c r="S6" s="103"/>
      <c r="V6" s="9" t="s">
        <v>256</v>
      </c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0"/>
      <c r="AJ6" s="10"/>
      <c r="AK6" s="10"/>
      <c r="AL6" s="10"/>
      <c r="AM6" s="11"/>
      <c r="AN6" s="12"/>
      <c r="AO6" s="12"/>
      <c r="AP6" s="12"/>
      <c r="AR6" s="123"/>
      <c r="BA6" s="138"/>
      <c r="BB6" s="138"/>
      <c r="BE6" s="37" t="s">
        <v>257</v>
      </c>
    </row>
    <row r="7" spans="1:57" s="8" customFormat="1" ht="33.75" customHeight="1" x14ac:dyDescent="0.3">
      <c r="A7" s="112" t="s">
        <v>258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V7" s="115" t="s">
        <v>259</v>
      </c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7"/>
      <c r="AS7" s="118" t="s">
        <v>260</v>
      </c>
      <c r="AT7" s="118"/>
      <c r="AU7" s="118"/>
      <c r="AV7" s="118"/>
      <c r="AW7" s="118"/>
      <c r="AX7" s="118"/>
      <c r="AY7" s="118"/>
      <c r="AZ7" s="118"/>
      <c r="BA7" s="118"/>
      <c r="BB7" s="118"/>
    </row>
    <row r="8" spans="1:57" s="8" customFormat="1" ht="33" customHeight="1" x14ac:dyDescent="0.3">
      <c r="A8" s="118" t="s">
        <v>261</v>
      </c>
      <c r="B8" s="118"/>
      <c r="C8" s="118"/>
      <c r="D8" s="118"/>
      <c r="E8" s="118"/>
      <c r="F8" s="118"/>
      <c r="G8" s="118"/>
      <c r="H8" s="118"/>
      <c r="I8" s="118"/>
      <c r="J8" s="118" t="s">
        <v>262</v>
      </c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9" t="s">
        <v>263</v>
      </c>
      <c r="W8" s="119"/>
      <c r="X8" s="119"/>
      <c r="Y8" s="119"/>
      <c r="Z8" s="119"/>
      <c r="AA8" s="120" t="s">
        <v>264</v>
      </c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18"/>
      <c r="AT8" s="118"/>
      <c r="AU8" s="118"/>
      <c r="AV8" s="118"/>
      <c r="AW8" s="118"/>
      <c r="AX8" s="118"/>
      <c r="AY8" s="118"/>
      <c r="AZ8" s="118"/>
      <c r="BA8" s="118"/>
      <c r="BB8" s="118"/>
    </row>
    <row r="9" spans="1:57" s="13" customFormat="1" ht="33" customHeight="1" x14ac:dyDescent="0.3">
      <c r="A9" s="118"/>
      <c r="B9" s="118"/>
      <c r="C9" s="118"/>
      <c r="D9" s="118"/>
      <c r="E9" s="118"/>
      <c r="F9" s="118"/>
      <c r="G9" s="118"/>
      <c r="H9" s="118"/>
      <c r="I9" s="118"/>
      <c r="J9" s="106" t="s">
        <v>265</v>
      </c>
      <c r="K9" s="106" t="s">
        <v>266</v>
      </c>
      <c r="L9" s="106" t="s">
        <v>267</v>
      </c>
      <c r="M9" s="106" t="s">
        <v>268</v>
      </c>
      <c r="N9" s="106" t="s">
        <v>269</v>
      </c>
      <c r="O9" s="106" t="s">
        <v>270</v>
      </c>
      <c r="P9" s="106" t="s">
        <v>271</v>
      </c>
      <c r="Q9" s="106" t="s">
        <v>272</v>
      </c>
      <c r="R9" s="106" t="s">
        <v>273</v>
      </c>
      <c r="S9" s="106" t="s">
        <v>274</v>
      </c>
      <c r="T9" s="106" t="s">
        <v>275</v>
      </c>
      <c r="U9" s="106" t="s">
        <v>276</v>
      </c>
      <c r="V9" s="119"/>
      <c r="W9" s="119"/>
      <c r="X9" s="119"/>
      <c r="Y9" s="119"/>
      <c r="Z9" s="119"/>
      <c r="AA9" s="105" t="s">
        <v>277</v>
      </c>
      <c r="AB9" s="105"/>
      <c r="AC9" s="105"/>
      <c r="AD9" s="105"/>
      <c r="AE9" s="105"/>
      <c r="AF9" s="105"/>
      <c r="AG9" s="105"/>
      <c r="AH9" s="105"/>
      <c r="AI9" s="107" t="s">
        <v>278</v>
      </c>
      <c r="AJ9" s="33"/>
      <c r="AK9" s="107" t="s">
        <v>279</v>
      </c>
      <c r="AL9" s="107" t="s">
        <v>280</v>
      </c>
      <c r="AM9" s="108" t="s">
        <v>281</v>
      </c>
      <c r="AN9" s="108" t="s">
        <v>282</v>
      </c>
      <c r="AO9" s="107" t="s">
        <v>283</v>
      </c>
      <c r="AP9" s="108" t="s">
        <v>284</v>
      </c>
      <c r="AQ9" s="108" t="s">
        <v>285</v>
      </c>
      <c r="AR9" s="108" t="s">
        <v>286</v>
      </c>
      <c r="AS9" s="118"/>
      <c r="AT9" s="118"/>
      <c r="AU9" s="118"/>
      <c r="AV9" s="118"/>
      <c r="AW9" s="118"/>
      <c r="AX9" s="118"/>
      <c r="AY9" s="118"/>
      <c r="AZ9" s="118"/>
      <c r="BA9" s="118"/>
      <c r="BB9" s="118"/>
    </row>
    <row r="10" spans="1:57" s="13" customFormat="1" ht="49.5" customHeight="1" x14ac:dyDescent="0.3">
      <c r="A10" s="105" t="s">
        <v>287</v>
      </c>
      <c r="B10" s="105" t="s">
        <v>288</v>
      </c>
      <c r="C10" s="105" t="s">
        <v>289</v>
      </c>
      <c r="D10" s="105" t="s">
        <v>290</v>
      </c>
      <c r="E10" s="105" t="s">
        <v>291</v>
      </c>
      <c r="F10" s="105" t="s">
        <v>292</v>
      </c>
      <c r="G10" s="105"/>
      <c r="H10" s="105"/>
      <c r="I10" s="105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19"/>
      <c r="W10" s="119"/>
      <c r="X10" s="119"/>
      <c r="Y10" s="119"/>
      <c r="Z10" s="119"/>
      <c r="AA10" s="107" t="s">
        <v>293</v>
      </c>
      <c r="AB10" s="107"/>
      <c r="AC10" s="107"/>
      <c r="AD10" s="107"/>
      <c r="AE10" s="107"/>
      <c r="AF10" s="107" t="s">
        <v>294</v>
      </c>
      <c r="AG10" s="107"/>
      <c r="AH10" s="107"/>
      <c r="AI10" s="107"/>
      <c r="AJ10" s="33"/>
      <c r="AK10" s="107"/>
      <c r="AL10" s="107"/>
      <c r="AM10" s="108"/>
      <c r="AN10" s="108"/>
      <c r="AO10" s="107"/>
      <c r="AP10" s="108"/>
      <c r="AQ10" s="108"/>
      <c r="AR10" s="108"/>
      <c r="AS10" s="109" t="s">
        <v>295</v>
      </c>
      <c r="AT10" s="109" t="s">
        <v>296</v>
      </c>
      <c r="AU10" s="109" t="s">
        <v>297</v>
      </c>
      <c r="AV10" s="109" t="s">
        <v>298</v>
      </c>
      <c r="AW10" s="111" t="s">
        <v>299</v>
      </c>
      <c r="AX10" s="111"/>
      <c r="AY10" s="111"/>
      <c r="AZ10" s="105" t="s">
        <v>300</v>
      </c>
      <c r="BA10" s="105" t="s">
        <v>301</v>
      </c>
      <c r="BB10" s="105" t="s">
        <v>302</v>
      </c>
    </row>
    <row r="11" spans="1:57" s="13" customFormat="1" ht="57.75" customHeight="1" x14ac:dyDescent="0.3">
      <c r="A11" s="105"/>
      <c r="B11" s="105"/>
      <c r="C11" s="105"/>
      <c r="D11" s="105"/>
      <c r="E11" s="105"/>
      <c r="F11" s="14" t="s">
        <v>303</v>
      </c>
      <c r="G11" s="14" t="s">
        <v>304</v>
      </c>
      <c r="H11" s="14" t="s">
        <v>305</v>
      </c>
      <c r="I11" s="14" t="s">
        <v>306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5" t="s">
        <v>307</v>
      </c>
      <c r="W11" s="15" t="s">
        <v>308</v>
      </c>
      <c r="X11" s="15" t="s">
        <v>309</v>
      </c>
      <c r="Y11" s="15" t="s">
        <v>310</v>
      </c>
      <c r="Z11" s="16" t="s">
        <v>311</v>
      </c>
      <c r="AA11" s="17" t="s">
        <v>312</v>
      </c>
      <c r="AB11" s="15" t="s">
        <v>313</v>
      </c>
      <c r="AC11" s="15" t="s">
        <v>314</v>
      </c>
      <c r="AD11" s="17" t="s">
        <v>315</v>
      </c>
      <c r="AE11" s="15" t="s">
        <v>316</v>
      </c>
      <c r="AF11" s="15" t="s">
        <v>317</v>
      </c>
      <c r="AG11" s="15" t="s">
        <v>318</v>
      </c>
      <c r="AH11" s="15" t="s">
        <v>319</v>
      </c>
      <c r="AI11" s="33" t="s">
        <v>320</v>
      </c>
      <c r="AJ11" s="33"/>
      <c r="AK11" s="33" t="s">
        <v>321</v>
      </c>
      <c r="AL11" s="33" t="s">
        <v>322</v>
      </c>
      <c r="AM11" s="108"/>
      <c r="AN11" s="108"/>
      <c r="AO11" s="107"/>
      <c r="AP11" s="108"/>
      <c r="AQ11" s="108"/>
      <c r="AR11" s="108"/>
      <c r="AS11" s="110"/>
      <c r="AT11" s="110"/>
      <c r="AU11" s="110"/>
      <c r="AV11" s="110"/>
      <c r="AW11" s="16" t="s">
        <v>323</v>
      </c>
      <c r="AX11" s="16" t="s">
        <v>324</v>
      </c>
      <c r="AY11" s="16" t="s">
        <v>325</v>
      </c>
      <c r="AZ11" s="105"/>
      <c r="BA11" s="105"/>
      <c r="BB11" s="105"/>
    </row>
    <row r="12" spans="1:57" s="22" customFormat="1" ht="89.25" customHeight="1" x14ac:dyDescent="0.3">
      <c r="A12" s="121" t="s">
        <v>339</v>
      </c>
      <c r="B12" s="91" t="s">
        <v>327</v>
      </c>
      <c r="C12" s="91" t="s">
        <v>350</v>
      </c>
      <c r="D12" s="91" t="s">
        <v>351</v>
      </c>
      <c r="E12" s="104" t="str">
        <f t="shared" ref="E12:E15" si="0">+CONCATENATE(B12," ",C12," ",D12)</f>
        <v>Posibilidad de pérdida Reputacional por desarticulacion de la comunicación interna de las dependencias del distrito con la oficina de comunicación y prensa  debiado a falta de socializacion del plan estaregico de comunicación-componente comunicación interna</v>
      </c>
      <c r="F12" s="91" t="s">
        <v>328</v>
      </c>
      <c r="G12" s="91"/>
      <c r="H12" s="91" t="s">
        <v>329</v>
      </c>
      <c r="I12" s="95" t="str">
        <f t="shared" ref="I12" si="1">+G12&amp;H12</f>
        <v>Procesos</v>
      </c>
      <c r="J12" s="84">
        <v>4</v>
      </c>
      <c r="K12" s="79" t="str">
        <f>IF(J12&lt;=0,"",IF(J12&lt;=2,"Muy Baja",IF(J12&lt;=24,"Baja",IF(J12&lt;=500,"Media",IF(J12&lt;=5000,"Alta","Muy Alta")))))</f>
        <v>Baja</v>
      </c>
      <c r="L12" s="81">
        <f>IF(K12="","",IF(K12="Muy Baja",0.2,IF(K12="Baja",0.4,IF(K12="Media",0.6,IF(K12="Alta",0.8,IF(K12="Muy Alta",1,))))))</f>
        <v>0.4</v>
      </c>
      <c r="M12" s="87" t="s">
        <v>330</v>
      </c>
      <c r="N12" s="81">
        <f>IF(M12="","",IF(M12="menor a 10 SMLMV",0.2,IF(M12="ENTRE 10 Y 50 SMLMV",0.4,IF(M12="entre 50 y 100 SMLMV",0.6,IF(M12="entre 100 y 500 SMLMV",0.8,IF(M12="Mayor a 500 SMLMV",1,))))))</f>
        <v>0</v>
      </c>
      <c r="O12" s="79" t="str">
        <f>IF(N12&lt;=0,"",IF(N12&lt;=20%,"Leve",IF(N12&lt;=40%,"Menor",IF(N12&lt;=60%,"Moderado",IF(N12&lt;=80%,"Mayor","Catastrofico")))))</f>
        <v/>
      </c>
      <c r="P12" s="88" t="s">
        <v>252</v>
      </c>
      <c r="Q12" s="79" t="str">
        <f t="shared" ref="Q12" si="2">IF(R12&lt;=0,"",IF(R12&lt;=20%,"Leve",IF(R12&lt;=40%,"Menor",IF(R12&lt;=60%,"Moderado",IF(R12&lt;=80%,"Mayor","Catastrofico")))))</f>
        <v>Mayor</v>
      </c>
      <c r="R12" s="81">
        <f t="shared" ref="R12" si="3">IF(P12="","",IF(P12="El riesgo afecta la imagen de algún área de la organización",0.2,IF(P12="El riesgo afecta la imagen de la entidad internamente, de conocimiento general nivel interno, de junta directiva y accionistas y/o de proveedores",0.4,IF(P12="El riesgo afecta la imagen de la entidad con algunos usuarios de relevancia frente al logro de los objetivos",0.6,IF(P12="El riesgo afecta la imagen de la entidad con efecto publicitario sostenido a nivel de sector administrativo, nivel departamental o municipal",0.8,IF(P12="El riesgo afecta la imagen de la entidad a nivel nacional, con efecto publicitario sostenido a nivel país",1,))))))</f>
        <v>0.8</v>
      </c>
      <c r="S12" s="79" t="str">
        <f t="shared" ref="S12" si="4">IF(T12&lt;=0,"",IF(T12&lt;=20%,"Leve",IF(T12&lt;=40%,"Menor",IF(T12&lt;=60%,"Moderado",IF(T12&lt;=80%,"Mayor","Catastrofico")))))</f>
        <v/>
      </c>
      <c r="T12" s="80">
        <f t="shared" ref="T12" si="5">+N12</f>
        <v>0</v>
      </c>
      <c r="U12" s="68">
        <f>IF(OR(AND(K12="Muy Baja",S12="Leve"),AND(K12="Muy Baja",S12="Menor"),AND(K12="Baja",S12="Leve")),"Bajo",IF(OR(AND(K12="Muy baja",S12="Moderado"),AND(K12="Baja",S12="Menor"),AND(K12="Baja",S12="Moderado"),AND(K12="Media",S12="Leve"),AND(K12="Media",S12="Menor"),AND(K12="Media",S12="Moderado"),AND(K12="Alta",S12="Leve"),AND(K12="Alta",S12="Menor")),"Moderado",IF(OR(AND(K12="Muy Baja",S12="Mayor"),AND(K12="Baja",S12="Mayor"),AND(K12="Media",S12="Mayor"),AND(K12="Alta",S12="Moderado"),AND(K12="Alta",S12="Mayor"),AND(K12="Muy Alta",S12="Leve"),AND(K12="Muy Alta",S12="Menor"),AND(K12="Muy Alta",S12="Moderado"),AND(K12="Muy Alta",S12="Mayor")),"Alto",IF(OR(AND(K12="Muy Baja",S12="Catastrofico"),AND(K12="Baja",S12="Catastrofico"),AND(K12="Media",S12="Catastrofico"),AND(K12="Alta",S12="Catastrofico"),AND(K12="Muy Alta",S12="Catastrofico")),"Extremo",))))</f>
        <v>0</v>
      </c>
      <c r="V12" s="18">
        <v>1</v>
      </c>
      <c r="W12" s="38" t="s">
        <v>374</v>
      </c>
      <c r="X12" s="38" t="s">
        <v>362</v>
      </c>
      <c r="Y12" s="52" t="s">
        <v>363</v>
      </c>
      <c r="Z12" s="39" t="str">
        <f t="shared" ref="Z12:Z15" si="6">+CONCATENATE(W12," ",X12," ",Y12)</f>
        <v>Líder comunicación organizacional realizar seguimiento al informe de indicadores de la comunicación organizacional Los indicadores se revisan trimestrelmente. De acuerdo al seguimiento se determinan las acciones para corregir</v>
      </c>
      <c r="AA12" s="40" t="s">
        <v>331</v>
      </c>
      <c r="AB12" s="41">
        <f t="shared" ref="AB12:AB21" si="7">IF(AA12="","",IF(AA12="Preventivo",0.25,IF(AA12="Detectivo",0.15,IF(AA12="Correctivo",0.1,))))</f>
        <v>0.25</v>
      </c>
      <c r="AC12" s="19" t="str">
        <f>+IF(OR(AA12='[1]11 FORMULAS'!$O$4,AA12='[1]11 FORMULAS'!$O$5),'[1]11 FORMULAS'!$P$5,IF(AA12='[1]11 FORMULAS'!$O$6,'[1]11 FORMULAS'!$P$6,""))</f>
        <v>Probabilidad</v>
      </c>
      <c r="AD12" s="40" t="s">
        <v>332</v>
      </c>
      <c r="AE12" s="41">
        <f t="shared" ref="AE12:AE21" si="8">IF(AD12="","",IF(AD12="Manual",0.15,IF(AD12="Automatico",0.25,)))</f>
        <v>0.15</v>
      </c>
      <c r="AF12" s="42" t="s">
        <v>333</v>
      </c>
      <c r="AG12" s="42" t="s">
        <v>334</v>
      </c>
      <c r="AH12" s="42" t="s">
        <v>335</v>
      </c>
      <c r="AI12" s="19">
        <f t="shared" ref="AI12:AI18" si="9">+AB12+AE12</f>
        <v>0.4</v>
      </c>
      <c r="AJ12" s="19">
        <f>+L12*AI12</f>
        <v>0.16000000000000003</v>
      </c>
      <c r="AK12" s="19">
        <f>+L12-AJ12</f>
        <v>0.24</v>
      </c>
      <c r="AL12" s="19">
        <f>IF(AC12='[1]11 FORMULAS'!$P$6,T12-(T12*AI12),T12)</f>
        <v>0</v>
      </c>
      <c r="AM12" s="83">
        <f>+AK16</f>
        <v>0.14399999999999999</v>
      </c>
      <c r="AN12" s="79" t="str">
        <f>IF(AM12&lt;=0,"",IF(AM12&lt;=20%,"Muy Baja",IF(AM12&lt;=40%,"Baja",IF(AM12&lt;=60%,"Media",IF(AM12&lt;=80%,"Alta","Muy Alta")))))</f>
        <v>Muy Baja</v>
      </c>
      <c r="AO12" s="83">
        <f>+AL16</f>
        <v>0</v>
      </c>
      <c r="AP12" s="79" t="str">
        <f>IF(AO12&lt;=0,"",IF(AO12&lt;=20%,"Leve",IF(AO12&lt;=40%,"Menor",IF(AO12&lt;=60%,"Moderado",IF(AO12&lt;=80%,"Mayor","Catastrofico")))))</f>
        <v/>
      </c>
      <c r="AQ12" s="68" t="str">
        <f>IF(OR(AND(AN12="Muy Baja",AP12="Leve"),AND(AN12="Muy Baja",AP12="Menor"),AND(AN12="Baja",AP12="Leve")),"Bajo",IF(OR(AND(AN12="Muy baja",AP12="Moderado"),AND(AN12="Baja",AP12="Menor"),AND(AN12="Baja",AP12="Moderado"),AND(AN12="Media",AP12="Leve"),AND(AN12="Media",AP12="Menor"),AND(AN12="Media",AP12="Moderado"),AND(AN12="Alta",AP12="Leve"),AND(AN12="Alta",AP12="Menor")),"Moderado",IF(OR(AND(AN12="Muy Baja",AP12="Mayor"),AND(AN12="Baja",AP12="Mayor"),AND(AN12="Media",AP12="Mayor"),AND(AN12="Alta",AP12="Moderado"),AND(AN12="Alta",AP12="Mayor"),AND(AN12="Muy Alta",AP12="Leve"),AND(AN12="Muy Alta",AP12="Menor"),AND(AN12="Muy Alta",AP12="Moderado"),AND(AN12="Muy Alta",AP12="Mayor")),"Alto",IF(OR(AND(AN12="Muy Baja",AP12="Catastrofico"),AND(AN12="Baja",AP12="Catastrofico"),AND(AN12="Media",AP12="Catastrofico"),AND(AN12="Alta",AP12="Catastrofico"),AND(AN12="Muy Alta",AP12="Catastrofico")),"Extremo",""))))</f>
        <v/>
      </c>
      <c r="AR12" s="69" t="s">
        <v>336</v>
      </c>
      <c r="AS12" s="75" t="s">
        <v>352</v>
      </c>
      <c r="AT12" s="75" t="s">
        <v>337</v>
      </c>
      <c r="AU12" s="78">
        <v>45078</v>
      </c>
      <c r="AV12" s="78">
        <v>45170</v>
      </c>
      <c r="AW12" s="72" t="s">
        <v>365</v>
      </c>
      <c r="AX12" s="72" t="s">
        <v>366</v>
      </c>
      <c r="AY12" s="72"/>
      <c r="AZ12" s="72"/>
      <c r="BA12" s="72"/>
      <c r="BB12" s="72" t="s">
        <v>369</v>
      </c>
    </row>
    <row r="13" spans="1:57" s="22" customFormat="1" ht="57.6" customHeight="1" x14ac:dyDescent="0.3">
      <c r="A13" s="121"/>
      <c r="B13" s="91" t="s">
        <v>327</v>
      </c>
      <c r="C13" s="91" t="s">
        <v>346</v>
      </c>
      <c r="D13" s="91" t="s">
        <v>347</v>
      </c>
      <c r="E13" s="104" t="str">
        <f>+CONCATENATE(B13," ",C13," ",D13)</f>
        <v>Posibilidad de pérdida Reputacional por la no comunicación de alertas de temas criticos de las diferentes dependencias  debido la insucifiencia de personal para cubrir todos los medios de comunicación</v>
      </c>
      <c r="F13" s="91"/>
      <c r="G13" s="91"/>
      <c r="H13" s="91"/>
      <c r="I13" s="95"/>
      <c r="J13" s="85" t="str">
        <f>+IF(I13="","",IF(I13&lt;=$S$11,$Q$11,IF(I13&lt;=#REF!,#REF!,IF(I13&lt;=#REF!,#REF!,IF(I13&lt;=#REF!,#REF!,IF(I13&gt;=#REF!,#REF!,""))))))</f>
        <v/>
      </c>
      <c r="K13" s="79"/>
      <c r="L13" s="82"/>
      <c r="M13" s="87"/>
      <c r="N13" s="82"/>
      <c r="O13" s="79"/>
      <c r="P13" s="89"/>
      <c r="Q13" s="79"/>
      <c r="R13" s="82"/>
      <c r="S13" s="79"/>
      <c r="T13" s="80"/>
      <c r="U13" s="68"/>
      <c r="V13" s="18">
        <v>2</v>
      </c>
      <c r="W13" s="38" t="s">
        <v>375</v>
      </c>
      <c r="X13" s="38" t="s">
        <v>376</v>
      </c>
      <c r="Y13" s="52" t="s">
        <v>364</v>
      </c>
      <c r="Z13" s="39" t="str">
        <f t="shared" si="6"/>
        <v xml:space="preserve">Líder comunicación  y prensa 
 realizar una reunión de seguimiento para revisar las actividades planteadas en el Plan Estratégico de Comunicaciones y definir la realización de otros productos de comunicacion de acuerdo a necesidades de las dependencias. para remplantear las estrategias  </v>
      </c>
      <c r="AA13" s="40" t="s">
        <v>331</v>
      </c>
      <c r="AB13" s="41">
        <f t="shared" si="7"/>
        <v>0.25</v>
      </c>
      <c r="AC13" s="19" t="str">
        <f>+IF(OR(AA13='[1]11 FORMULAS'!$O$4,AA13='[1]11 FORMULAS'!$O$5),'[1]11 FORMULAS'!$P$5,IF(AA13='[1]11 FORMULAS'!$O$6,'[1]11 FORMULAS'!$P$6,""))</f>
        <v>Probabilidad</v>
      </c>
      <c r="AD13" s="40" t="s">
        <v>332</v>
      </c>
      <c r="AE13" s="41">
        <f t="shared" si="8"/>
        <v>0.15</v>
      </c>
      <c r="AF13" s="42" t="s">
        <v>333</v>
      </c>
      <c r="AG13" s="42" t="s">
        <v>334</v>
      </c>
      <c r="AH13" s="42" t="s">
        <v>335</v>
      </c>
      <c r="AI13" s="19">
        <f t="shared" si="9"/>
        <v>0.4</v>
      </c>
      <c r="AJ13" s="19">
        <f>+AK12*AI13</f>
        <v>9.6000000000000002E-2</v>
      </c>
      <c r="AK13" s="19">
        <f>+AK12-AJ13</f>
        <v>0.14399999999999999</v>
      </c>
      <c r="AL13" s="19">
        <f>IF(AC13='[1]11 FORMULAS'!$P$6,AL12-(AL12*AI13),AL12)</f>
        <v>0</v>
      </c>
      <c r="AM13" s="83"/>
      <c r="AN13" s="79"/>
      <c r="AO13" s="83"/>
      <c r="AP13" s="79"/>
      <c r="AQ13" s="68"/>
      <c r="AR13" s="70"/>
      <c r="AS13" s="76"/>
      <c r="AT13" s="76"/>
      <c r="AU13" s="76"/>
      <c r="AV13" s="76"/>
      <c r="AW13" s="73"/>
      <c r="AX13" s="73"/>
      <c r="AY13" s="73"/>
      <c r="AZ13" s="73"/>
      <c r="BA13" s="73"/>
      <c r="BB13" s="73"/>
    </row>
    <row r="14" spans="1:57" s="22" customFormat="1" ht="33.75" customHeight="1" x14ac:dyDescent="0.3">
      <c r="A14" s="121"/>
      <c r="B14" s="91" t="s">
        <v>327</v>
      </c>
      <c r="C14" s="91" t="s">
        <v>348</v>
      </c>
      <c r="D14" s="91" t="s">
        <v>349</v>
      </c>
      <c r="E14" s="104" t="str">
        <f t="shared" si="0"/>
        <v>Posibilidad de pérdida Reputacional por el poco crecimiento de las diferentes redes sociales del distrito 
  debido a no planificacion de las plantillas digitales de cubrimiento de redes sociales</v>
      </c>
      <c r="F14" s="91"/>
      <c r="G14" s="91"/>
      <c r="H14" s="91"/>
      <c r="I14" s="95"/>
      <c r="J14" s="85" t="str">
        <f>+IF(I14="","",IF(I14&lt;=$S$11,$Q$11,IF(I14&lt;=#REF!,#REF!,IF(I14&lt;=#REF!,#REF!,IF(I14&lt;=#REF!,#REF!,IF(I14&gt;=#REF!,#REF!,""))))))</f>
        <v/>
      </c>
      <c r="K14" s="79"/>
      <c r="L14" s="82"/>
      <c r="M14" s="87"/>
      <c r="N14" s="82"/>
      <c r="O14" s="79"/>
      <c r="P14" s="89"/>
      <c r="Q14" s="79"/>
      <c r="R14" s="82"/>
      <c r="S14" s="79"/>
      <c r="T14" s="80"/>
      <c r="U14" s="68"/>
      <c r="V14" s="18"/>
      <c r="W14" s="38"/>
      <c r="X14" s="38"/>
      <c r="Y14" s="38"/>
      <c r="Z14" s="39" t="str">
        <f t="shared" si="6"/>
        <v xml:space="preserve">  </v>
      </c>
      <c r="AA14" s="40" t="s">
        <v>238</v>
      </c>
      <c r="AB14" s="41">
        <f t="shared" si="7"/>
        <v>0</v>
      </c>
      <c r="AC14" s="19" t="str">
        <f>+IF(OR(AA14='[1]11 FORMULAS'!$O$4,AA14='[1]11 FORMULAS'!$O$5),'[1]11 FORMULAS'!$P$5,IF(AA14='[1]11 FORMULAS'!$O$6,'[1]11 FORMULAS'!$P$6,""))</f>
        <v/>
      </c>
      <c r="AD14" s="40" t="s">
        <v>238</v>
      </c>
      <c r="AE14" s="41">
        <f t="shared" si="8"/>
        <v>0</v>
      </c>
      <c r="AF14" s="42"/>
      <c r="AG14" s="42"/>
      <c r="AH14" s="42"/>
      <c r="AI14" s="19">
        <f t="shared" si="9"/>
        <v>0</v>
      </c>
      <c r="AJ14" s="19">
        <f>+AK13*AI14</f>
        <v>0</v>
      </c>
      <c r="AK14" s="19">
        <f>+AK13-AJ14</f>
        <v>0.14399999999999999</v>
      </c>
      <c r="AL14" s="19">
        <f>IF(AC14='[1]11 FORMULAS'!$P$6,AL13-(AL13*AI14),AL13)</f>
        <v>0</v>
      </c>
      <c r="AM14" s="83"/>
      <c r="AN14" s="79"/>
      <c r="AO14" s="83"/>
      <c r="AP14" s="79"/>
      <c r="AQ14" s="68"/>
      <c r="AR14" s="70"/>
      <c r="AS14" s="76"/>
      <c r="AT14" s="76"/>
      <c r="AU14" s="76"/>
      <c r="AV14" s="76"/>
      <c r="AW14" s="73"/>
      <c r="AX14" s="73"/>
      <c r="AY14" s="73"/>
      <c r="AZ14" s="73"/>
      <c r="BA14" s="73"/>
      <c r="BB14" s="73"/>
    </row>
    <row r="15" spans="1:57" s="22" customFormat="1" ht="33.75" customHeight="1" x14ac:dyDescent="0.3">
      <c r="A15" s="121"/>
      <c r="B15" s="91" t="s">
        <v>327</v>
      </c>
      <c r="C15" s="91" t="s">
        <v>350</v>
      </c>
      <c r="D15" s="91" t="s">
        <v>351</v>
      </c>
      <c r="E15" s="104" t="str">
        <f t="shared" si="0"/>
        <v>Posibilidad de pérdida Reputacional por desarticulacion de la comunicación interna de las dependencias del distrito con la oficina de comunicación y prensa  debiado a falta de socializacion del plan estaregico de comunicación-componente comunicación interna</v>
      </c>
      <c r="F15" s="91"/>
      <c r="G15" s="91"/>
      <c r="H15" s="91"/>
      <c r="I15" s="95"/>
      <c r="J15" s="85" t="str">
        <f>+IF(I15="","",IF(I15&lt;=$S$11,$Q$11,IF(I15&lt;=#REF!,#REF!,IF(I15&lt;=#REF!,#REF!,IF(I15&lt;=#REF!,#REF!,IF(I15&gt;=#REF!,#REF!,""))))))</f>
        <v/>
      </c>
      <c r="K15" s="79"/>
      <c r="L15" s="82"/>
      <c r="M15" s="87"/>
      <c r="N15" s="82"/>
      <c r="O15" s="79"/>
      <c r="P15" s="89"/>
      <c r="Q15" s="79"/>
      <c r="R15" s="82"/>
      <c r="S15" s="79"/>
      <c r="T15" s="80"/>
      <c r="U15" s="68"/>
      <c r="V15" s="18"/>
      <c r="W15" s="38"/>
      <c r="X15" s="38"/>
      <c r="Y15" s="38"/>
      <c r="Z15" s="39" t="str">
        <f t="shared" si="6"/>
        <v xml:space="preserve">  </v>
      </c>
      <c r="AA15" s="40" t="s">
        <v>238</v>
      </c>
      <c r="AB15" s="41">
        <f t="shared" si="7"/>
        <v>0</v>
      </c>
      <c r="AC15" s="19" t="str">
        <f>+IF(OR(AA15='[1]11 FORMULAS'!$O$4,AA15='[1]11 FORMULAS'!$O$5),'[1]11 FORMULAS'!$P$5,IF(AA15='[1]11 FORMULAS'!$O$6,'[1]11 FORMULAS'!$P$6,""))</f>
        <v/>
      </c>
      <c r="AD15" s="40" t="s">
        <v>238</v>
      </c>
      <c r="AE15" s="41">
        <f t="shared" si="8"/>
        <v>0</v>
      </c>
      <c r="AF15" s="42"/>
      <c r="AG15" s="42"/>
      <c r="AH15" s="42"/>
      <c r="AI15" s="19">
        <f t="shared" si="9"/>
        <v>0</v>
      </c>
      <c r="AJ15" s="19">
        <f t="shared" ref="AJ15:AJ16" si="10">+AK14*AI15</f>
        <v>0</v>
      </c>
      <c r="AK15" s="19">
        <f>IF(AC15='[1]11 FORMULAS'!$P$5,AK14-(AK14*AI15),AK14)</f>
        <v>0.14399999999999999</v>
      </c>
      <c r="AL15" s="19">
        <f>IF(AC15='[1]11 FORMULAS'!$P$6,AL14-(AL14*AI15),AL14)</f>
        <v>0</v>
      </c>
      <c r="AM15" s="83"/>
      <c r="AN15" s="79"/>
      <c r="AO15" s="83"/>
      <c r="AP15" s="79"/>
      <c r="AQ15" s="68"/>
      <c r="AR15" s="70"/>
      <c r="AS15" s="76"/>
      <c r="AT15" s="76"/>
      <c r="AU15" s="76"/>
      <c r="AV15" s="76"/>
      <c r="AW15" s="73"/>
      <c r="AX15" s="73"/>
      <c r="AY15" s="73"/>
      <c r="AZ15" s="73"/>
      <c r="BA15" s="73"/>
      <c r="BB15" s="73"/>
    </row>
    <row r="16" spans="1:57" s="22" customFormat="1" ht="33.75" customHeight="1" x14ac:dyDescent="0.3">
      <c r="A16" s="121"/>
      <c r="B16" s="91" t="s">
        <v>327</v>
      </c>
      <c r="C16" s="91" t="s">
        <v>346</v>
      </c>
      <c r="D16" s="91" t="s">
        <v>347</v>
      </c>
      <c r="E16" s="104" t="str">
        <f>+CONCATENATE(B16," ",C16," ",D16)</f>
        <v>Posibilidad de pérdida Reputacional por la no comunicación de alertas de temas criticos de las diferentes dependencias  debido la insucifiencia de personal para cubrir todos los medios de comunicación</v>
      </c>
      <c r="F16" s="91"/>
      <c r="G16" s="91"/>
      <c r="H16" s="91"/>
      <c r="I16" s="95"/>
      <c r="J16" s="86" t="str">
        <f>+IF(I16="","",IF(I16&lt;=$S$11,$Q$11,IF(I16&lt;=#REF!,#REF!,IF(I16&lt;=#REF!,#REF!,IF(I16&lt;=#REF!,#REF!,IF(I16&gt;=#REF!,#REF!,""))))))</f>
        <v/>
      </c>
      <c r="K16" s="79"/>
      <c r="L16" s="82"/>
      <c r="M16" s="87"/>
      <c r="N16" s="82"/>
      <c r="O16" s="79"/>
      <c r="P16" s="90"/>
      <c r="Q16" s="79"/>
      <c r="R16" s="82"/>
      <c r="S16" s="79"/>
      <c r="T16" s="80"/>
      <c r="U16" s="68"/>
      <c r="V16" s="21"/>
      <c r="W16" s="21"/>
      <c r="X16" s="21"/>
      <c r="Y16" s="21"/>
      <c r="Z16" s="21"/>
      <c r="AA16" s="40" t="s">
        <v>238</v>
      </c>
      <c r="AB16" s="41">
        <f t="shared" si="7"/>
        <v>0</v>
      </c>
      <c r="AC16" s="19" t="str">
        <f>+IF(OR(AA16='[1]11 FORMULAS'!$O$4,AA16='[1]11 FORMULAS'!$O$5),'[1]11 FORMULAS'!$P$5,IF(AA16='[1]11 FORMULAS'!$O$6,'[1]11 FORMULAS'!$P$6,""))</f>
        <v/>
      </c>
      <c r="AD16" s="40" t="s">
        <v>238</v>
      </c>
      <c r="AE16" s="41">
        <f t="shared" si="8"/>
        <v>0</v>
      </c>
      <c r="AF16" s="43"/>
      <c r="AG16" s="43"/>
      <c r="AH16" s="43"/>
      <c r="AI16" s="19">
        <f t="shared" si="9"/>
        <v>0</v>
      </c>
      <c r="AJ16" s="19">
        <f t="shared" si="10"/>
        <v>0</v>
      </c>
      <c r="AK16" s="19">
        <f>IF(AC16='[1]11 FORMULAS'!$P$5,AK15-(AK15*AI16),AK15)</f>
        <v>0.14399999999999999</v>
      </c>
      <c r="AL16" s="19">
        <f>IF(AC16='[1]11 FORMULAS'!$P$6,AL15-(AL15*AI16),AL15)</f>
        <v>0</v>
      </c>
      <c r="AM16" s="83"/>
      <c r="AN16" s="79"/>
      <c r="AO16" s="83"/>
      <c r="AP16" s="79"/>
      <c r="AQ16" s="68"/>
      <c r="AR16" s="71"/>
      <c r="AS16" s="77"/>
      <c r="AT16" s="77"/>
      <c r="AU16" s="77"/>
      <c r="AV16" s="77"/>
      <c r="AW16" s="74"/>
      <c r="AX16" s="74"/>
      <c r="AY16" s="74"/>
      <c r="AZ16" s="74"/>
      <c r="BA16" s="74"/>
      <c r="BB16" s="74"/>
    </row>
    <row r="17" spans="1:54" s="22" customFormat="1" ht="71.25" customHeight="1" x14ac:dyDescent="0.3">
      <c r="A17" s="91"/>
      <c r="B17" s="91"/>
      <c r="C17" s="91"/>
      <c r="D17" s="91"/>
      <c r="E17" s="92"/>
      <c r="F17" s="91"/>
      <c r="G17" s="91"/>
      <c r="H17" s="91"/>
      <c r="I17" s="95"/>
      <c r="J17" s="84"/>
      <c r="K17" s="79" t="str">
        <f>IF(J17&lt;=0,"",IF(J17&lt;=2,"Muy Baja",IF(J17&lt;=24,"Baja",IF(J17&lt;=500,"Media",IF(J17&lt;=5000,"Alta","Muy Alta")))))</f>
        <v/>
      </c>
      <c r="L17" s="81" t="str">
        <f>IF(K17="","",IF(K17="Muy Baja",0.2,IF(K17="Baja",0.4,IF(K17="Media",0.6,IF(K17="Alta",0.8,IF(K17="Muy Alta",1,))))))</f>
        <v/>
      </c>
      <c r="M17" s="87"/>
      <c r="N17" s="81" t="str">
        <f>IF(M17="","",IF(M17="menor a 10 SMLMV",0.2,IF(M17="ENTRE 10 Y 50 SMLMV",0.4,IF(M17="entre 50 y 100 SMLMV",0.6,IF(M17="entre 100 y 500 SMLMV",0.8,IF(M17="Mayor a 500 SMLMV",1,))))))</f>
        <v/>
      </c>
      <c r="O17" s="79"/>
      <c r="P17" s="88"/>
      <c r="Q17" s="79"/>
      <c r="R17" s="81" t="str">
        <f t="shared" ref="R17" si="11">IF(P17="","",IF(P17="El riesgo afecta la imagen de algún área de la organización",0.2,IF(P17="El riesgo afecta la imagen de la entidad internamente, de conocimiento general nivel interno, de junta directiva y accionistas y/o de proveedores",0.4,IF(P17="El riesgo afecta la imagen de la entidad con algunos usuarios de relevancia frente al logro de los objetivos",0.6,IF(P17="El riesgo afecta la imagen de la entidad con efecto publicitario sostenido a nivel de sector administrativo, nivel departamental o municipal",0.8,IF(P17="El riesgo afecta la imagen de la entidad a nivel nacional, con efecto publicitario sostenido a nivel país",1,))))))</f>
        <v/>
      </c>
      <c r="S17" s="79"/>
      <c r="T17" s="80" t="str">
        <f t="shared" ref="T17" si="12">+N17</f>
        <v/>
      </c>
      <c r="U17" s="68">
        <f>IF(OR(AND(K17="Muy Baja",S17="Leve"),AND(K17="Muy Baja",S17="Menor"),AND(K17="Baja",S17="Leve")),"Bajo",IF(OR(AND(K17="Muy baja",S17="Moderado"),AND(K17="Baja",S17="Menor"),AND(K17="Baja",S17="Moderado"),AND(K17="Media",S17="Leve"),AND(K17="Media",S17="Menor"),AND(K17="Media",S17="Moderado"),AND(K17="Alta",S17="Leve"),AND(K17="Alta",S17="Menor")),"Moderado",IF(OR(AND(K17="Muy Baja",S17="Mayor"),AND(K17="Baja",S17="Mayor"),AND(K17="Media",S17="Mayor"),AND(K17="Alta",S17="Moderado"),AND(K17="Alta",S17="Mayor"),AND(K17="Muy Alta",S17="Leve"),AND(K17="Muy Alta",S17="Menor"),AND(K17="Muy Alta",S17="Moderado"),AND(K17="Muy Alta",S17="Mayor")),"Alto",IF(OR(AND(K17="Muy Baja",S17="Catastrofico"),AND(K17="Baja",S17="Catastrofico"),AND(K17="Media",S17="Catastrofico"),AND(K17="Alta",S17="Catastrofico"),AND(K17="Muy Alta",S17="Catastrofico")),"Extremo",))))</f>
        <v>0</v>
      </c>
      <c r="V17" s="18"/>
      <c r="W17" s="38"/>
      <c r="X17" s="38"/>
      <c r="Y17" s="38"/>
      <c r="Z17" s="39"/>
      <c r="AA17" s="40"/>
      <c r="AB17" s="41" t="str">
        <f t="shared" si="7"/>
        <v/>
      </c>
      <c r="AC17" s="19" t="str">
        <f>+IF(OR(AA17='[1]11 FORMULAS'!$O$4,AA17='[1]11 FORMULAS'!$O$5),'[1]11 FORMULAS'!$P$5,IF(AA17='[1]11 FORMULAS'!$O$6,'[1]11 FORMULAS'!$P$6,""))</f>
        <v/>
      </c>
      <c r="AD17" s="40"/>
      <c r="AE17" s="41" t="str">
        <f t="shared" si="8"/>
        <v/>
      </c>
      <c r="AF17" s="42"/>
      <c r="AG17" s="42"/>
      <c r="AH17" s="42"/>
      <c r="AI17" s="19" t="e">
        <f t="shared" si="9"/>
        <v>#VALUE!</v>
      </c>
      <c r="AJ17" s="19" t="e">
        <f>+L17*AI17</f>
        <v>#VALUE!</v>
      </c>
      <c r="AK17" s="19" t="e">
        <f>+L17-AJ17</f>
        <v>#VALUE!</v>
      </c>
      <c r="AL17" s="19" t="str">
        <f>IF(AC17='[1]11 FORMULAS'!$P$6,T17-(T17*AI17),T17)</f>
        <v/>
      </c>
      <c r="AM17" s="83" t="e">
        <f>+AK21</f>
        <v>#VALUE!</v>
      </c>
      <c r="AN17" s="79" t="e">
        <f>IF(AM17&lt;=0,"",IF(AM17&lt;=20%,"Muy Baja",IF(AM17&lt;=40%,"Baja",IF(AM17&lt;=60%,"Media",IF(AM17&lt;=80%,"Alta","Muy Alta")))))</f>
        <v>#VALUE!</v>
      </c>
      <c r="AO17" s="83" t="str">
        <f>+AL21</f>
        <v/>
      </c>
      <c r="AP17" s="79"/>
      <c r="AQ17" s="68" t="e">
        <f>IF(OR(AND(AN17="Muy Baja",AP17="Leve"),AND(AN17="Muy Baja",AP17="Menor"),AND(AN17="Baja",AP17="Leve")),"Bajo",IF(OR(AND(AN17="Muy baja",AP17="Moderado"),AND(AN17="Baja",AP17="Menor"),AND(AN17="Baja",AP17="Moderado"),AND(AN17="Media",AP17="Leve"),AND(AN17="Media",AP17="Menor"),AND(AN17="Media",AP17="Moderado"),AND(AN17="Alta",AP17="Leve"),AND(AN17="Alta",AP17="Menor")),"Moderado",IF(OR(AND(AN17="Muy Baja",AP17="Mayor"),AND(AN17="Baja",AP17="Mayor"),AND(AN17="Media",AP17="Mayor"),AND(AN17="Alta",AP17="Moderado"),AND(AN17="Alta",AP17="Mayor"),AND(AN17="Muy Alta",AP17="Leve"),AND(AN17="Muy Alta",AP17="Menor"),AND(AN17="Muy Alta",AP17="Moderado"),AND(AN17="Muy Alta",AP17="Mayor")),"Alto",IF(OR(AND(AN17="Muy Baja",AP17="Catastrofico"),AND(AN17="Baja",AP17="Catastrofico"),AND(AN17="Media",AP17="Catastrofico"),AND(AN17="Alta",AP17="Catastrofico"),AND(AN17="Muy Alta",AP17="Catastrofico")),"Extremo",""))))</f>
        <v>#VALUE!</v>
      </c>
      <c r="AR17" s="69"/>
      <c r="AS17" s="75"/>
      <c r="AT17" s="75"/>
      <c r="AU17" s="78"/>
      <c r="AV17" s="78"/>
      <c r="AW17" s="72"/>
      <c r="AX17" s="72"/>
      <c r="AY17" s="72"/>
      <c r="AZ17" s="72"/>
      <c r="BA17" s="72"/>
      <c r="BB17" s="72" t="s">
        <v>338</v>
      </c>
    </row>
    <row r="18" spans="1:54" s="22" customFormat="1" ht="70.5" customHeight="1" x14ac:dyDescent="0.3">
      <c r="A18" s="91"/>
      <c r="B18" s="91"/>
      <c r="C18" s="91"/>
      <c r="D18" s="91"/>
      <c r="E18" s="93"/>
      <c r="F18" s="91"/>
      <c r="G18" s="91"/>
      <c r="H18" s="91"/>
      <c r="I18" s="95"/>
      <c r="J18" s="85"/>
      <c r="K18" s="79"/>
      <c r="L18" s="82"/>
      <c r="M18" s="87"/>
      <c r="N18" s="82"/>
      <c r="O18" s="79"/>
      <c r="P18" s="89"/>
      <c r="Q18" s="79"/>
      <c r="R18" s="82"/>
      <c r="S18" s="79"/>
      <c r="T18" s="80"/>
      <c r="U18" s="68"/>
      <c r="V18" s="18"/>
      <c r="W18" s="38"/>
      <c r="X18" s="38"/>
      <c r="Y18" s="38"/>
      <c r="Z18" s="39"/>
      <c r="AA18" s="40"/>
      <c r="AB18" s="41" t="str">
        <f t="shared" si="7"/>
        <v/>
      </c>
      <c r="AC18" s="19" t="str">
        <f>+IF(OR(AA18='[1]11 FORMULAS'!$O$4,AA18='[1]11 FORMULAS'!$O$5),'[1]11 FORMULAS'!$P$5,IF(AA18='[1]11 FORMULAS'!$O$6,'[1]11 FORMULAS'!$P$6,""))</f>
        <v/>
      </c>
      <c r="AD18" s="40"/>
      <c r="AE18" s="41" t="str">
        <f t="shared" si="8"/>
        <v/>
      </c>
      <c r="AF18" s="42"/>
      <c r="AG18" s="42"/>
      <c r="AH18" s="42"/>
      <c r="AI18" s="19" t="e">
        <f t="shared" si="9"/>
        <v>#VALUE!</v>
      </c>
      <c r="AJ18" s="19" t="e">
        <f>+AK17*AI18</f>
        <v>#VALUE!</v>
      </c>
      <c r="AK18" s="19" t="e">
        <f>+AK17-AJ18</f>
        <v>#VALUE!</v>
      </c>
      <c r="AL18" s="19" t="str">
        <f>IF(AC18='[1]11 FORMULAS'!$P$6,AL17-(AL17*AI18),AL17)</f>
        <v/>
      </c>
      <c r="AM18" s="83"/>
      <c r="AN18" s="79"/>
      <c r="AO18" s="83"/>
      <c r="AP18" s="79"/>
      <c r="AQ18" s="68"/>
      <c r="AR18" s="70"/>
      <c r="AS18" s="76"/>
      <c r="AT18" s="76"/>
      <c r="AU18" s="76"/>
      <c r="AV18" s="76"/>
      <c r="AW18" s="73"/>
      <c r="AX18" s="73"/>
      <c r="AY18" s="73"/>
      <c r="AZ18" s="73"/>
      <c r="BA18" s="73"/>
      <c r="BB18" s="73"/>
    </row>
    <row r="19" spans="1:54" s="22" customFormat="1" ht="33.75" customHeight="1" x14ac:dyDescent="0.3">
      <c r="A19" s="91"/>
      <c r="B19" s="91"/>
      <c r="C19" s="91"/>
      <c r="D19" s="91"/>
      <c r="E19" s="93"/>
      <c r="F19" s="91"/>
      <c r="G19" s="91"/>
      <c r="H19" s="91"/>
      <c r="I19" s="95"/>
      <c r="J19" s="85"/>
      <c r="K19" s="79"/>
      <c r="L19" s="82"/>
      <c r="M19" s="87"/>
      <c r="N19" s="82"/>
      <c r="O19" s="79"/>
      <c r="P19" s="89"/>
      <c r="Q19" s="79"/>
      <c r="R19" s="82"/>
      <c r="S19" s="79"/>
      <c r="T19" s="80"/>
      <c r="U19" s="68"/>
      <c r="V19" s="18"/>
      <c r="W19" s="38"/>
      <c r="X19" s="38"/>
      <c r="Y19" s="38"/>
      <c r="Z19" s="39" t="str">
        <f t="shared" ref="Z19:Z21" si="13">+CONCATENATE(W19," ",X19," ",Y19)</f>
        <v xml:space="preserve">  </v>
      </c>
      <c r="AA19" s="40" t="s">
        <v>238</v>
      </c>
      <c r="AB19" s="41">
        <f t="shared" si="7"/>
        <v>0</v>
      </c>
      <c r="AC19" s="19" t="str">
        <f>+IF(OR(AA19='[1]11 FORMULAS'!$O$4,AA19='[1]11 FORMULAS'!$O$5),'[1]11 FORMULAS'!$P$5,IF(AA19='[1]11 FORMULAS'!$O$6,'[1]11 FORMULAS'!$P$6,""))</f>
        <v/>
      </c>
      <c r="AD19" s="40" t="s">
        <v>238</v>
      </c>
      <c r="AE19" s="41">
        <f t="shared" si="8"/>
        <v>0</v>
      </c>
      <c r="AF19" s="42"/>
      <c r="AG19" s="42"/>
      <c r="AH19" s="42"/>
      <c r="AI19" s="19">
        <f>+AB19+AE19</f>
        <v>0</v>
      </c>
      <c r="AJ19" s="19" t="e">
        <f t="shared" ref="AJ19:AJ21" si="14">+AK18*AI19</f>
        <v>#VALUE!</v>
      </c>
      <c r="AK19" s="19" t="e">
        <f t="shared" ref="AK19:AK21" si="15">+AK18-AJ19</f>
        <v>#VALUE!</v>
      </c>
      <c r="AL19" s="19" t="str">
        <f>IF(AC19='[1]11 FORMULAS'!$P$6,AL18-(AL18*AI19),AL18)</f>
        <v/>
      </c>
      <c r="AM19" s="83"/>
      <c r="AN19" s="79"/>
      <c r="AO19" s="83"/>
      <c r="AP19" s="79"/>
      <c r="AQ19" s="68"/>
      <c r="AR19" s="70"/>
      <c r="AS19" s="76"/>
      <c r="AT19" s="76"/>
      <c r="AU19" s="76"/>
      <c r="AV19" s="76"/>
      <c r="AW19" s="73"/>
      <c r="AX19" s="73"/>
      <c r="AY19" s="73"/>
      <c r="AZ19" s="73"/>
      <c r="BA19" s="73"/>
      <c r="BB19" s="73"/>
    </row>
    <row r="20" spans="1:54" s="22" customFormat="1" ht="33.75" customHeight="1" x14ac:dyDescent="0.3">
      <c r="A20" s="91"/>
      <c r="B20" s="91"/>
      <c r="C20" s="91"/>
      <c r="D20" s="91"/>
      <c r="E20" s="93"/>
      <c r="F20" s="91"/>
      <c r="G20" s="91"/>
      <c r="H20" s="91"/>
      <c r="I20" s="95"/>
      <c r="J20" s="85"/>
      <c r="K20" s="79"/>
      <c r="L20" s="82"/>
      <c r="M20" s="87"/>
      <c r="N20" s="82"/>
      <c r="O20" s="79"/>
      <c r="P20" s="89"/>
      <c r="Q20" s="79"/>
      <c r="R20" s="82"/>
      <c r="S20" s="79"/>
      <c r="T20" s="80"/>
      <c r="U20" s="68"/>
      <c r="V20" s="18"/>
      <c r="W20" s="38"/>
      <c r="X20" s="38"/>
      <c r="Y20" s="38"/>
      <c r="Z20" s="39" t="str">
        <f t="shared" si="13"/>
        <v xml:space="preserve">  </v>
      </c>
      <c r="AA20" s="40" t="s">
        <v>238</v>
      </c>
      <c r="AB20" s="41">
        <f t="shared" si="7"/>
        <v>0</v>
      </c>
      <c r="AC20" s="19" t="str">
        <f>+IF(OR(AA20='[1]11 FORMULAS'!$O$4,AA20='[1]11 FORMULAS'!$O$5),'[1]11 FORMULAS'!$P$5,IF(AA20='[1]11 FORMULAS'!$O$6,'[1]11 FORMULAS'!$P$6,""))</f>
        <v/>
      </c>
      <c r="AD20" s="40" t="s">
        <v>238</v>
      </c>
      <c r="AE20" s="41">
        <f t="shared" si="8"/>
        <v>0</v>
      </c>
      <c r="AF20" s="42"/>
      <c r="AG20" s="42"/>
      <c r="AH20" s="42"/>
      <c r="AI20" s="19">
        <f t="shared" ref="AI20:AI21" si="16">+AB20+AE20</f>
        <v>0</v>
      </c>
      <c r="AJ20" s="19" t="e">
        <f t="shared" si="14"/>
        <v>#VALUE!</v>
      </c>
      <c r="AK20" s="19" t="e">
        <f t="shared" si="15"/>
        <v>#VALUE!</v>
      </c>
      <c r="AL20" s="19" t="str">
        <f>IF(AC20='[1]11 FORMULAS'!$P$6,AL19-(AL19*AI20),AL19)</f>
        <v/>
      </c>
      <c r="AM20" s="83"/>
      <c r="AN20" s="79"/>
      <c r="AO20" s="83"/>
      <c r="AP20" s="79"/>
      <c r="AQ20" s="68"/>
      <c r="AR20" s="70"/>
      <c r="AS20" s="76"/>
      <c r="AT20" s="76"/>
      <c r="AU20" s="76"/>
      <c r="AV20" s="76"/>
      <c r="AW20" s="73"/>
      <c r="AX20" s="73"/>
      <c r="AY20" s="73"/>
      <c r="AZ20" s="73"/>
      <c r="BA20" s="73"/>
      <c r="BB20" s="73"/>
    </row>
    <row r="21" spans="1:54" s="22" customFormat="1" ht="33.75" customHeight="1" x14ac:dyDescent="0.3">
      <c r="A21" s="91"/>
      <c r="B21" s="91"/>
      <c r="C21" s="91"/>
      <c r="D21" s="91"/>
      <c r="E21" s="94"/>
      <c r="F21" s="91"/>
      <c r="G21" s="91"/>
      <c r="H21" s="91"/>
      <c r="I21" s="95"/>
      <c r="J21" s="86"/>
      <c r="K21" s="79"/>
      <c r="L21" s="82"/>
      <c r="M21" s="87"/>
      <c r="N21" s="82"/>
      <c r="O21" s="79"/>
      <c r="P21" s="90"/>
      <c r="Q21" s="79"/>
      <c r="R21" s="82"/>
      <c r="S21" s="79"/>
      <c r="T21" s="80"/>
      <c r="U21" s="68"/>
      <c r="V21" s="21"/>
      <c r="W21" s="21"/>
      <c r="X21" s="21"/>
      <c r="Y21" s="21"/>
      <c r="Z21" s="39" t="str">
        <f t="shared" si="13"/>
        <v xml:space="preserve">  </v>
      </c>
      <c r="AA21" s="40" t="s">
        <v>238</v>
      </c>
      <c r="AB21" s="41">
        <f t="shared" si="7"/>
        <v>0</v>
      </c>
      <c r="AC21" s="19" t="str">
        <f>+IF(OR(AA21='[1]11 FORMULAS'!$O$4,AA21='[1]11 FORMULAS'!$O$5),'[1]11 FORMULAS'!$P$5,IF(AA21='[1]11 FORMULAS'!$O$6,'[1]11 FORMULAS'!$P$6,""))</f>
        <v/>
      </c>
      <c r="AD21" s="40" t="s">
        <v>238</v>
      </c>
      <c r="AE21" s="41">
        <f t="shared" si="8"/>
        <v>0</v>
      </c>
      <c r="AF21" s="43"/>
      <c r="AG21" s="43"/>
      <c r="AH21" s="43"/>
      <c r="AI21" s="19">
        <f t="shared" si="16"/>
        <v>0</v>
      </c>
      <c r="AJ21" s="19" t="e">
        <f t="shared" si="14"/>
        <v>#VALUE!</v>
      </c>
      <c r="AK21" s="19" t="e">
        <f t="shared" si="15"/>
        <v>#VALUE!</v>
      </c>
      <c r="AL21" s="19" t="str">
        <f>IF(AC21='[1]11 FORMULAS'!$P$6,AL20-(AL20*AI21),AL20)</f>
        <v/>
      </c>
      <c r="AM21" s="83"/>
      <c r="AN21" s="79"/>
      <c r="AO21" s="83"/>
      <c r="AP21" s="79"/>
      <c r="AQ21" s="68"/>
      <c r="AR21" s="71"/>
      <c r="AS21" s="77"/>
      <c r="AT21" s="77"/>
      <c r="AU21" s="77"/>
      <c r="AV21" s="77"/>
      <c r="AW21" s="74"/>
      <c r="AX21" s="74"/>
      <c r="AY21" s="74"/>
      <c r="AZ21" s="74"/>
      <c r="BA21" s="74"/>
      <c r="BB21" s="74"/>
    </row>
  </sheetData>
  <mergeCells count="140">
    <mergeCell ref="A1:B4"/>
    <mergeCell ref="C1:AZ1"/>
    <mergeCell ref="BA1:BB1"/>
    <mergeCell ref="C2:AZ2"/>
    <mergeCell ref="BA2:BB2"/>
    <mergeCell ref="C3:AZ3"/>
    <mergeCell ref="BA3:BB3"/>
    <mergeCell ref="C4:AZ4"/>
    <mergeCell ref="BA4:BB4"/>
    <mergeCell ref="A5:B5"/>
    <mergeCell ref="C5:D5"/>
    <mergeCell ref="I5:O5"/>
    <mergeCell ref="P5:S5"/>
    <mergeCell ref="AR5:AR6"/>
    <mergeCell ref="BA5:BB5"/>
    <mergeCell ref="A6:B6"/>
    <mergeCell ref="C6:H6"/>
    <mergeCell ref="I6:O6"/>
    <mergeCell ref="P6:S6"/>
    <mergeCell ref="W6:AH6"/>
    <mergeCell ref="BA6:BB6"/>
    <mergeCell ref="A7:U7"/>
    <mergeCell ref="V7:AR7"/>
    <mergeCell ref="AS7:BB9"/>
    <mergeCell ref="A8:I9"/>
    <mergeCell ref="J8:U8"/>
    <mergeCell ref="V8:Z10"/>
    <mergeCell ref="AA8:AR8"/>
    <mergeCell ref="J9:J11"/>
    <mergeCell ref="AK9:AK10"/>
    <mergeCell ref="AL9:AL10"/>
    <mergeCell ref="AM9:AM11"/>
    <mergeCell ref="AN9:AN11"/>
    <mergeCell ref="AO9:AO11"/>
    <mergeCell ref="Q9:Q11"/>
    <mergeCell ref="R9:R11"/>
    <mergeCell ref="S9:S11"/>
    <mergeCell ref="BA10:BA11"/>
    <mergeCell ref="BB10:BB11"/>
    <mergeCell ref="AS10:AS11"/>
    <mergeCell ref="AT10:AT11"/>
    <mergeCell ref="AU10:AU11"/>
    <mergeCell ref="A12:A16"/>
    <mergeCell ref="B12:B16"/>
    <mergeCell ref="C12:C16"/>
    <mergeCell ref="D12:D16"/>
    <mergeCell ref="E12:E16"/>
    <mergeCell ref="A10:A11"/>
    <mergeCell ref="B10:B11"/>
    <mergeCell ref="C10:C11"/>
    <mergeCell ref="D10:D11"/>
    <mergeCell ref="E10:E11"/>
    <mergeCell ref="AV10:AV11"/>
    <mergeCell ref="AW10:AY10"/>
    <mergeCell ref="AZ10:AZ11"/>
    <mergeCell ref="AP9:AP11"/>
    <mergeCell ref="AQ9:AQ11"/>
    <mergeCell ref="AR9:AR11"/>
    <mergeCell ref="AI9:AI10"/>
    <mergeCell ref="L12:L16"/>
    <mergeCell ref="M12:M16"/>
    <mergeCell ref="N12:N16"/>
    <mergeCell ref="O12:O16"/>
    <mergeCell ref="P12:P16"/>
    <mergeCell ref="Q12:Q16"/>
    <mergeCell ref="AQ12:AQ16"/>
    <mergeCell ref="AR12:AR16"/>
    <mergeCell ref="AS12:AS16"/>
    <mergeCell ref="AT12:AT16"/>
    <mergeCell ref="AM12:AM16"/>
    <mergeCell ref="AN12:AN16"/>
    <mergeCell ref="P9:P11"/>
    <mergeCell ref="F12:F16"/>
    <mergeCell ref="G12:G16"/>
    <mergeCell ref="H12:H16"/>
    <mergeCell ref="I12:I16"/>
    <mergeCell ref="J12:J16"/>
    <mergeCell ref="K12:K16"/>
    <mergeCell ref="T9:T11"/>
    <mergeCell ref="U9:U11"/>
    <mergeCell ref="AA9:AH9"/>
    <mergeCell ref="AF10:AH10"/>
    <mergeCell ref="F10:I10"/>
    <mergeCell ref="AA10:AE10"/>
    <mergeCell ref="K9:K11"/>
    <mergeCell ref="L9:L11"/>
    <mergeCell ref="M9:M11"/>
    <mergeCell ref="N9:N11"/>
    <mergeCell ref="O9:O11"/>
    <mergeCell ref="R12:R16"/>
    <mergeCell ref="S12:S16"/>
    <mergeCell ref="T12:T16"/>
    <mergeCell ref="U12:U16"/>
    <mergeCell ref="I17:I21"/>
    <mergeCell ref="J17:J21"/>
    <mergeCell ref="K17:K21"/>
    <mergeCell ref="L17:L21"/>
    <mergeCell ref="M17:M21"/>
    <mergeCell ref="N17:N21"/>
    <mergeCell ref="BA12:BA16"/>
    <mergeCell ref="BB12:BB16"/>
    <mergeCell ref="A17:A21"/>
    <mergeCell ref="B17:B21"/>
    <mergeCell ref="C17:C21"/>
    <mergeCell ref="D17:D21"/>
    <mergeCell ref="E17:E21"/>
    <mergeCell ref="F17:F21"/>
    <mergeCell ref="G17:G21"/>
    <mergeCell ref="H17:H21"/>
    <mergeCell ref="AU12:AU16"/>
    <mergeCell ref="AV12:AV16"/>
    <mergeCell ref="AW12:AW16"/>
    <mergeCell ref="AX12:AX16"/>
    <mergeCell ref="AY12:AY16"/>
    <mergeCell ref="AZ12:AZ16"/>
    <mergeCell ref="AO12:AO16"/>
    <mergeCell ref="AP12:AP16"/>
    <mergeCell ref="U17:U21"/>
    <mergeCell ref="AM17:AM21"/>
    <mergeCell ref="AN17:AN21"/>
    <mergeCell ref="AO17:AO21"/>
    <mergeCell ref="AP17:AP21"/>
    <mergeCell ref="AQ17:AQ21"/>
    <mergeCell ref="O17:O21"/>
    <mergeCell ref="P17:P21"/>
    <mergeCell ref="Q17:Q21"/>
    <mergeCell ref="R17:R21"/>
    <mergeCell ref="S17:S21"/>
    <mergeCell ref="T17:T21"/>
    <mergeCell ref="AX17:AX21"/>
    <mergeCell ref="AY17:AY21"/>
    <mergeCell ref="AZ17:AZ21"/>
    <mergeCell ref="BA17:BA21"/>
    <mergeCell ref="BB17:BB21"/>
    <mergeCell ref="AR17:AR21"/>
    <mergeCell ref="AS17:AS21"/>
    <mergeCell ref="AT17:AT21"/>
    <mergeCell ref="AU17:AU21"/>
    <mergeCell ref="AV17:AV21"/>
    <mergeCell ref="AW17:AW21"/>
  </mergeCells>
  <conditionalFormatting sqref="K12">
    <cfRule type="cellIs" dxfId="143" priority="136" operator="equal">
      <formula>"Muy Alta"</formula>
    </cfRule>
    <cfRule type="cellIs" dxfId="142" priority="137" operator="equal">
      <formula>"Alta"</formula>
    </cfRule>
    <cfRule type="cellIs" dxfId="141" priority="138" operator="equal">
      <formula>"Media"</formula>
    </cfRule>
    <cfRule type="cellIs" dxfId="140" priority="139" operator="equal">
      <formula>"Baja"</formula>
    </cfRule>
    <cfRule type="cellIs" dxfId="139" priority="140" operator="equal">
      <formula>"Muy Baja"</formula>
    </cfRule>
  </conditionalFormatting>
  <conditionalFormatting sqref="K17">
    <cfRule type="cellIs" dxfId="138" priority="55" operator="equal">
      <formula>"Media"</formula>
    </cfRule>
    <cfRule type="cellIs" dxfId="137" priority="57" operator="equal">
      <formula>"Muy Baja"</formula>
    </cfRule>
    <cfRule type="cellIs" dxfId="136" priority="56" operator="equal">
      <formula>"Baja"</formula>
    </cfRule>
    <cfRule type="cellIs" dxfId="135" priority="54" operator="equal">
      <formula>"Alta"</formula>
    </cfRule>
    <cfRule type="cellIs" dxfId="134" priority="53" operator="equal">
      <formula>"Muy Alta"</formula>
    </cfRule>
  </conditionalFormatting>
  <conditionalFormatting sqref="M12">
    <cfRule type="cellIs" dxfId="133" priority="82" operator="equal">
      <formula>#REF!</formula>
    </cfRule>
    <cfRule type="cellIs" dxfId="132" priority="85" operator="equal">
      <formula>#REF!</formula>
    </cfRule>
    <cfRule type="cellIs" dxfId="131" priority="86" operator="equal">
      <formula>#REF!</formula>
    </cfRule>
    <cfRule type="cellIs" dxfId="130" priority="84" operator="equal">
      <formula>#REF!</formula>
    </cfRule>
    <cfRule type="cellIs" dxfId="129" priority="83" operator="equal">
      <formula>#REF!</formula>
    </cfRule>
  </conditionalFormatting>
  <conditionalFormatting sqref="M17">
    <cfRule type="cellIs" dxfId="128" priority="23" operator="equal">
      <formula>#REF!</formula>
    </cfRule>
    <cfRule type="cellIs" dxfId="127" priority="24" operator="equal">
      <formula>#REF!</formula>
    </cfRule>
    <cfRule type="cellIs" dxfId="126" priority="21" operator="equal">
      <formula>#REF!</formula>
    </cfRule>
    <cfRule type="cellIs" dxfId="125" priority="20" operator="equal">
      <formula>#REF!</formula>
    </cfRule>
    <cfRule type="cellIs" dxfId="124" priority="22" operator="equal">
      <formula>#REF!</formula>
    </cfRule>
  </conditionalFormatting>
  <conditionalFormatting sqref="O12">
    <cfRule type="cellIs" dxfId="123" priority="135" operator="equal">
      <formula>"leve"</formula>
    </cfRule>
    <cfRule type="cellIs" dxfId="122" priority="133" operator="equal">
      <formula>"Moderado"</formula>
    </cfRule>
    <cfRule type="cellIs" dxfId="121" priority="132" operator="equal">
      <formula>"Mayor"</formula>
    </cfRule>
    <cfRule type="cellIs" dxfId="120" priority="131" operator="equal">
      <formula>"catastrofico"</formula>
    </cfRule>
    <cfRule type="cellIs" dxfId="119" priority="134" operator="equal">
      <formula>"menor"</formula>
    </cfRule>
  </conditionalFormatting>
  <conditionalFormatting sqref="O17">
    <cfRule type="cellIs" dxfId="118" priority="49" operator="equal">
      <formula>"Mayor"</formula>
    </cfRule>
    <cfRule type="cellIs" dxfId="117" priority="48" operator="equal">
      <formula>"catastrofico"</formula>
    </cfRule>
    <cfRule type="cellIs" dxfId="116" priority="52" operator="equal">
      <formula>"leve"</formula>
    </cfRule>
    <cfRule type="cellIs" dxfId="115" priority="50" operator="equal">
      <formula>"Moderado"</formula>
    </cfRule>
    <cfRule type="cellIs" dxfId="114" priority="51" operator="equal">
      <formula>"menor"</formula>
    </cfRule>
  </conditionalFormatting>
  <conditionalFormatting sqref="Q12 Q17">
    <cfRule type="cellIs" dxfId="113" priority="19" operator="equal">
      <formula>"leve"</formula>
    </cfRule>
    <cfRule type="cellIs" dxfId="112" priority="18" operator="equal">
      <formula>"menor"</formula>
    </cfRule>
    <cfRule type="cellIs" dxfId="111" priority="17" operator="equal">
      <formula>"Moderado"</formula>
    </cfRule>
    <cfRule type="cellIs" dxfId="110" priority="16" operator="equal">
      <formula>"Mayor"</formula>
    </cfRule>
    <cfRule type="cellIs" dxfId="109" priority="15" operator="equal">
      <formula>"catastrofico"</formula>
    </cfRule>
  </conditionalFormatting>
  <conditionalFormatting sqref="S12 S17">
    <cfRule type="cellIs" dxfId="108" priority="175" operator="equal">
      <formula>"leve"</formula>
    </cfRule>
    <cfRule type="cellIs" dxfId="107" priority="171" operator="equal">
      <formula>"catastrofico"</formula>
    </cfRule>
    <cfRule type="cellIs" dxfId="106" priority="172" operator="equal">
      <formula>"Mayor"</formula>
    </cfRule>
    <cfRule type="cellIs" dxfId="105" priority="173" operator="equal">
      <formula>"Moderado"</formula>
    </cfRule>
    <cfRule type="cellIs" dxfId="104" priority="174" operator="equal">
      <formula>"menor"</formula>
    </cfRule>
  </conditionalFormatting>
  <conditionalFormatting sqref="T12 T17">
    <cfRule type="cellIs" dxfId="103" priority="11" operator="equal">
      <formula>#REF!</formula>
    </cfRule>
    <cfRule type="cellIs" dxfId="102" priority="12" operator="equal">
      <formula>#REF!</formula>
    </cfRule>
    <cfRule type="cellIs" dxfId="101" priority="13" operator="equal">
      <formula>#REF!</formula>
    </cfRule>
    <cfRule type="cellIs" dxfId="100" priority="14" operator="equal">
      <formula>#REF!</formula>
    </cfRule>
    <cfRule type="cellIs" dxfId="99" priority="10" operator="equal">
      <formula>#REF!</formula>
    </cfRule>
  </conditionalFormatting>
  <conditionalFormatting sqref="U12">
    <cfRule type="cellIs" dxfId="98" priority="120" operator="equal">
      <formula>"Bajo"</formula>
    </cfRule>
    <cfRule type="cellIs" dxfId="97" priority="117" operator="equal">
      <formula>"Extremo"</formula>
    </cfRule>
    <cfRule type="cellIs" dxfId="96" priority="118" operator="equal">
      <formula>"Alto"</formula>
    </cfRule>
    <cfRule type="cellIs" dxfId="95" priority="119" operator="equal">
      <formula>"Moderado"</formula>
    </cfRule>
  </conditionalFormatting>
  <conditionalFormatting sqref="U17">
    <cfRule type="cellIs" dxfId="94" priority="34" operator="equal">
      <formula>"Extremo"</formula>
    </cfRule>
    <cfRule type="cellIs" dxfId="93" priority="35" operator="equal">
      <formula>"Alto"</formula>
    </cfRule>
    <cfRule type="cellIs" dxfId="92" priority="36" operator="equal">
      <formula>"Moderado"</formula>
    </cfRule>
    <cfRule type="cellIs" dxfId="91" priority="37" operator="equal">
      <formula>"Bajo"</formula>
    </cfRule>
  </conditionalFormatting>
  <conditionalFormatting sqref="AN12">
    <cfRule type="cellIs" dxfId="90" priority="129" operator="equal">
      <formula>"Baja"</formula>
    </cfRule>
    <cfRule type="cellIs" dxfId="89" priority="126" operator="equal">
      <formula>"Muy Alta"</formula>
    </cfRule>
    <cfRule type="cellIs" dxfId="88" priority="128" operator="equal">
      <formula>"Media"</formula>
    </cfRule>
    <cfRule type="cellIs" dxfId="87" priority="127" operator="equal">
      <formula>"Alta"</formula>
    </cfRule>
    <cfRule type="cellIs" dxfId="86" priority="130" operator="equal">
      <formula>"Muy Baja"</formula>
    </cfRule>
  </conditionalFormatting>
  <conditionalFormatting sqref="AN17">
    <cfRule type="cellIs" dxfId="85" priority="43" operator="equal">
      <formula>"Muy Alta"</formula>
    </cfRule>
    <cfRule type="cellIs" dxfId="84" priority="44" operator="equal">
      <formula>"Alta"</formula>
    </cfRule>
    <cfRule type="cellIs" dxfId="83" priority="45" operator="equal">
      <formula>"Media"</formula>
    </cfRule>
    <cfRule type="cellIs" dxfId="82" priority="47" operator="equal">
      <formula>"Muy Baja"</formula>
    </cfRule>
    <cfRule type="cellIs" dxfId="81" priority="46" operator="equal">
      <formula>"Baja"</formula>
    </cfRule>
  </conditionalFormatting>
  <conditionalFormatting sqref="AP12">
    <cfRule type="cellIs" dxfId="80" priority="124" operator="equal">
      <formula>"Menor"</formula>
    </cfRule>
    <cfRule type="cellIs" dxfId="79" priority="125" operator="equal">
      <formula>"Leve"</formula>
    </cfRule>
    <cfRule type="cellIs" dxfId="78" priority="123" operator="equal">
      <formula>"Moderado"</formula>
    </cfRule>
    <cfRule type="cellIs" dxfId="77" priority="121" operator="equal">
      <formula>"Catastrofico"</formula>
    </cfRule>
    <cfRule type="cellIs" dxfId="76" priority="122" operator="equal">
      <formula>"Mayor"</formula>
    </cfRule>
  </conditionalFormatting>
  <conditionalFormatting sqref="AP17">
    <cfRule type="cellIs" dxfId="75" priority="40" operator="equal">
      <formula>"Moderado"</formula>
    </cfRule>
    <cfRule type="cellIs" dxfId="74" priority="39" operator="equal">
      <formula>"Mayor"</formula>
    </cfRule>
    <cfRule type="cellIs" dxfId="73" priority="38" operator="equal">
      <formula>"Catastrofico"</formula>
    </cfRule>
    <cfRule type="cellIs" dxfId="72" priority="41" operator="equal">
      <formula>"Menor"</formula>
    </cfRule>
    <cfRule type="cellIs" dxfId="71" priority="42" operator="equal">
      <formula>"Leve"</formula>
    </cfRule>
  </conditionalFormatting>
  <conditionalFormatting sqref="AQ12">
    <cfRule type="cellIs" dxfId="70" priority="61" operator="equal">
      <formula>"Bajo"</formula>
    </cfRule>
    <cfRule type="cellIs" dxfId="69" priority="60" operator="equal">
      <formula>"Moderado"</formula>
    </cfRule>
    <cfRule type="cellIs" dxfId="68" priority="58" operator="equal">
      <formula>"Extremo"</formula>
    </cfRule>
    <cfRule type="cellIs" dxfId="67" priority="59" operator="equal">
      <formula>"Alto"</formula>
    </cfRule>
  </conditionalFormatting>
  <conditionalFormatting sqref="AQ17">
    <cfRule type="cellIs" dxfId="66" priority="25" operator="equal">
      <formula>"Extremo"</formula>
    </cfRule>
    <cfRule type="cellIs" dxfId="65" priority="26" operator="equal">
      <formula>"Alto"</formula>
    </cfRule>
    <cfRule type="cellIs" dxfId="64" priority="28" operator="equal">
      <formula>"Bajo"</formula>
    </cfRule>
    <cfRule type="cellIs" dxfId="63" priority="27" operator="equal">
      <formula>"Moderado"</formula>
    </cfRule>
  </conditionalFormatting>
  <conditionalFormatting sqref="AR12">
    <cfRule type="cellIs" dxfId="62" priority="99" operator="equal">
      <formula>"reducir transferir"</formula>
    </cfRule>
    <cfRule type="cellIs" dxfId="61" priority="101" operator="equal">
      <formula>"Reducir mitigar"</formula>
    </cfRule>
    <cfRule type="cellIs" dxfId="60" priority="100" operator="equal">
      <formula>"reducir mitigar"</formula>
    </cfRule>
    <cfRule type="cellIs" dxfId="59" priority="98" operator="equal">
      <formula>"Aceptar"</formula>
    </cfRule>
    <cfRule type="cellIs" dxfId="58" priority="97" operator="equal">
      <formula>"Evitar"</formula>
    </cfRule>
  </conditionalFormatting>
  <conditionalFormatting sqref="AR17">
    <cfRule type="cellIs" dxfId="57" priority="29" operator="equal">
      <formula>"Evitar"</formula>
    </cfRule>
    <cfRule type="cellIs" dxfId="56" priority="30" operator="equal">
      <formula>"Aceptar"</formula>
    </cfRule>
    <cfRule type="cellIs" dxfId="55" priority="33" operator="equal">
      <formula>"Reducir mitigar"</formula>
    </cfRule>
    <cfRule type="cellIs" dxfId="54" priority="31" operator="equal">
      <formula>"reducir transferir"</formula>
    </cfRule>
    <cfRule type="cellIs" dxfId="53" priority="32" operator="equal">
      <formula>"reducir mitigar"</formula>
    </cfRule>
  </conditionalFormatting>
  <dataValidations count="13">
    <dataValidation type="list" allowBlank="1" showInputMessage="1" showErrorMessage="1" sqref="H5" xr:uid="{00000000-0002-0000-0300-000000000000}">
      <formula1>"Estrategico,Misional,Apoyo"</formula1>
    </dataValidation>
    <dataValidation type="list" allowBlank="1" showInputMessage="1" showErrorMessage="1" sqref="AH12:AH15 AH17:AH18" xr:uid="{00000000-0002-0000-0300-000001000000}">
      <formula1>"Con Registro,Sin Registro"</formula1>
    </dataValidation>
    <dataValidation type="list" allowBlank="1" showInputMessage="1" showErrorMessage="1" sqref="AG12:AG15 AG17:AG18" xr:uid="{00000000-0002-0000-0300-000002000000}">
      <formula1>"Continua,Aleatoria"</formula1>
    </dataValidation>
    <dataValidation type="list" allowBlank="1" showInputMessage="1" showErrorMessage="1" sqref="AF12:AF15 AF17:AF20" xr:uid="{00000000-0002-0000-0300-000003000000}">
      <formula1>"Documentado,Sin Documentar"</formula1>
    </dataValidation>
    <dataValidation type="list" allowBlank="1" showInputMessage="1" showErrorMessage="1" sqref="G12:H12 G17:H17" xr:uid="{00000000-0002-0000-0300-000004000000}">
      <formula1>"Procesos,Evento externo,Talento humano,Tecnologias,Infraestructura"</formula1>
    </dataValidation>
    <dataValidation type="list" allowBlank="1" showInputMessage="1" showErrorMessage="1" sqref="AR17 AR12" xr:uid="{00000000-0002-0000-0300-000005000000}">
      <formula1>"Reducir mitigar,Reducir Transferir,Aceptar,Evitar"</formula1>
    </dataValidation>
    <dataValidation type="list" allowBlank="1" showInputMessage="1" showErrorMessage="1" sqref="AD12:AD21" xr:uid="{00000000-0002-0000-0300-000006000000}">
      <formula1>"Manual,Automatico,NA"</formula1>
    </dataValidation>
    <dataValidation type="list" allowBlank="1" showInputMessage="1" showErrorMessage="1" sqref="AA12:AA21" xr:uid="{00000000-0002-0000-0300-000007000000}">
      <formula1>"Preventivo,Detectivo,Correctivo,NA"</formula1>
    </dataValidation>
    <dataValidation type="list" allowBlank="1" showInputMessage="1" showErrorMessage="1" sqref="P12:P21" xr:uid="{00000000-0002-0000-0300-000008000000}">
      <formula1>$BE$1:$BE$6</formula1>
    </dataValidation>
    <dataValidation type="list" allowBlank="1" showInputMessage="1" showErrorMessage="1" sqref="BB12:BB21" xr:uid="{00000000-0002-0000-0300-000009000000}">
      <formula1>"Sin Iniciar,En proceso,Cerrado"</formula1>
    </dataValidation>
    <dataValidation type="list" allowBlank="1" showInputMessage="1" showErrorMessage="1" sqref="M12:M21" xr:uid="{00000000-0002-0000-0300-00000A000000}">
      <formula1>"N/A,menor a 10 SMLMV,ENTRE 10 Y 50 SMLMV,entre 50 y 100 SMLMV,entre 100 y 500 SMLMV,Mayor a 500 SMLMV"</formula1>
    </dataValidation>
    <dataValidation type="list" allowBlank="1" showInputMessage="1" showErrorMessage="1" sqref="F12:F21" xr:uid="{00000000-0002-0000-0300-00000B000000}">
      <formula1>"A Ejecucion y administracion de procesos,B Fraude externo,C Fraude interno,D Fallas teconologicas,E Relaciones laborales,F Usuarios productos y practicas organizacionales,G Daños activos fisicos"</formula1>
    </dataValidation>
    <dataValidation type="list" allowBlank="1" showInputMessage="1" showErrorMessage="1" sqref="B12:B21" xr:uid="{00000000-0002-0000-0300-00000C000000}">
      <formula1>"Posibilidad de perdidad economica,Posibilidad de perdida reputacional,Posibilidad de perdida economica y reputacional,Posibilidad de perdida reputacional y economica"</formula1>
    </dataValidation>
  </dataValidations>
  <pageMargins left="0.7" right="0.7" top="0.75" bottom="0.75" header="0.3" footer="0.3"/>
  <pageSetup orientation="portrait" horizontalDpi="4294967292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'https://d.docs.live.net/89490544a7a1b9b8/Escritorio/Alcaldía/MIPG/[gestion de riesgos.xlsx]11 FORMULAS'!#REF!</xm:f>
          </x14:formula1>
          <xm:sqref>AG19:AH20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16"/>
  <sheetViews>
    <sheetView zoomScale="112" zoomScaleNormal="112" workbookViewId="0">
      <pane xSplit="1" topLeftCell="B1" activePane="topRight" state="frozen"/>
      <selection activeCell="A12" sqref="A12"/>
      <selection pane="topRight" activeCell="F5" sqref="F5"/>
    </sheetView>
  </sheetViews>
  <sheetFormatPr baseColWidth="10" defaultColWidth="11.44140625" defaultRowHeight="14.4" x14ac:dyDescent="0.3"/>
  <cols>
    <col min="1" max="1" width="32.109375" customWidth="1"/>
    <col min="2" max="2" width="27.109375" customWidth="1"/>
    <col min="3" max="3" width="23.33203125" customWidth="1"/>
    <col min="4" max="4" width="28.44140625" customWidth="1"/>
    <col min="5" max="5" width="54" customWidth="1"/>
    <col min="6" max="6" width="18" customWidth="1"/>
    <col min="7" max="9" width="15.88671875" customWidth="1"/>
    <col min="10" max="10" width="11.109375" customWidth="1"/>
    <col min="11" max="11" width="11.5546875" customWidth="1"/>
    <col min="12" max="12" width="6.6640625" customWidth="1"/>
    <col min="13" max="13" width="14.88671875" customWidth="1"/>
    <col min="14" max="14" width="6.6640625" customWidth="1"/>
    <col min="15" max="15" width="12.109375" customWidth="1"/>
    <col min="16" max="16" width="10.6640625" customWidth="1"/>
    <col min="17" max="17" width="13.44140625" customWidth="1"/>
    <col min="18" max="18" width="7" customWidth="1"/>
    <col min="19" max="19" width="12.6640625" customWidth="1"/>
    <col min="20" max="20" width="8.33203125" customWidth="1"/>
    <col min="21" max="21" width="12.6640625" customWidth="1"/>
    <col min="22" max="22" width="8.44140625" customWidth="1"/>
    <col min="23" max="23" width="17.5546875" customWidth="1"/>
    <col min="24" max="24" width="42.33203125" customWidth="1"/>
    <col min="25" max="25" width="21.88671875" customWidth="1"/>
    <col min="26" max="26" width="37.33203125" customWidth="1"/>
    <col min="27" max="27" width="9.88671875" customWidth="1"/>
    <col min="28" max="28" width="8.88671875" customWidth="1"/>
    <col min="29" max="29" width="13.6640625" customWidth="1"/>
    <col min="30" max="30" width="10.88671875" customWidth="1"/>
    <col min="31" max="31" width="9.5546875" customWidth="1"/>
    <col min="32" max="32" width="12.33203125" customWidth="1"/>
    <col min="33" max="33" width="9.109375" customWidth="1"/>
    <col min="34" max="34" width="10.88671875" customWidth="1"/>
    <col min="35" max="35" width="8.6640625" customWidth="1"/>
    <col min="36" max="36" width="8.109375" customWidth="1"/>
    <col min="37" max="38" width="8.44140625" customWidth="1"/>
    <col min="39" max="39" width="6.44140625" customWidth="1"/>
    <col min="40" max="40" width="13.33203125" customWidth="1"/>
    <col min="41" max="41" width="7.6640625" customWidth="1"/>
    <col min="42" max="42" width="13.33203125" customWidth="1"/>
    <col min="43" max="43" width="12.6640625" customWidth="1"/>
    <col min="44" max="44" width="12" customWidth="1"/>
    <col min="45" max="46" width="17.33203125" customWidth="1"/>
    <col min="47" max="48" width="9.5546875" customWidth="1"/>
    <col min="49" max="51" width="17.33203125" customWidth="1"/>
    <col min="52" max="53" width="22" customWidth="1"/>
    <col min="54" max="54" width="12.109375" customWidth="1"/>
    <col min="56" max="56" width="11.33203125" customWidth="1"/>
    <col min="57" max="57" width="0.44140625" hidden="1" customWidth="1"/>
    <col min="16334" max="16384" width="25.44140625" customWidth="1"/>
  </cols>
  <sheetData>
    <row r="1" spans="1:57" s="7" customFormat="1" ht="16.5" customHeight="1" x14ac:dyDescent="0.2">
      <c r="A1" s="130"/>
      <c r="B1" s="131"/>
      <c r="C1" s="132" t="s">
        <v>236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4"/>
      <c r="BA1" s="135" t="s">
        <v>237</v>
      </c>
      <c r="BB1" s="135"/>
      <c r="BE1" s="37" t="s">
        <v>238</v>
      </c>
    </row>
    <row r="2" spans="1:57" s="7" customFormat="1" ht="16.5" customHeight="1" x14ac:dyDescent="0.2">
      <c r="A2" s="130"/>
      <c r="B2" s="131"/>
      <c r="C2" s="136" t="s">
        <v>239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5" t="s">
        <v>240</v>
      </c>
      <c r="BB2" s="135"/>
      <c r="BE2" s="37" t="s">
        <v>241</v>
      </c>
    </row>
    <row r="3" spans="1:57" s="7" customFormat="1" ht="16.5" customHeight="1" x14ac:dyDescent="0.2">
      <c r="A3" s="130"/>
      <c r="B3" s="131"/>
      <c r="C3" s="136" t="s">
        <v>242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5" t="s">
        <v>243</v>
      </c>
      <c r="BB3" s="135"/>
      <c r="BE3" s="37" t="s">
        <v>244</v>
      </c>
    </row>
    <row r="4" spans="1:57" s="7" customFormat="1" ht="19.5" customHeight="1" x14ac:dyDescent="0.2">
      <c r="A4" s="130"/>
      <c r="B4" s="131"/>
      <c r="C4" s="136" t="s">
        <v>245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5" t="s">
        <v>246</v>
      </c>
      <c r="BB4" s="135"/>
      <c r="BE4" s="37" t="s">
        <v>247</v>
      </c>
    </row>
    <row r="5" spans="1:57" s="8" customFormat="1" ht="60" customHeight="1" x14ac:dyDescent="0.3">
      <c r="A5" s="122" t="s">
        <v>248</v>
      </c>
      <c r="B5" s="122"/>
      <c r="C5" s="139" t="s">
        <v>249</v>
      </c>
      <c r="D5" s="140"/>
      <c r="E5" s="34" t="s">
        <v>250</v>
      </c>
      <c r="F5" s="35" t="s">
        <v>358</v>
      </c>
      <c r="G5" s="34" t="s">
        <v>0</v>
      </c>
      <c r="H5" s="36" t="s">
        <v>356</v>
      </c>
      <c r="I5" s="99" t="s">
        <v>251</v>
      </c>
      <c r="J5" s="100"/>
      <c r="K5" s="100"/>
      <c r="L5" s="100"/>
      <c r="M5" s="100"/>
      <c r="N5" s="100"/>
      <c r="O5" s="101"/>
      <c r="P5" s="96">
        <v>44834</v>
      </c>
      <c r="Q5" s="97"/>
      <c r="R5" s="97"/>
      <c r="S5" s="98"/>
      <c r="AR5" s="123"/>
      <c r="BA5" s="124"/>
      <c r="BB5" s="124"/>
      <c r="BE5" s="37" t="s">
        <v>252</v>
      </c>
    </row>
    <row r="6" spans="1:57" s="8" customFormat="1" ht="33.75" customHeight="1" x14ac:dyDescent="0.3">
      <c r="A6" s="125" t="s">
        <v>253</v>
      </c>
      <c r="B6" s="126"/>
      <c r="C6" s="127" t="s">
        <v>359</v>
      </c>
      <c r="D6" s="128"/>
      <c r="E6" s="128"/>
      <c r="F6" s="128"/>
      <c r="G6" s="128"/>
      <c r="H6" s="129"/>
      <c r="I6" s="99" t="s">
        <v>254</v>
      </c>
      <c r="J6" s="100"/>
      <c r="K6" s="100"/>
      <c r="L6" s="100"/>
      <c r="M6" s="100"/>
      <c r="N6" s="100"/>
      <c r="O6" s="101"/>
      <c r="P6" s="102" t="s">
        <v>255</v>
      </c>
      <c r="Q6" s="103"/>
      <c r="R6" s="103"/>
      <c r="S6" s="103"/>
      <c r="V6" s="9" t="s">
        <v>256</v>
      </c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0"/>
      <c r="AJ6" s="10"/>
      <c r="AK6" s="10"/>
      <c r="AL6" s="10"/>
      <c r="AM6" s="11"/>
      <c r="AN6" s="12"/>
      <c r="AO6" s="12"/>
      <c r="AP6" s="12"/>
      <c r="AR6" s="123"/>
      <c r="BA6" s="138"/>
      <c r="BB6" s="138"/>
      <c r="BE6" s="37" t="s">
        <v>257</v>
      </c>
    </row>
    <row r="7" spans="1:57" s="8" customFormat="1" ht="33.75" customHeight="1" x14ac:dyDescent="0.3">
      <c r="A7" s="112" t="s">
        <v>258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V7" s="115" t="s">
        <v>259</v>
      </c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7"/>
      <c r="AS7" s="118" t="s">
        <v>260</v>
      </c>
      <c r="AT7" s="118"/>
      <c r="AU7" s="118"/>
      <c r="AV7" s="118"/>
      <c r="AW7" s="118"/>
      <c r="AX7" s="118"/>
      <c r="AY7" s="118"/>
      <c r="AZ7" s="118"/>
      <c r="BA7" s="118"/>
      <c r="BB7" s="118"/>
    </row>
    <row r="8" spans="1:57" s="8" customFormat="1" ht="33" customHeight="1" x14ac:dyDescent="0.3">
      <c r="A8" s="118" t="s">
        <v>261</v>
      </c>
      <c r="B8" s="118"/>
      <c r="C8" s="118"/>
      <c r="D8" s="118"/>
      <c r="E8" s="118"/>
      <c r="F8" s="118"/>
      <c r="G8" s="118"/>
      <c r="H8" s="118"/>
      <c r="I8" s="118"/>
      <c r="J8" s="118" t="s">
        <v>262</v>
      </c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9" t="s">
        <v>263</v>
      </c>
      <c r="W8" s="119"/>
      <c r="X8" s="119"/>
      <c r="Y8" s="119"/>
      <c r="Z8" s="119"/>
      <c r="AA8" s="120" t="s">
        <v>264</v>
      </c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18"/>
      <c r="AT8" s="118"/>
      <c r="AU8" s="118"/>
      <c r="AV8" s="118"/>
      <c r="AW8" s="118"/>
      <c r="AX8" s="118"/>
      <c r="AY8" s="118"/>
      <c r="AZ8" s="118"/>
      <c r="BA8" s="118"/>
      <c r="BB8" s="118"/>
    </row>
    <row r="9" spans="1:57" s="13" customFormat="1" ht="33" customHeight="1" x14ac:dyDescent="0.3">
      <c r="A9" s="118"/>
      <c r="B9" s="118"/>
      <c r="C9" s="118"/>
      <c r="D9" s="118"/>
      <c r="E9" s="118"/>
      <c r="F9" s="118"/>
      <c r="G9" s="118"/>
      <c r="H9" s="118"/>
      <c r="I9" s="118"/>
      <c r="J9" s="106" t="s">
        <v>265</v>
      </c>
      <c r="K9" s="106" t="s">
        <v>266</v>
      </c>
      <c r="L9" s="106" t="s">
        <v>267</v>
      </c>
      <c r="M9" s="106" t="s">
        <v>268</v>
      </c>
      <c r="N9" s="106" t="s">
        <v>269</v>
      </c>
      <c r="O9" s="106" t="s">
        <v>270</v>
      </c>
      <c r="P9" s="106" t="s">
        <v>271</v>
      </c>
      <c r="Q9" s="106" t="s">
        <v>272</v>
      </c>
      <c r="R9" s="106" t="s">
        <v>273</v>
      </c>
      <c r="S9" s="106" t="s">
        <v>274</v>
      </c>
      <c r="T9" s="106" t="s">
        <v>275</v>
      </c>
      <c r="U9" s="106" t="s">
        <v>276</v>
      </c>
      <c r="V9" s="119"/>
      <c r="W9" s="119"/>
      <c r="X9" s="119"/>
      <c r="Y9" s="119"/>
      <c r="Z9" s="119"/>
      <c r="AA9" s="105" t="s">
        <v>277</v>
      </c>
      <c r="AB9" s="105"/>
      <c r="AC9" s="105"/>
      <c r="AD9" s="105"/>
      <c r="AE9" s="105"/>
      <c r="AF9" s="105"/>
      <c r="AG9" s="105"/>
      <c r="AH9" s="105"/>
      <c r="AI9" s="107" t="s">
        <v>278</v>
      </c>
      <c r="AJ9" s="33"/>
      <c r="AK9" s="107" t="s">
        <v>279</v>
      </c>
      <c r="AL9" s="107" t="s">
        <v>280</v>
      </c>
      <c r="AM9" s="108" t="s">
        <v>281</v>
      </c>
      <c r="AN9" s="108" t="s">
        <v>282</v>
      </c>
      <c r="AO9" s="107" t="s">
        <v>283</v>
      </c>
      <c r="AP9" s="108" t="s">
        <v>284</v>
      </c>
      <c r="AQ9" s="108" t="s">
        <v>285</v>
      </c>
      <c r="AR9" s="108" t="s">
        <v>286</v>
      </c>
      <c r="AS9" s="118"/>
      <c r="AT9" s="118"/>
      <c r="AU9" s="118"/>
      <c r="AV9" s="118"/>
      <c r="AW9" s="118"/>
      <c r="AX9" s="118"/>
      <c r="AY9" s="118"/>
      <c r="AZ9" s="118"/>
      <c r="BA9" s="118"/>
      <c r="BB9" s="118"/>
    </row>
    <row r="10" spans="1:57" s="13" customFormat="1" ht="49.5" customHeight="1" x14ac:dyDescent="0.3">
      <c r="A10" s="105" t="s">
        <v>287</v>
      </c>
      <c r="B10" s="105" t="s">
        <v>288</v>
      </c>
      <c r="C10" s="105" t="s">
        <v>289</v>
      </c>
      <c r="D10" s="105" t="s">
        <v>290</v>
      </c>
      <c r="E10" s="105" t="s">
        <v>291</v>
      </c>
      <c r="F10" s="105" t="s">
        <v>292</v>
      </c>
      <c r="G10" s="105"/>
      <c r="H10" s="105"/>
      <c r="I10" s="105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19"/>
      <c r="W10" s="119"/>
      <c r="X10" s="119"/>
      <c r="Y10" s="119"/>
      <c r="Z10" s="119"/>
      <c r="AA10" s="107" t="s">
        <v>293</v>
      </c>
      <c r="AB10" s="107"/>
      <c r="AC10" s="107"/>
      <c r="AD10" s="107"/>
      <c r="AE10" s="107"/>
      <c r="AF10" s="107" t="s">
        <v>294</v>
      </c>
      <c r="AG10" s="107"/>
      <c r="AH10" s="107"/>
      <c r="AI10" s="107"/>
      <c r="AJ10" s="33"/>
      <c r="AK10" s="107"/>
      <c r="AL10" s="107"/>
      <c r="AM10" s="108"/>
      <c r="AN10" s="108"/>
      <c r="AO10" s="107"/>
      <c r="AP10" s="108"/>
      <c r="AQ10" s="108"/>
      <c r="AR10" s="108"/>
      <c r="AS10" s="109" t="s">
        <v>295</v>
      </c>
      <c r="AT10" s="109" t="s">
        <v>296</v>
      </c>
      <c r="AU10" s="109" t="s">
        <v>297</v>
      </c>
      <c r="AV10" s="109" t="s">
        <v>298</v>
      </c>
      <c r="AW10" s="111" t="s">
        <v>299</v>
      </c>
      <c r="AX10" s="111"/>
      <c r="AY10" s="111"/>
      <c r="AZ10" s="105" t="s">
        <v>300</v>
      </c>
      <c r="BA10" s="105" t="s">
        <v>301</v>
      </c>
      <c r="BB10" s="105" t="s">
        <v>302</v>
      </c>
    </row>
    <row r="11" spans="1:57" s="13" customFormat="1" ht="57.75" customHeight="1" x14ac:dyDescent="0.3">
      <c r="A11" s="105"/>
      <c r="B11" s="105"/>
      <c r="C11" s="105"/>
      <c r="D11" s="105"/>
      <c r="E11" s="105"/>
      <c r="F11" s="14" t="s">
        <v>303</v>
      </c>
      <c r="G11" s="14" t="s">
        <v>304</v>
      </c>
      <c r="H11" s="14" t="s">
        <v>305</v>
      </c>
      <c r="I11" s="14" t="s">
        <v>306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5" t="s">
        <v>307</v>
      </c>
      <c r="W11" s="15" t="s">
        <v>308</v>
      </c>
      <c r="X11" s="15" t="s">
        <v>309</v>
      </c>
      <c r="Y11" s="15" t="s">
        <v>310</v>
      </c>
      <c r="Z11" s="16" t="s">
        <v>311</v>
      </c>
      <c r="AA11" s="17" t="s">
        <v>312</v>
      </c>
      <c r="AB11" s="15" t="s">
        <v>313</v>
      </c>
      <c r="AC11" s="15" t="s">
        <v>314</v>
      </c>
      <c r="AD11" s="17" t="s">
        <v>315</v>
      </c>
      <c r="AE11" s="15" t="s">
        <v>316</v>
      </c>
      <c r="AF11" s="15" t="s">
        <v>317</v>
      </c>
      <c r="AG11" s="15" t="s">
        <v>318</v>
      </c>
      <c r="AH11" s="15" t="s">
        <v>319</v>
      </c>
      <c r="AI11" s="33" t="s">
        <v>320</v>
      </c>
      <c r="AJ11" s="33"/>
      <c r="AK11" s="33" t="s">
        <v>321</v>
      </c>
      <c r="AL11" s="33" t="s">
        <v>322</v>
      </c>
      <c r="AM11" s="108"/>
      <c r="AN11" s="108"/>
      <c r="AO11" s="107"/>
      <c r="AP11" s="108"/>
      <c r="AQ11" s="108"/>
      <c r="AR11" s="108"/>
      <c r="AS11" s="110"/>
      <c r="AT11" s="110"/>
      <c r="AU11" s="110"/>
      <c r="AV11" s="110"/>
      <c r="AW11" s="16" t="s">
        <v>323</v>
      </c>
      <c r="AX11" s="16" t="s">
        <v>324</v>
      </c>
      <c r="AY11" s="16" t="s">
        <v>325</v>
      </c>
      <c r="AZ11" s="105"/>
      <c r="BA11" s="105"/>
      <c r="BB11" s="105"/>
    </row>
    <row r="12" spans="1:57" s="22" customFormat="1" ht="71.25" customHeight="1" x14ac:dyDescent="0.3">
      <c r="A12" s="91" t="s">
        <v>345</v>
      </c>
      <c r="B12" s="91" t="s">
        <v>327</v>
      </c>
      <c r="C12" s="91" t="s">
        <v>348</v>
      </c>
      <c r="D12" s="91" t="s">
        <v>377</v>
      </c>
      <c r="E12" s="92" t="str">
        <f t="shared" ref="E12:E16" si="0">+CONCATENATE(B12," ",C12," ",D12)</f>
        <v>Posibilidad de pérdida Reputacional por el poco crecimiento de las diferentes redes sociales del distrito 
  debido a no planificación de las plantillas digitales de cubrimiento de redes sociales</v>
      </c>
      <c r="F12" s="91" t="s">
        <v>328</v>
      </c>
      <c r="G12" s="91" t="s">
        <v>329</v>
      </c>
      <c r="H12" s="91" t="s">
        <v>329</v>
      </c>
      <c r="I12" s="95" t="str">
        <f t="shared" ref="I12" si="1">+G12&amp;H12</f>
        <v>ProcesosProcesos</v>
      </c>
      <c r="J12" s="84">
        <v>5</v>
      </c>
      <c r="K12" s="79" t="str">
        <f>IF(J12&lt;=0,"",IF(J12&lt;=2,"Muy Baja",IF(J12&lt;=24,"Baja",IF(J12&lt;=500,"Media",IF(J12&lt;=5000,"Alta","Muy Alta")))))</f>
        <v>Baja</v>
      </c>
      <c r="L12" s="81">
        <f>IF(K12="","",IF(K12="Muy Baja",0.2,IF(K12="Baja",0.4,IF(K12="Media",0.6,IF(K12="Alta",0.8,IF(K12="Muy Alta",1,))))))</f>
        <v>0.4</v>
      </c>
      <c r="M12" s="87" t="s">
        <v>330</v>
      </c>
      <c r="N12" s="81">
        <f>IF(M12="","",IF(M12="menor a 10 SMLMV",0.2,IF(M12="ENTRE 10 Y 50 SMLMV",0.4,IF(M12="entre 50 y 100 SMLMV",0.6,IF(M12="entre 100 y 500 SMLMV",0.8,IF(M12="Mayor a 500 SMLMV",1,))))))</f>
        <v>0</v>
      </c>
      <c r="O12" s="141">
        <v>0</v>
      </c>
      <c r="P12" s="88" t="s">
        <v>247</v>
      </c>
      <c r="Q12" s="79" t="str">
        <f t="shared" ref="Q12" si="2">IF(R12&lt;=0,"",IF(R12&lt;=20%,"Leve",IF(R12&lt;=40%,"Menor",IF(R12&lt;=60%,"Moderado",IF(R12&lt;=80%,"Mayor","Catastrofico")))))</f>
        <v>Moderado</v>
      </c>
      <c r="R12" s="81">
        <f t="shared" ref="R12" si="3">IF(P12="","",IF(P12="El riesgo afecta la imagen de algún área de la organización",0.2,IF(P12="El riesgo afecta la imagen de la entidad internamente, de conocimiento general nivel interno, de junta directiva y accionistas y/o de proveedores",0.4,IF(P12="El riesgo afecta la imagen de la entidad con algunos usuarios de relevancia frente al logro de los objetivos",0.6,IF(P12="El riesgo afecta la imagen de la entidad con efecto publicitario sostenido a nivel de sector administrativo, nivel departamental o municipal",0.8,IF(P12="El riesgo afecta la imagen de la entidad a nivel nacional, con efecto publicitario sostenido a nivel país",1,))))))</f>
        <v>0.6</v>
      </c>
      <c r="S12" s="141">
        <v>0</v>
      </c>
      <c r="T12" s="80">
        <f t="shared" ref="T12" si="4">+N12</f>
        <v>0</v>
      </c>
      <c r="U12" s="68">
        <f>IF(OR(AND(K12="Muy Baja",S12="Leve"),AND(K12="Muy Baja",S12="Menor"),AND(K12="Baja",S12="Leve")),"Bajo",IF(OR(AND(K12="Muy baja",S12="Moderado"),AND(K12="Baja",S12="Menor"),AND(K12="Baja",S12="Moderado"),AND(K12="Media",S12="Leve"),AND(K12="Media",S12="Menor"),AND(K12="Media",S12="Moderado"),AND(K12="Alta",S12="Leve"),AND(K12="Alta",S12="Menor")),"Moderado",IF(OR(AND(K12="Muy Baja",S12="Mayor"),AND(K12="Baja",S12="Mayor"),AND(K12="Media",S12="Mayor"),AND(K12="Alta",S12="Moderado"),AND(K12="Alta",S12="Mayor"),AND(K12="Muy Alta",S12="Leve"),AND(K12="Muy Alta",S12="Menor"),AND(K12="Muy Alta",S12="Moderado"),AND(K12="Muy Alta",S12="Mayor")),"Alto",IF(OR(AND(K12="Muy Baja",S12="Catastrofico"),AND(K12="Baja",S12="Catastrofico"),AND(K12="Media",S12="Catastrofico"),AND(K12="Alta",S12="Catastrofico"),AND(K12="Muy Alta",S12="Catastrofico")),"Extremo",))))</f>
        <v>0</v>
      </c>
      <c r="V12" s="18">
        <v>1</v>
      </c>
      <c r="W12" s="38" t="s">
        <v>378</v>
      </c>
      <c r="X12" s="38" t="s">
        <v>380</v>
      </c>
      <c r="Y12" s="38" t="s">
        <v>381</v>
      </c>
      <c r="Z12" s="39" t="str">
        <f>+CONCATENATE(W12," ",X12," ",Y12)</f>
        <v>Líder de comunicación interna  socializar el plan estratégico de comunicación - componente comunicación interna con la dependencia que generan comunicación interna Diariamente se revisan los productos de  Gestión de la Comunicación Institucional, siguiendo  el proceso del mismo nombre.</v>
      </c>
      <c r="AA12" s="40" t="s">
        <v>331</v>
      </c>
      <c r="AB12" s="41">
        <f t="shared" ref="AB12:AB16" si="5">IF(AA12="","",IF(AA12="Preventivo",0.25,IF(AA12="Detectivo",0.15,IF(AA12="Correctivo",0.1,))))</f>
        <v>0.25</v>
      </c>
      <c r="AC12" s="19" t="str">
        <f>+IF(OR(AA12='[1]11 FORMULAS'!$O$4,AA12='[1]11 FORMULAS'!$O$5),'[1]11 FORMULAS'!$P$5,IF(AA12='[1]11 FORMULAS'!$O$6,'[1]11 FORMULAS'!$P$6,""))</f>
        <v>Probabilidad</v>
      </c>
      <c r="AD12" s="40" t="s">
        <v>332</v>
      </c>
      <c r="AE12" s="41">
        <f t="shared" ref="AE12:AE16" si="6">IF(AD12="","",IF(AD12="Manual",0.15,IF(AD12="Automatico",0.25,)))</f>
        <v>0.15</v>
      </c>
      <c r="AF12" s="42" t="s">
        <v>333</v>
      </c>
      <c r="AG12" s="42" t="s">
        <v>334</v>
      </c>
      <c r="AH12" s="42" t="s">
        <v>335</v>
      </c>
      <c r="AI12" s="19">
        <f t="shared" ref="AI12:AI13" si="7">+AB12+AE12</f>
        <v>0.4</v>
      </c>
      <c r="AJ12" s="19">
        <f>+L12*AI12</f>
        <v>0.16000000000000003</v>
      </c>
      <c r="AK12" s="19">
        <f>+L12-AJ12</f>
        <v>0.24</v>
      </c>
      <c r="AL12" s="19">
        <f>IF(AC12='[1]11 FORMULAS'!$P$6,T12-(T12*AI12),T12)</f>
        <v>0</v>
      </c>
      <c r="AM12" s="83">
        <f>+AK16</f>
        <v>0.14399999999999999</v>
      </c>
      <c r="AN12" s="79" t="str">
        <f>IF(AM12&lt;=0,"",IF(AM12&lt;=20%,"Muy Baja",IF(AM12&lt;=40%,"Baja",IF(AM12&lt;=60%,"Media",IF(AM12&lt;=80%,"Alta","Muy Alta")))))</f>
        <v>Muy Baja</v>
      </c>
      <c r="AO12" s="83">
        <f>+AL16</f>
        <v>0</v>
      </c>
      <c r="AP12" s="79" t="str">
        <f>IF(AO12&lt;=0,"",IF(AO12&lt;=20%,"Leve",IF(AO12&lt;=40%,"Menor",IF(AO12&lt;=60%,"Moderado",IF(AO12&lt;=80%,"Mayor","Catastrofico")))))</f>
        <v/>
      </c>
      <c r="AQ12" s="68" t="str">
        <f>IF(OR(AND(AN12="Muy Baja",AP12="Leve"),AND(AN12="Muy Baja",AP12="Menor"),AND(AN12="Baja",AP12="Leve")),"Bajo",IF(OR(AND(AN12="Muy baja",AP12="Moderado"),AND(AN12="Baja",AP12="Menor"),AND(AN12="Baja",AP12="Moderado"),AND(AN12="Media",AP12="Leve"),AND(AN12="Media",AP12="Menor"),AND(AN12="Media",AP12="Moderado"),AND(AN12="Alta",AP12="Leve"),AND(AN12="Alta",AP12="Menor")),"Moderado",IF(OR(AND(AN12="Muy Baja",AP12="Mayor"),AND(AN12="Baja",AP12="Mayor"),AND(AN12="Media",AP12="Mayor"),AND(AN12="Alta",AP12="Moderado"),AND(AN12="Alta",AP12="Mayor"),AND(AN12="Muy Alta",AP12="Leve"),AND(AN12="Muy Alta",AP12="Menor"),AND(AN12="Muy Alta",AP12="Moderado"),AND(AN12="Muy Alta",AP12="Mayor")),"Alto",IF(OR(AND(AN12="Muy Baja",AP12="Catastrofico"),AND(AN12="Baja",AP12="Catastrofico"),AND(AN12="Media",AP12="Catastrofico"),AND(AN12="Alta",AP12="Catastrofico"),AND(AN12="Muy Alta",AP12="Catastrofico")),"Extremo",""))))</f>
        <v/>
      </c>
      <c r="AR12" s="69" t="s">
        <v>336</v>
      </c>
      <c r="AS12" s="75" t="s">
        <v>353</v>
      </c>
      <c r="AT12" s="75" t="s">
        <v>337</v>
      </c>
      <c r="AU12" s="78">
        <v>45078</v>
      </c>
      <c r="AV12" s="78">
        <v>45170</v>
      </c>
      <c r="AW12" s="72" t="s">
        <v>365</v>
      </c>
      <c r="AX12" s="72" t="s">
        <v>366</v>
      </c>
      <c r="AY12" s="72"/>
      <c r="AZ12" s="72"/>
      <c r="BA12" s="72"/>
      <c r="BB12" s="72" t="s">
        <v>369</v>
      </c>
    </row>
    <row r="13" spans="1:57" s="22" customFormat="1" ht="70.5" customHeight="1" x14ac:dyDescent="0.3">
      <c r="A13" s="91"/>
      <c r="B13" s="91" t="s">
        <v>327</v>
      </c>
      <c r="C13" s="91" t="s">
        <v>350</v>
      </c>
      <c r="D13" s="91" t="s">
        <v>351</v>
      </c>
      <c r="E13" s="93" t="str">
        <f t="shared" si="0"/>
        <v>Posibilidad de pérdida Reputacional por desarticulacion de la comunicación interna de las dependencias del distrito con la oficina de comunicación y prensa  debiado a falta de socializacion del plan estaregico de comunicación-componente comunicación interna</v>
      </c>
      <c r="F13" s="91"/>
      <c r="G13" s="91"/>
      <c r="H13" s="91"/>
      <c r="I13" s="95"/>
      <c r="J13" s="85" t="str">
        <f>+IF(I13="","",IF(I13&lt;=$S$11,$Q$11,IF(I13&lt;=#REF!,#REF!,IF(I13&lt;=#REF!,#REF!,IF(I13&lt;=#REF!,#REF!,IF(I13&gt;=#REF!,#REF!,""))))))</f>
        <v/>
      </c>
      <c r="K13" s="79"/>
      <c r="L13" s="82"/>
      <c r="M13" s="87"/>
      <c r="N13" s="82"/>
      <c r="O13" s="79"/>
      <c r="P13" s="89"/>
      <c r="Q13" s="79"/>
      <c r="R13" s="82"/>
      <c r="S13" s="79"/>
      <c r="T13" s="80"/>
      <c r="U13" s="68"/>
      <c r="V13" s="18">
        <v>2</v>
      </c>
      <c r="W13" s="38" t="s">
        <v>379</v>
      </c>
      <c r="X13" s="38" t="s">
        <v>367</v>
      </c>
      <c r="Y13" s="38" t="s">
        <v>368</v>
      </c>
      <c r="Z13" s="39" t="str">
        <f>+CONCATENATE(W13," ",X13," ",Y13)</f>
        <v>Líder comunicación digital realizan seguimiento a los planes operativos y  las diferentes actividades programadas para mantener activas las redes sociales del Distrito Los productos de Comunicación digital se revisan de acuerdo a una planilla donde se establece los dias y horarios de públicación</v>
      </c>
      <c r="AA13" s="40" t="s">
        <v>331</v>
      </c>
      <c r="AB13" s="41">
        <f t="shared" si="5"/>
        <v>0.25</v>
      </c>
      <c r="AC13" s="19" t="str">
        <f>+IF(OR(AA13='[1]11 FORMULAS'!$O$4,AA13='[1]11 FORMULAS'!$O$5),'[1]11 FORMULAS'!$P$5,IF(AA13='[1]11 FORMULAS'!$O$6,'[1]11 FORMULAS'!$P$6,""))</f>
        <v>Probabilidad</v>
      </c>
      <c r="AD13" s="40" t="s">
        <v>332</v>
      </c>
      <c r="AE13" s="41">
        <f t="shared" si="6"/>
        <v>0.15</v>
      </c>
      <c r="AF13" s="42" t="s">
        <v>333</v>
      </c>
      <c r="AG13" s="42" t="s">
        <v>334</v>
      </c>
      <c r="AH13" s="42" t="s">
        <v>335</v>
      </c>
      <c r="AI13" s="19">
        <f t="shared" si="7"/>
        <v>0.4</v>
      </c>
      <c r="AJ13" s="19">
        <f>+AK12*AI13</f>
        <v>9.6000000000000002E-2</v>
      </c>
      <c r="AK13" s="19">
        <f>+AK12-AJ13</f>
        <v>0.14399999999999999</v>
      </c>
      <c r="AL13" s="19">
        <f>IF(AC13='[1]11 FORMULAS'!$P$6,AL12-(AL12*AI13),AL12)</f>
        <v>0</v>
      </c>
      <c r="AM13" s="83"/>
      <c r="AN13" s="79"/>
      <c r="AO13" s="83"/>
      <c r="AP13" s="79"/>
      <c r="AQ13" s="68"/>
      <c r="AR13" s="70"/>
      <c r="AS13" s="76"/>
      <c r="AT13" s="76"/>
      <c r="AU13" s="76"/>
      <c r="AV13" s="76"/>
      <c r="AW13" s="73"/>
      <c r="AX13" s="73"/>
      <c r="AY13" s="73"/>
      <c r="AZ13" s="73"/>
      <c r="BA13" s="73"/>
      <c r="BB13" s="73"/>
    </row>
    <row r="14" spans="1:57" s="22" customFormat="1" ht="33.75" customHeight="1" x14ac:dyDescent="0.3">
      <c r="A14" s="91"/>
      <c r="B14" s="91" t="s">
        <v>327</v>
      </c>
      <c r="C14" s="91" t="s">
        <v>346</v>
      </c>
      <c r="D14" s="91" t="s">
        <v>347</v>
      </c>
      <c r="E14" s="93" t="str">
        <f>+CONCATENATE(B14," ",C14," ",D14)</f>
        <v>Posibilidad de pérdida Reputacional por la no comunicación de alertas de temas criticos de las diferentes dependencias  debido la insucifiencia de personal para cubrir todos los medios de comunicación</v>
      </c>
      <c r="F14" s="91"/>
      <c r="G14" s="91"/>
      <c r="H14" s="91"/>
      <c r="I14" s="95"/>
      <c r="J14" s="85" t="str">
        <f>+IF(I14="","",IF(I14&lt;=$S$11,$Q$11,IF(I14&lt;=#REF!,#REF!,IF(I14&lt;=#REF!,#REF!,IF(I14&lt;=#REF!,#REF!,IF(I14&gt;=#REF!,#REF!,""))))))</f>
        <v/>
      </c>
      <c r="K14" s="79"/>
      <c r="L14" s="82"/>
      <c r="M14" s="87"/>
      <c r="N14" s="82"/>
      <c r="O14" s="79"/>
      <c r="P14" s="89"/>
      <c r="Q14" s="79"/>
      <c r="R14" s="82"/>
      <c r="S14" s="79"/>
      <c r="T14" s="80"/>
      <c r="U14" s="68"/>
      <c r="V14" s="18"/>
      <c r="W14" s="38"/>
      <c r="X14" s="38"/>
      <c r="Y14" s="38"/>
      <c r="Z14" s="39" t="str">
        <f t="shared" ref="Z14:Z16" si="8">+CONCATENATE(W14," ",X14," ",Y14)</f>
        <v xml:space="preserve">  </v>
      </c>
      <c r="AA14" s="40" t="s">
        <v>238</v>
      </c>
      <c r="AB14" s="41">
        <f t="shared" si="5"/>
        <v>0</v>
      </c>
      <c r="AC14" s="19" t="str">
        <f>+IF(OR(AA14='[1]11 FORMULAS'!$O$4,AA14='[1]11 FORMULAS'!$O$5),'[1]11 FORMULAS'!$P$5,IF(AA14='[1]11 FORMULAS'!$O$6,'[1]11 FORMULAS'!$P$6,""))</f>
        <v/>
      </c>
      <c r="AD14" s="40" t="s">
        <v>238</v>
      </c>
      <c r="AE14" s="41">
        <f t="shared" si="6"/>
        <v>0</v>
      </c>
      <c r="AF14" s="42"/>
      <c r="AG14" s="42"/>
      <c r="AH14" s="42"/>
      <c r="AI14" s="19">
        <f>+AB14+AE14</f>
        <v>0</v>
      </c>
      <c r="AJ14" s="19">
        <f t="shared" ref="AJ14:AJ16" si="9">+AK13*AI14</f>
        <v>0</v>
      </c>
      <c r="AK14" s="19">
        <f t="shared" ref="AK14:AK16" si="10">+AK13-AJ14</f>
        <v>0.14399999999999999</v>
      </c>
      <c r="AL14" s="19">
        <f>IF(AC14='[1]11 FORMULAS'!$P$6,AL13-(AL13*AI14),AL13)</f>
        <v>0</v>
      </c>
      <c r="AM14" s="83"/>
      <c r="AN14" s="79"/>
      <c r="AO14" s="83"/>
      <c r="AP14" s="79"/>
      <c r="AQ14" s="68"/>
      <c r="AR14" s="70"/>
      <c r="AS14" s="76"/>
      <c r="AT14" s="76"/>
      <c r="AU14" s="76"/>
      <c r="AV14" s="76"/>
      <c r="AW14" s="73"/>
      <c r="AX14" s="73"/>
      <c r="AY14" s="73"/>
      <c r="AZ14" s="73"/>
      <c r="BA14" s="73"/>
      <c r="BB14" s="73"/>
    </row>
    <row r="15" spans="1:57" s="22" customFormat="1" ht="33.75" customHeight="1" x14ac:dyDescent="0.3">
      <c r="A15" s="91"/>
      <c r="B15" s="91" t="s">
        <v>327</v>
      </c>
      <c r="C15" s="91" t="s">
        <v>348</v>
      </c>
      <c r="D15" s="91" t="s">
        <v>349</v>
      </c>
      <c r="E15" s="93" t="str">
        <f t="shared" si="0"/>
        <v>Posibilidad de pérdida Reputacional por el poco crecimiento de las diferentes redes sociales del distrito 
  debido a no planificacion de las plantillas digitales de cubrimiento de redes sociales</v>
      </c>
      <c r="F15" s="91"/>
      <c r="G15" s="91"/>
      <c r="H15" s="91"/>
      <c r="I15" s="95"/>
      <c r="J15" s="85" t="str">
        <f>+IF(I15="","",IF(I15&lt;=$S$11,$Q$11,IF(I15&lt;=#REF!,#REF!,IF(I15&lt;=#REF!,#REF!,IF(I15&lt;=#REF!,#REF!,IF(I15&gt;=#REF!,#REF!,""))))))</f>
        <v/>
      </c>
      <c r="K15" s="79"/>
      <c r="L15" s="82"/>
      <c r="M15" s="87"/>
      <c r="N15" s="82"/>
      <c r="O15" s="79"/>
      <c r="P15" s="89"/>
      <c r="Q15" s="79"/>
      <c r="R15" s="82"/>
      <c r="S15" s="79"/>
      <c r="T15" s="80"/>
      <c r="U15" s="68"/>
      <c r="V15" s="18"/>
      <c r="W15" s="38"/>
      <c r="X15" s="38"/>
      <c r="Y15" s="38"/>
      <c r="Z15" s="39" t="str">
        <f t="shared" si="8"/>
        <v xml:space="preserve">  </v>
      </c>
      <c r="AA15" s="40" t="s">
        <v>238</v>
      </c>
      <c r="AB15" s="41">
        <f t="shared" si="5"/>
        <v>0</v>
      </c>
      <c r="AC15" s="19" t="str">
        <f>+IF(OR(AA15='[1]11 FORMULAS'!$O$4,AA15='[1]11 FORMULAS'!$O$5),'[1]11 FORMULAS'!$P$5,IF(AA15='[1]11 FORMULAS'!$O$6,'[1]11 FORMULAS'!$P$6,""))</f>
        <v/>
      </c>
      <c r="AD15" s="40" t="s">
        <v>238</v>
      </c>
      <c r="AE15" s="41">
        <f t="shared" si="6"/>
        <v>0</v>
      </c>
      <c r="AF15" s="42"/>
      <c r="AG15" s="42"/>
      <c r="AH15" s="42"/>
      <c r="AI15" s="19">
        <f t="shared" ref="AI15:AI16" si="11">+AB15+AE15</f>
        <v>0</v>
      </c>
      <c r="AJ15" s="19">
        <f t="shared" si="9"/>
        <v>0</v>
      </c>
      <c r="AK15" s="19">
        <f t="shared" si="10"/>
        <v>0.14399999999999999</v>
      </c>
      <c r="AL15" s="19">
        <f>IF(AC15='[1]11 FORMULAS'!$P$6,AL14-(AL14*AI15),AL14)</f>
        <v>0</v>
      </c>
      <c r="AM15" s="83"/>
      <c r="AN15" s="79"/>
      <c r="AO15" s="83"/>
      <c r="AP15" s="79"/>
      <c r="AQ15" s="68"/>
      <c r="AR15" s="70"/>
      <c r="AS15" s="76"/>
      <c r="AT15" s="76"/>
      <c r="AU15" s="76"/>
      <c r="AV15" s="76"/>
      <c r="AW15" s="73"/>
      <c r="AX15" s="73"/>
      <c r="AY15" s="73"/>
      <c r="AZ15" s="73"/>
      <c r="BA15" s="73"/>
      <c r="BB15" s="73"/>
    </row>
    <row r="16" spans="1:57" s="22" customFormat="1" ht="33.75" customHeight="1" x14ac:dyDescent="0.3">
      <c r="A16" s="91"/>
      <c r="B16" s="91" t="s">
        <v>327</v>
      </c>
      <c r="C16" s="91" t="s">
        <v>350</v>
      </c>
      <c r="D16" s="91" t="s">
        <v>351</v>
      </c>
      <c r="E16" s="94" t="str">
        <f t="shared" si="0"/>
        <v>Posibilidad de pérdida Reputacional por desarticulacion de la comunicación interna de las dependencias del distrito con la oficina de comunicación y prensa  debiado a falta de socializacion del plan estaregico de comunicación-componente comunicación interna</v>
      </c>
      <c r="F16" s="91"/>
      <c r="G16" s="91"/>
      <c r="H16" s="91"/>
      <c r="I16" s="95"/>
      <c r="J16" s="86" t="str">
        <f>+IF(I16="","",IF(I16&lt;=$S$11,$Q$11,IF(I16&lt;=#REF!,#REF!,IF(I16&lt;=#REF!,#REF!,IF(I16&lt;=#REF!,#REF!,IF(I16&gt;=#REF!,#REF!,""))))))</f>
        <v/>
      </c>
      <c r="K16" s="79"/>
      <c r="L16" s="82"/>
      <c r="M16" s="87"/>
      <c r="N16" s="82"/>
      <c r="O16" s="79"/>
      <c r="P16" s="90"/>
      <c r="Q16" s="79"/>
      <c r="R16" s="82"/>
      <c r="S16" s="79"/>
      <c r="T16" s="80"/>
      <c r="U16" s="68"/>
      <c r="V16" s="21"/>
      <c r="W16" s="21"/>
      <c r="X16" s="21"/>
      <c r="Y16" s="21"/>
      <c r="Z16" s="39" t="str">
        <f t="shared" si="8"/>
        <v xml:space="preserve">  </v>
      </c>
      <c r="AA16" s="40" t="s">
        <v>238</v>
      </c>
      <c r="AB16" s="51">
        <f t="shared" si="5"/>
        <v>0</v>
      </c>
      <c r="AC16" s="19" t="str">
        <f>+IF(OR(AA16='[1]11 FORMULAS'!$O$4,AA16='[1]11 FORMULAS'!$O$5),'[1]11 FORMULAS'!$P$5,IF(AA16='[1]11 FORMULAS'!$O$6,'[1]11 FORMULAS'!$P$6,""))</f>
        <v/>
      </c>
      <c r="AD16" s="40" t="s">
        <v>238</v>
      </c>
      <c r="AE16" s="51">
        <f t="shared" si="6"/>
        <v>0</v>
      </c>
      <c r="AF16" s="43"/>
      <c r="AG16" s="43"/>
      <c r="AH16" s="43"/>
      <c r="AI16" s="19">
        <f t="shared" si="11"/>
        <v>0</v>
      </c>
      <c r="AJ16" s="19">
        <f t="shared" si="9"/>
        <v>0</v>
      </c>
      <c r="AK16" s="19">
        <f t="shared" si="10"/>
        <v>0.14399999999999999</v>
      </c>
      <c r="AL16" s="19">
        <f>IF(AC16='[1]11 FORMULAS'!$P$6,AL15-(AL15*AI16),AL15)</f>
        <v>0</v>
      </c>
      <c r="AM16" s="83"/>
      <c r="AN16" s="79"/>
      <c r="AO16" s="83"/>
      <c r="AP16" s="79"/>
      <c r="AQ16" s="68"/>
      <c r="AR16" s="71"/>
      <c r="AS16" s="77"/>
      <c r="AT16" s="77"/>
      <c r="AU16" s="77"/>
      <c r="AV16" s="77"/>
      <c r="AW16" s="74"/>
      <c r="AX16" s="74"/>
      <c r="AY16" s="74"/>
      <c r="AZ16" s="74"/>
      <c r="BA16" s="74"/>
      <c r="BB16" s="74"/>
    </row>
  </sheetData>
  <mergeCells count="103">
    <mergeCell ref="A1:B4"/>
    <mergeCell ref="C1:AZ1"/>
    <mergeCell ref="BA1:BB1"/>
    <mergeCell ref="C2:AZ2"/>
    <mergeCell ref="BA2:BB2"/>
    <mergeCell ref="C3:AZ3"/>
    <mergeCell ref="BA3:BB3"/>
    <mergeCell ref="C4:AZ4"/>
    <mergeCell ref="BA4:BB4"/>
    <mergeCell ref="A5:B5"/>
    <mergeCell ref="C5:D5"/>
    <mergeCell ref="I5:O5"/>
    <mergeCell ref="P5:S5"/>
    <mergeCell ref="AR5:AR6"/>
    <mergeCell ref="BA5:BB5"/>
    <mergeCell ref="A6:B6"/>
    <mergeCell ref="C6:H6"/>
    <mergeCell ref="I6:O6"/>
    <mergeCell ref="P6:S6"/>
    <mergeCell ref="W6:AH6"/>
    <mergeCell ref="BA6:BB6"/>
    <mergeCell ref="A7:U7"/>
    <mergeCell ref="V7:AR7"/>
    <mergeCell ref="AS7:BB9"/>
    <mergeCell ref="A8:I9"/>
    <mergeCell ref="J8:U8"/>
    <mergeCell ref="V8:Z10"/>
    <mergeCell ref="AA8:AR8"/>
    <mergeCell ref="J9:J11"/>
    <mergeCell ref="AR9:AR11"/>
    <mergeCell ref="A10:A11"/>
    <mergeCell ref="B10:B11"/>
    <mergeCell ref="C10:C11"/>
    <mergeCell ref="D10:D11"/>
    <mergeCell ref="E10:E11"/>
    <mergeCell ref="F10:I10"/>
    <mergeCell ref="AA10:AE10"/>
    <mergeCell ref="AI9:AI10"/>
    <mergeCell ref="AK9:AK10"/>
    <mergeCell ref="AL9:AL10"/>
    <mergeCell ref="AM9:AM11"/>
    <mergeCell ref="BA10:BA11"/>
    <mergeCell ref="BB10:BB11"/>
    <mergeCell ref="AS10:AS11"/>
    <mergeCell ref="AT10:AT11"/>
    <mergeCell ref="AU10:AU11"/>
    <mergeCell ref="AV10:AV11"/>
    <mergeCell ref="AW10:AY10"/>
    <mergeCell ref="AZ10:AZ11"/>
    <mergeCell ref="AP9:AP11"/>
    <mergeCell ref="AQ9:AQ11"/>
    <mergeCell ref="AM12:AM16"/>
    <mergeCell ref="AN12:AN16"/>
    <mergeCell ref="AO12:AO16"/>
    <mergeCell ref="AP12:AP16"/>
    <mergeCell ref="AQ12:AQ16"/>
    <mergeCell ref="K9:K11"/>
    <mergeCell ref="L9:L11"/>
    <mergeCell ref="M9:M11"/>
    <mergeCell ref="N9:N11"/>
    <mergeCell ref="AN9:AN11"/>
    <mergeCell ref="AO9:AO11"/>
    <mergeCell ref="Q9:Q11"/>
    <mergeCell ref="R9:R11"/>
    <mergeCell ref="S9:S11"/>
    <mergeCell ref="T9:T11"/>
    <mergeCell ref="U9:U11"/>
    <mergeCell ref="AA9:AH9"/>
    <mergeCell ref="AF10:AH10"/>
    <mergeCell ref="O9:O11"/>
    <mergeCell ref="P9:P11"/>
    <mergeCell ref="A12:A16"/>
    <mergeCell ref="B12:B16"/>
    <mergeCell ref="C12:C16"/>
    <mergeCell ref="D12:D16"/>
    <mergeCell ref="E12:E16"/>
    <mergeCell ref="F12:F16"/>
    <mergeCell ref="G12:G16"/>
    <mergeCell ref="H12:H16"/>
    <mergeCell ref="U12:U16"/>
    <mergeCell ref="O12:O16"/>
    <mergeCell ref="P12:P16"/>
    <mergeCell ref="Q12:Q16"/>
    <mergeCell ref="R12:R16"/>
    <mergeCell ref="S12:S16"/>
    <mergeCell ref="T12:T16"/>
    <mergeCell ref="I12:I16"/>
    <mergeCell ref="J12:J16"/>
    <mergeCell ref="K12:K16"/>
    <mergeCell ref="L12:L16"/>
    <mergeCell ref="M12:M16"/>
    <mergeCell ref="N12:N16"/>
    <mergeCell ref="AY12:AY16"/>
    <mergeCell ref="AZ12:AZ16"/>
    <mergeCell ref="BA12:BA16"/>
    <mergeCell ref="BB12:BB16"/>
    <mergeCell ref="AR12:AR16"/>
    <mergeCell ref="AS12:AS16"/>
    <mergeCell ref="AT12:AT16"/>
    <mergeCell ref="AU12:AU16"/>
    <mergeCell ref="AV12:AV16"/>
    <mergeCell ref="AX12:AX16"/>
    <mergeCell ref="AW12:AW16"/>
  </mergeCells>
  <conditionalFormatting sqref="K12">
    <cfRule type="cellIs" dxfId="52" priority="57" operator="equal">
      <formula>"Muy Baja"</formula>
    </cfRule>
    <cfRule type="cellIs" dxfId="51" priority="55" operator="equal">
      <formula>"Media"</formula>
    </cfRule>
    <cfRule type="cellIs" dxfId="50" priority="54" operator="equal">
      <formula>"Alta"</formula>
    </cfRule>
    <cfRule type="cellIs" dxfId="49" priority="53" operator="equal">
      <formula>"Muy Alta"</formula>
    </cfRule>
    <cfRule type="cellIs" dxfId="48" priority="56" operator="equal">
      <formula>"Baja"</formula>
    </cfRule>
  </conditionalFormatting>
  <conditionalFormatting sqref="M12">
    <cfRule type="cellIs" dxfId="47" priority="22" operator="equal">
      <formula>#REF!</formula>
    </cfRule>
    <cfRule type="cellIs" dxfId="46" priority="20" operator="equal">
      <formula>#REF!</formula>
    </cfRule>
    <cfRule type="cellIs" dxfId="45" priority="21" operator="equal">
      <formula>#REF!</formula>
    </cfRule>
    <cfRule type="cellIs" dxfId="44" priority="23" operator="equal">
      <formula>#REF!</formula>
    </cfRule>
    <cfRule type="cellIs" dxfId="43" priority="24" operator="equal">
      <formula>#REF!</formula>
    </cfRule>
  </conditionalFormatting>
  <conditionalFormatting sqref="O12">
    <cfRule type="cellIs" dxfId="42" priority="49" operator="equal">
      <formula>"Mayor"</formula>
    </cfRule>
    <cfRule type="cellIs" dxfId="41" priority="48" operator="equal">
      <formula>"catastrofico"</formula>
    </cfRule>
    <cfRule type="cellIs" dxfId="40" priority="50" operator="equal">
      <formula>"Moderado"</formula>
    </cfRule>
    <cfRule type="cellIs" dxfId="39" priority="52" operator="equal">
      <formula>"leve"</formula>
    </cfRule>
    <cfRule type="cellIs" dxfId="38" priority="51" operator="equal">
      <formula>"menor"</formula>
    </cfRule>
  </conditionalFormatting>
  <conditionalFormatting sqref="Q12">
    <cfRule type="cellIs" dxfId="37" priority="17" operator="equal">
      <formula>"Moderado"</formula>
    </cfRule>
    <cfRule type="cellIs" dxfId="36" priority="18" operator="equal">
      <formula>"menor"</formula>
    </cfRule>
    <cfRule type="cellIs" dxfId="35" priority="19" operator="equal">
      <formula>"leve"</formula>
    </cfRule>
    <cfRule type="cellIs" dxfId="34" priority="16" operator="equal">
      <formula>"Mayor"</formula>
    </cfRule>
    <cfRule type="cellIs" dxfId="33" priority="15" operator="equal">
      <formula>"catastrofico"</formula>
    </cfRule>
  </conditionalFormatting>
  <conditionalFormatting sqref="S12">
    <cfRule type="cellIs" dxfId="32" priority="175" operator="equal">
      <formula>"leve"</formula>
    </cfRule>
    <cfRule type="cellIs" dxfId="31" priority="173" operator="equal">
      <formula>"Moderado"</formula>
    </cfRule>
    <cfRule type="cellIs" dxfId="30" priority="172" operator="equal">
      <formula>"Mayor"</formula>
    </cfRule>
    <cfRule type="cellIs" dxfId="29" priority="171" operator="equal">
      <formula>"catastrofico"</formula>
    </cfRule>
    <cfRule type="cellIs" dxfId="28" priority="174" operator="equal">
      <formula>"menor"</formula>
    </cfRule>
  </conditionalFormatting>
  <conditionalFormatting sqref="T12">
    <cfRule type="cellIs" dxfId="27" priority="12" operator="equal">
      <formula>#REF!</formula>
    </cfRule>
    <cfRule type="cellIs" dxfId="26" priority="13" operator="equal">
      <formula>#REF!</formula>
    </cfRule>
    <cfRule type="cellIs" dxfId="25" priority="14" operator="equal">
      <formula>#REF!</formula>
    </cfRule>
    <cfRule type="cellIs" dxfId="24" priority="10" operator="equal">
      <formula>#REF!</formula>
    </cfRule>
    <cfRule type="cellIs" dxfId="23" priority="11" operator="equal">
      <formula>#REF!</formula>
    </cfRule>
  </conditionalFormatting>
  <conditionalFormatting sqref="U12">
    <cfRule type="cellIs" dxfId="22" priority="37" operator="equal">
      <formula>"Bajo"</formula>
    </cfRule>
    <cfRule type="cellIs" dxfId="21" priority="35" operator="equal">
      <formula>"Alto"</formula>
    </cfRule>
    <cfRule type="cellIs" dxfId="20" priority="34" operator="equal">
      <formula>"Extremo"</formula>
    </cfRule>
    <cfRule type="cellIs" dxfId="19" priority="36" operator="equal">
      <formula>"Moderado"</formula>
    </cfRule>
  </conditionalFormatting>
  <conditionalFormatting sqref="AN12">
    <cfRule type="cellIs" dxfId="18" priority="47" operator="equal">
      <formula>"Muy Baja"</formula>
    </cfRule>
    <cfRule type="cellIs" dxfId="17" priority="45" operator="equal">
      <formula>"Media"</formula>
    </cfRule>
    <cfRule type="cellIs" dxfId="16" priority="44" operator="equal">
      <formula>"Alta"</formula>
    </cfRule>
    <cfRule type="cellIs" dxfId="15" priority="43" operator="equal">
      <formula>"Muy Alta"</formula>
    </cfRule>
    <cfRule type="cellIs" dxfId="14" priority="46" operator="equal">
      <formula>"Baja"</formula>
    </cfRule>
  </conditionalFormatting>
  <conditionalFormatting sqref="AP12">
    <cfRule type="cellIs" dxfId="13" priority="38" operator="equal">
      <formula>"Catastrofico"</formula>
    </cfRule>
    <cfRule type="cellIs" dxfId="12" priority="39" operator="equal">
      <formula>"Mayor"</formula>
    </cfRule>
    <cfRule type="cellIs" dxfId="11" priority="40" operator="equal">
      <formula>"Moderado"</formula>
    </cfRule>
    <cfRule type="cellIs" dxfId="10" priority="41" operator="equal">
      <formula>"Menor"</formula>
    </cfRule>
    <cfRule type="cellIs" dxfId="9" priority="42" operator="equal">
      <formula>"Leve"</formula>
    </cfRule>
  </conditionalFormatting>
  <conditionalFormatting sqref="AQ12">
    <cfRule type="cellIs" dxfId="8" priority="25" operator="equal">
      <formula>"Extremo"</formula>
    </cfRule>
    <cfRule type="cellIs" dxfId="7" priority="26" operator="equal">
      <formula>"Alto"</formula>
    </cfRule>
    <cfRule type="cellIs" dxfId="6" priority="28" operator="equal">
      <formula>"Bajo"</formula>
    </cfRule>
    <cfRule type="cellIs" dxfId="5" priority="27" operator="equal">
      <formula>"Moderado"</formula>
    </cfRule>
  </conditionalFormatting>
  <conditionalFormatting sqref="AR12">
    <cfRule type="cellIs" dxfId="4" priority="33" operator="equal">
      <formula>"Reducir mitigar"</formula>
    </cfRule>
    <cfRule type="cellIs" dxfId="3" priority="32" operator="equal">
      <formula>"reducir mitigar"</formula>
    </cfRule>
    <cfRule type="cellIs" dxfId="2" priority="31" operator="equal">
      <formula>"reducir transferir"</formula>
    </cfRule>
    <cfRule type="cellIs" dxfId="1" priority="29" operator="equal">
      <formula>"Evitar"</formula>
    </cfRule>
    <cfRule type="cellIs" dxfId="0" priority="30" operator="equal">
      <formula>"Aceptar"</formula>
    </cfRule>
  </conditionalFormatting>
  <dataValidations count="13">
    <dataValidation type="list" allowBlank="1" showInputMessage="1" showErrorMessage="1" sqref="AR12" xr:uid="{00000000-0002-0000-0400-000000000000}">
      <formula1>"Reducir mitigar,Reducir Transferir,Aceptar,Evitar"</formula1>
    </dataValidation>
    <dataValidation type="list" allowBlank="1" showInputMessage="1" showErrorMessage="1" sqref="G12:H12" xr:uid="{00000000-0002-0000-0400-000001000000}">
      <formula1>"Procesos,Evento externo,Talento humano,Tecnologias,Infraestructura"</formula1>
    </dataValidation>
    <dataValidation type="list" allowBlank="1" showInputMessage="1" showErrorMessage="1" sqref="AF12:AF15" xr:uid="{00000000-0002-0000-0400-000002000000}">
      <formula1>"Documentado,Sin Documentar"</formula1>
    </dataValidation>
    <dataValidation type="list" allowBlank="1" showInputMessage="1" showErrorMessage="1" sqref="AG12:AG13" xr:uid="{00000000-0002-0000-0400-000003000000}">
      <formula1>"Continua,Aleatoria"</formula1>
    </dataValidation>
    <dataValidation type="list" allowBlank="1" showInputMessage="1" showErrorMessage="1" sqref="AH12:AH13" xr:uid="{00000000-0002-0000-0400-000004000000}">
      <formula1>"Con Registro,Sin Registro"</formula1>
    </dataValidation>
    <dataValidation type="list" allowBlank="1" showInputMessage="1" showErrorMessage="1" sqref="H5" xr:uid="{00000000-0002-0000-0400-000005000000}">
      <formula1>"Estrategico,Misional,Apoyo"</formula1>
    </dataValidation>
    <dataValidation type="list" allowBlank="1" showInputMessage="1" showErrorMessage="1" sqref="B12:B16" xr:uid="{00000000-0002-0000-0400-000006000000}">
      <formula1>"Posibilidad de perdidad economica,Posibilidad de perdida reputacional,Posibilidad de perdida economica y reputacional,Posibilidad de perdida reputacional y economica"</formula1>
    </dataValidation>
    <dataValidation type="list" allowBlank="1" showInputMessage="1" showErrorMessage="1" sqref="F12:F16" xr:uid="{00000000-0002-0000-0400-000007000000}">
      <formula1>"A Ejecucion y administracion de procesos,B Fraude externo,C Fraude interno,D Fallas teconologicas,E Relaciones laborales,F Usuarios productos y practicas organizacionales,G Daños activos fisicos"</formula1>
    </dataValidation>
    <dataValidation type="list" allowBlank="1" showInputMessage="1" showErrorMessage="1" sqref="M12:M16" xr:uid="{00000000-0002-0000-0400-000008000000}">
      <formula1>"N/A,menor a 10 SMLMV,ENTRE 10 Y 50 SMLMV,entre 50 y 100 SMLMV,entre 100 y 500 SMLMV,Mayor a 500 SMLMV"</formula1>
    </dataValidation>
    <dataValidation type="list" allowBlank="1" showInputMessage="1" showErrorMessage="1" sqref="BB12:BB16" xr:uid="{00000000-0002-0000-0400-000009000000}">
      <formula1>"Sin Iniciar,En proceso,Cerrado"</formula1>
    </dataValidation>
    <dataValidation type="list" allowBlank="1" showInputMessage="1" showErrorMessage="1" sqref="P12:P16" xr:uid="{00000000-0002-0000-0400-00000A000000}">
      <formula1>$BE$1:$BE$6</formula1>
    </dataValidation>
    <dataValidation type="list" allowBlank="1" showInputMessage="1" showErrorMessage="1" sqref="AA12:AA16" xr:uid="{00000000-0002-0000-0400-00000B000000}">
      <formula1>"Preventivo,Detectivo,Correctivo,NA"</formula1>
    </dataValidation>
    <dataValidation type="list" allowBlank="1" showInputMessage="1" showErrorMessage="1" sqref="AD12:AD16" xr:uid="{00000000-0002-0000-0400-00000C000000}">
      <formula1>"Manual,Automatico,NA"</formula1>
    </dataValidation>
  </dataValidations>
  <pageMargins left="0.7" right="0.7" top="0.75" bottom="0.75" header="0.3" footer="0.3"/>
  <pageSetup orientation="portrait" horizontalDpi="4294967292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'https://d.docs.live.net/89490544a7a1b9b8/Escritorio/Alcaldía/MIPG/[gestion de riesgos.xlsx]11 FORMULAS'!#REF!</xm:f>
          </x14:formula1>
          <xm:sqref>AG14:AH15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CONTEXTO</vt:lpstr>
      <vt:lpstr>Comunicacion estrategica</vt:lpstr>
      <vt:lpstr>Comuniacion organizacional </vt:lpstr>
      <vt:lpstr>Gestion de la comunicacion inst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2023-11-07T16:29:37Z</dcterms:modified>
  <cp:category/>
  <cp:contentStatus/>
</cp:coreProperties>
</file>