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0" yWindow="0" windowWidth="20490" windowHeight="7050" tabRatio="975" firstSheet="2" activeTab="2"/>
  </bookViews>
  <sheets>
    <sheet name="Indice" sheetId="28" r:id="rId1"/>
    <sheet name="CONTEXTO" sheetId="30" r:id="rId2"/>
    <sheet name="48 GADCA" sheetId="29" r:id="rId3"/>
  </sheets>
  <externalReferences>
    <externalReference r:id="rId4"/>
    <externalReference r:id="rId5"/>
    <externalReference r:id="rId6"/>
  </externalReferences>
  <definedNames>
    <definedName name="_xlnm._FilterDatabase" localSheetId="1" hidden="1">CONTEXTO!$A$4:$I$78</definedName>
    <definedName name="A_Obj1">OFFSET(#REF!,0,0,COUNTA(#REF!)-1,1)</definedName>
    <definedName name="A_Obj2">OFFSET(#REF!,0,0,COUNTA(#REF!)-1,1)</definedName>
    <definedName name="A_Obj3">OFFSET(#REF!,0,0,COUNTA(#REF!)-1,1)</definedName>
    <definedName name="A_Obj4">OFFSET(#REF!,0,0,COUNTA(#REF!)-1,1)</definedName>
    <definedName name="Acc_1">#REF!</definedName>
    <definedName name="Acc_2">#REF!</definedName>
    <definedName name="Acc_3">#REF!</definedName>
    <definedName name="Acc_4">#REF!</definedName>
    <definedName name="Acc_5">#REF!</definedName>
    <definedName name="Acc_6">#REF!</definedName>
    <definedName name="Acc_7">#REF!</definedName>
    <definedName name="Acc_8">#REF!</definedName>
    <definedName name="Acc_9">#REF!</definedName>
    <definedName name="Afectación_Económica">'[1]3 PROBABIL E IMPACTO INHERENTE'!$X$11:$X$16</definedName>
    <definedName name="Departamentos">#REF!</definedName>
    <definedName name="Fuentes">#REF!</definedName>
    <definedName name="Indicadores">#REF!</definedName>
    <definedName name="Objetivos">OFFSET(#REF!,0,0,COUNTA(#REF!)-1,1)</definedName>
    <definedName name="RAN_C_AMENAZ">[2]NUEVAS_TABLAS!#REF!</definedName>
    <definedName name="RAN_C_TIPAME">[2]NUEVAS_TABLAS!#REF!</definedName>
    <definedName name="RAN_N_IMPAME">[2]NUEVAS_TABLAS!$B$2:$B$10</definedName>
    <definedName name="Tipo">'[1]11 FORMULAS'!$A$4:$A$11</definedName>
    <definedName name="Tipos">[3]TABLA!$G$2:$G$4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Z37" i="29" l="1"/>
  <c r="E27" i="29"/>
  <c r="AL18" i="29"/>
  <c r="AL19" i="29" s="1"/>
  <c r="AL20" i="29" s="1"/>
  <c r="AL21" i="29" s="1"/>
  <c r="AO17" i="29" s="1"/>
  <c r="AP17" i="29" s="1"/>
  <c r="AQ17" i="29" s="1"/>
  <c r="AL13" i="29"/>
  <c r="AE22" i="29"/>
  <c r="AC22" i="29"/>
  <c r="AB22" i="29"/>
  <c r="AI22" i="29" s="1"/>
  <c r="AJ22" i="29" s="1"/>
  <c r="Z22" i="29"/>
  <c r="E17" i="29"/>
  <c r="O22" i="29"/>
  <c r="N22" i="29"/>
  <c r="L22" i="29"/>
  <c r="K22" i="29"/>
  <c r="I22" i="29"/>
  <c r="E22" i="29"/>
  <c r="AE17" i="29"/>
  <c r="AC17" i="29"/>
  <c r="AB17" i="29"/>
  <c r="AI17" i="29" s="1"/>
  <c r="Z17" i="29"/>
  <c r="R17" i="29"/>
  <c r="T17" i="29" s="1"/>
  <c r="N17" i="29"/>
  <c r="O17" i="29" s="1"/>
  <c r="L17" i="29"/>
  <c r="K17" i="29"/>
  <c r="I17" i="29"/>
  <c r="Z12" i="29"/>
  <c r="E12" i="29"/>
  <c r="AE46" i="29"/>
  <c r="AC46" i="29"/>
  <c r="AB46" i="29"/>
  <c r="AE45" i="29"/>
  <c r="AI45" i="29" s="1"/>
  <c r="AC45" i="29"/>
  <c r="AB45" i="29"/>
  <c r="AE44" i="29"/>
  <c r="AC44" i="29"/>
  <c r="AB44" i="29"/>
  <c r="AI44" i="29" s="1"/>
  <c r="AE43" i="29"/>
  <c r="AC43" i="29"/>
  <c r="AB43" i="29"/>
  <c r="AE42" i="29"/>
  <c r="AI42" i="29" s="1"/>
  <c r="AC42" i="29"/>
  <c r="AB42" i="29"/>
  <c r="AE41" i="29"/>
  <c r="AC41" i="29"/>
  <c r="AB41" i="29"/>
  <c r="AI41" i="29" s="1"/>
  <c r="AE40" i="29"/>
  <c r="AC40" i="29"/>
  <c r="AB40" i="29"/>
  <c r="AE39" i="29"/>
  <c r="AC39" i="29"/>
  <c r="AB39" i="29"/>
  <c r="AE38" i="29"/>
  <c r="AC38" i="29"/>
  <c r="AB38" i="29"/>
  <c r="AI38" i="29" s="1"/>
  <c r="AE37" i="29"/>
  <c r="AC37" i="29"/>
  <c r="AB37" i="29"/>
  <c r="AE36" i="29"/>
  <c r="AC36" i="29"/>
  <c r="AB36" i="29"/>
  <c r="AE35" i="29"/>
  <c r="AC35" i="29"/>
  <c r="AB35" i="29"/>
  <c r="AI35" i="29" s="1"/>
  <c r="AE34" i="29"/>
  <c r="AC34" i="29"/>
  <c r="AB34" i="29"/>
  <c r="AE33" i="29"/>
  <c r="AC33" i="29"/>
  <c r="AB33" i="29"/>
  <c r="AI33" i="29" s="1"/>
  <c r="AE32" i="29"/>
  <c r="AC32" i="29"/>
  <c r="AB32" i="29"/>
  <c r="AE31" i="29"/>
  <c r="AC31" i="29"/>
  <c r="AB31" i="29"/>
  <c r="AE30" i="29"/>
  <c r="AC30" i="29"/>
  <c r="AB30" i="29"/>
  <c r="AE29" i="29"/>
  <c r="AC29" i="29"/>
  <c r="AB29" i="29"/>
  <c r="AE28" i="29"/>
  <c r="AC28" i="29"/>
  <c r="AB28" i="29"/>
  <c r="AE27" i="29"/>
  <c r="AC27" i="29"/>
  <c r="AB27" i="29"/>
  <c r="AE26" i="29"/>
  <c r="AC26" i="29"/>
  <c r="AB26" i="29"/>
  <c r="AE25" i="29"/>
  <c r="AC25" i="29"/>
  <c r="AB25" i="29"/>
  <c r="AE24" i="29"/>
  <c r="AC24" i="29"/>
  <c r="AB24" i="29"/>
  <c r="AE23" i="29"/>
  <c r="AC23" i="29"/>
  <c r="AB23" i="29"/>
  <c r="AE21" i="29"/>
  <c r="AC21" i="29"/>
  <c r="AB21" i="29"/>
  <c r="AE20" i="29"/>
  <c r="AC20" i="29"/>
  <c r="AB20" i="29"/>
  <c r="AE19" i="29"/>
  <c r="AC19" i="29"/>
  <c r="AB19" i="29"/>
  <c r="AE18" i="29"/>
  <c r="AC18" i="29"/>
  <c r="AB18" i="29"/>
  <c r="AE16" i="29"/>
  <c r="AC16" i="29"/>
  <c r="AB16" i="29"/>
  <c r="AE15" i="29"/>
  <c r="AC15" i="29"/>
  <c r="AB15" i="29"/>
  <c r="AE13" i="29"/>
  <c r="AC13" i="29"/>
  <c r="AB13" i="29"/>
  <c r="AE12" i="29"/>
  <c r="AC12" i="29"/>
  <c r="AB12" i="29"/>
  <c r="K37" i="29"/>
  <c r="E32" i="29"/>
  <c r="AI39" i="29"/>
  <c r="Z34" i="29"/>
  <c r="Z35" i="29"/>
  <c r="Z36" i="29"/>
  <c r="Z39" i="29"/>
  <c r="Z40" i="29"/>
  <c r="Z41" i="29"/>
  <c r="Z43" i="29"/>
  <c r="Z44" i="29"/>
  <c r="Z45" i="29"/>
  <c r="Z46" i="29"/>
  <c r="Z42" i="29"/>
  <c r="Z38" i="29"/>
  <c r="Z33" i="29"/>
  <c r="Z32" i="29"/>
  <c r="Z28" i="29"/>
  <c r="Z27" i="29"/>
  <c r="Z29" i="29"/>
  <c r="AI32" i="29" l="1"/>
  <c r="AL17" i="29"/>
  <c r="S17" i="29"/>
  <c r="U17" i="29" s="1"/>
  <c r="AI30" i="29"/>
  <c r="Q17" i="29"/>
  <c r="AJ17" i="29"/>
  <c r="AK17" i="29" s="1"/>
  <c r="AI31" i="29"/>
  <c r="AI25" i="29"/>
  <c r="AI37" i="29"/>
  <c r="AI43" i="29"/>
  <c r="AI40" i="29"/>
  <c r="AI26" i="29"/>
  <c r="AI34" i="29"/>
  <c r="AI36" i="29"/>
  <c r="AI46" i="29"/>
  <c r="Z18" i="29" l="1"/>
  <c r="R22" i="29"/>
  <c r="R42" i="29" l="1"/>
  <c r="Q42" i="29" s="1"/>
  <c r="N42" i="29"/>
  <c r="O42" i="29" s="1"/>
  <c r="K42" i="29"/>
  <c r="L42" i="29" s="1"/>
  <c r="I42" i="29"/>
  <c r="E42" i="29"/>
  <c r="R37" i="29"/>
  <c r="Q37" i="29" s="1"/>
  <c r="N37" i="29"/>
  <c r="O37" i="29" s="1"/>
  <c r="L37" i="29"/>
  <c r="I37" i="29"/>
  <c r="E37" i="29"/>
  <c r="R32" i="29"/>
  <c r="Q32" i="29" s="1"/>
  <c r="N32" i="29"/>
  <c r="O32" i="29" s="1"/>
  <c r="K32" i="29"/>
  <c r="L32" i="29" s="1"/>
  <c r="AJ32" i="29" s="1"/>
  <c r="AK32" i="29" s="1"/>
  <c r="AJ33" i="29" s="1"/>
  <c r="AK33" i="29" s="1"/>
  <c r="AJ34" i="29" s="1"/>
  <c r="AK34" i="29" s="1"/>
  <c r="AJ35" i="29" s="1"/>
  <c r="AK35" i="29" s="1"/>
  <c r="I32" i="29"/>
  <c r="AJ42" i="29" l="1"/>
  <c r="AK42" i="29" s="1"/>
  <c r="AJ36" i="29"/>
  <c r="AK36" i="29" s="1"/>
  <c r="AM32" i="29" s="1"/>
  <c r="AN32" i="29" s="1"/>
  <c r="AJ37" i="29"/>
  <c r="AK37" i="29" s="1"/>
  <c r="T32" i="29"/>
  <c r="AL32" i="29" s="1"/>
  <c r="AL33" i="29" s="1"/>
  <c r="AL34" i="29" s="1"/>
  <c r="AL35" i="29" s="1"/>
  <c r="AL36" i="29" s="1"/>
  <c r="T42" i="29"/>
  <c r="T37" i="29"/>
  <c r="AJ43" i="29" l="1"/>
  <c r="AK43" i="29" s="1"/>
  <c r="AJ44" i="29" s="1"/>
  <c r="AK44" i="29" s="1"/>
  <c r="AJ38" i="29"/>
  <c r="AK38" i="29" s="1"/>
  <c r="AJ39" i="29" s="1"/>
  <c r="AK39" i="29" s="1"/>
  <c r="AJ40" i="29" s="1"/>
  <c r="AK40" i="29" s="1"/>
  <c r="AJ41" i="29" s="1"/>
  <c r="AK41" i="29" s="1"/>
  <c r="AM37" i="29" s="1"/>
  <c r="AN37" i="29" s="1"/>
  <c r="S37" i="29"/>
  <c r="U37" i="29" s="1"/>
  <c r="AL37" i="29"/>
  <c r="AL38" i="29" s="1"/>
  <c r="AL39" i="29" s="1"/>
  <c r="AL40" i="29" s="1"/>
  <c r="AL41" i="29" s="1"/>
  <c r="AO37" i="29" s="1"/>
  <c r="AP37" i="29" s="1"/>
  <c r="S42" i="29"/>
  <c r="U42" i="29" s="1"/>
  <c r="AL42" i="29"/>
  <c r="AL43" i="29" s="1"/>
  <c r="AL44" i="29" s="1"/>
  <c r="AL45" i="29" s="1"/>
  <c r="AL46" i="29" s="1"/>
  <c r="AO42" i="29" s="1"/>
  <c r="AP42" i="29" s="1"/>
  <c r="AO32" i="29"/>
  <c r="AP32" i="29" s="1"/>
  <c r="AQ32" i="29" s="1"/>
  <c r="S32" i="29"/>
  <c r="U32" i="29" s="1"/>
  <c r="Z13" i="29"/>
  <c r="AJ45" i="29" l="1"/>
  <c r="AK45" i="29" s="1"/>
  <c r="AQ37" i="29"/>
  <c r="AJ46" i="29" l="1"/>
  <c r="AK46" i="29" s="1"/>
  <c r="AM42" i="29" s="1"/>
  <c r="AN42" i="29" s="1"/>
  <c r="AQ42" i="29" s="1"/>
  <c r="AI28" i="29"/>
  <c r="AI29" i="29"/>
  <c r="AI24" i="29"/>
  <c r="AI18" i="29"/>
  <c r="AJ18" i="29" s="1"/>
  <c r="AK18" i="29" s="1"/>
  <c r="AI20" i="29"/>
  <c r="AI21" i="29"/>
  <c r="AE14" i="29"/>
  <c r="AB14" i="29"/>
  <c r="R27" i="29"/>
  <c r="Q27" i="29" s="1"/>
  <c r="Q22" i="29"/>
  <c r="R12" i="29"/>
  <c r="N12" i="29"/>
  <c r="T12" i="29" s="1"/>
  <c r="AI14" i="29" l="1"/>
  <c r="AI19" i="29"/>
  <c r="AJ19" i="29" s="1"/>
  <c r="AK19" i="29" s="1"/>
  <c r="AI16" i="29"/>
  <c r="AI15" i="29"/>
  <c r="AI27" i="29"/>
  <c r="AI23" i="29"/>
  <c r="AJ20" i="29" l="1"/>
  <c r="AK20" i="29" s="1"/>
  <c r="AI13" i="29"/>
  <c r="AI12" i="29"/>
  <c r="Z30" i="29"/>
  <c r="N27" i="29"/>
  <c r="K27" i="29"/>
  <c r="L27" i="29" s="1"/>
  <c r="AJ27" i="29" s="1"/>
  <c r="AK27" i="29" s="1"/>
  <c r="AJ28" i="29" s="1"/>
  <c r="AK28" i="29" s="1"/>
  <c r="AJ29" i="29" s="1"/>
  <c r="AK29" i="29" s="1"/>
  <c r="I27" i="29"/>
  <c r="Z25" i="29"/>
  <c r="Z24" i="29"/>
  <c r="Z23" i="29"/>
  <c r="Z20" i="29"/>
  <c r="Z19" i="29"/>
  <c r="Z15" i="29"/>
  <c r="AC14" i="29"/>
  <c r="Z14" i="29"/>
  <c r="O12" i="29"/>
  <c r="K12" i="29"/>
  <c r="L12" i="29" s="1"/>
  <c r="I12" i="29"/>
  <c r="AJ21" i="29" l="1"/>
  <c r="AK21" i="29" s="1"/>
  <c r="AM17" i="29" s="1"/>
  <c r="AN17" i="29" s="1"/>
  <c r="AK12" i="29"/>
  <c r="AJ30" i="29"/>
  <c r="AK30" i="29"/>
  <c r="T22" i="29"/>
  <c r="S22" i="29" s="1"/>
  <c r="U22" i="29" s="1"/>
  <c r="O27" i="29"/>
  <c r="T27" i="29"/>
  <c r="S27" i="29" s="1"/>
  <c r="U27" i="29" s="1"/>
  <c r="AJ12" i="29"/>
  <c r="S12" i="29"/>
  <c r="U12" i="29" s="1"/>
  <c r="Q12" i="29"/>
  <c r="AK22" i="29"/>
  <c r="AJ23" i="29" s="1"/>
  <c r="AK23" i="29" s="1"/>
  <c r="AJ13" i="29" l="1"/>
  <c r="AK13" i="29" s="1"/>
  <c r="AL27" i="29"/>
  <c r="AL28" i="29" s="1"/>
  <c r="AL29" i="29" s="1"/>
  <c r="AL30" i="29" s="1"/>
  <c r="AL31" i="29" s="1"/>
  <c r="AO27" i="29" s="1"/>
  <c r="AP27" i="29" s="1"/>
  <c r="AJ24" i="29"/>
  <c r="AK24" i="29" s="1"/>
  <c r="AL22" i="29"/>
  <c r="AL23" i="29" s="1"/>
  <c r="AL24" i="29" s="1"/>
  <c r="AL25" i="29" s="1"/>
  <c r="AL26" i="29" s="1"/>
  <c r="AO22" i="29" s="1"/>
  <c r="AP22" i="29" s="1"/>
  <c r="AJ31" i="29"/>
  <c r="AK31" i="29"/>
  <c r="AM27" i="29" s="1"/>
  <c r="AN27" i="29" s="1"/>
  <c r="AL12" i="29"/>
  <c r="AJ14" i="29" l="1"/>
  <c r="AK14" i="29" s="1"/>
  <c r="AL14" i="29"/>
  <c r="AL15" i="29" s="1"/>
  <c r="AL16" i="29" s="1"/>
  <c r="AO12" i="29" s="1"/>
  <c r="AP12" i="29" s="1"/>
  <c r="AQ27" i="29"/>
  <c r="AJ25" i="29"/>
  <c r="AK25" i="29"/>
  <c r="AJ15" i="29" l="1"/>
  <c r="AK15" i="29" s="1"/>
  <c r="AK26" i="29"/>
  <c r="AM22" i="29" s="1"/>
  <c r="AN22" i="29" s="1"/>
  <c r="AQ22" i="29" s="1"/>
  <c r="AJ26" i="29"/>
  <c r="AJ16" i="29" l="1"/>
  <c r="AK16" i="29" s="1"/>
  <c r="AM12" i="29" s="1"/>
  <c r="AN12" i="29" s="1"/>
  <c r="AQ12" i="29" s="1"/>
</calcChain>
</file>

<file path=xl/sharedStrings.xml><?xml version="1.0" encoding="utf-8"?>
<sst xmlns="http://schemas.openxmlformats.org/spreadsheetml/2006/main" count="706" uniqueCount="361">
  <si>
    <t>TIPO</t>
  </si>
  <si>
    <t>MACROPROCESO</t>
  </si>
  <si>
    <t>ITEM</t>
  </si>
  <si>
    <t>PROCESOS ALCALDÍA CARTAGENA</t>
  </si>
  <si>
    <t>CODIGO</t>
  </si>
  <si>
    <t>SUBPROCESO</t>
  </si>
  <si>
    <t>Cód. Sp</t>
  </si>
  <si>
    <t>ESTRATEGICO</t>
  </si>
  <si>
    <t>PLANEACION TERRITORIAL Y DIRECCIONAMIENTO ESTRATEGICO</t>
  </si>
  <si>
    <t>DIRECCIONAMIENTO  ESTRATÉGICO</t>
  </si>
  <si>
    <t>PTDDE</t>
  </si>
  <si>
    <t xml:space="preserve">PLANEACIÓN ESTRATEGICA </t>
  </si>
  <si>
    <t>GESTIÓN DE POLITICAS PÚBLICAS E INSTITUCIONALES</t>
  </si>
  <si>
    <t xml:space="preserve">ADMINISTRACIÓN DE RIESGO </t>
  </si>
  <si>
    <t>EVALUACIÓN Y GESTIÓN DE LOS GRUPOS DE VALOR</t>
  </si>
  <si>
    <t>SEGUIMIENTO Y EVALUACIÓN</t>
  </si>
  <si>
    <t>PTDSE</t>
  </si>
  <si>
    <t>GESTIÓN DE LA INVERSIÓN PUBLICA</t>
  </si>
  <si>
    <t>PTDGI</t>
  </si>
  <si>
    <t>GESTIÓN  DEL PLAN DE DESARROLLO Y SUS INTRUMENTOS DE EJECUCIÓN</t>
  </si>
  <si>
    <t>GESTIÓN DE PROYECTOS DE INVERSIÓN PÚBLICA</t>
  </si>
  <si>
    <t xml:space="preserve">GESTIÓN DE PROYECTOS DE INVERSIÓN PÚBLICA CON RECURSOS DE REGALIAS </t>
  </si>
  <si>
    <t xml:space="preserve"> GESTIÓN Y  CONTROL  DE INVERSIONES PÚBLICAS </t>
  </si>
  <si>
    <t>GESTIÓN DE DATOS E INFORMACIÓN ESTADISTICA DISTRITAL</t>
  </si>
  <si>
    <t>PTDSI</t>
  </si>
  <si>
    <t>SISTEMA DE INFORMACION - SISBEN</t>
  </si>
  <si>
    <t>SISTEMA DE INFORMACIÓN DE LA ESTRATIFICACIÓN SOCIOECONOMICA</t>
  </si>
  <si>
    <t>SISTEMA DE INFORMACIÓN GEOGRAFICA</t>
  </si>
  <si>
    <t>GESTIÓN ESTADISTICA</t>
  </si>
  <si>
    <t xml:space="preserve">GESTIÓN TERRITORIAL Y GESTIÓN DE SUS INSTRUMENTOS </t>
  </si>
  <si>
    <t>PTDGT</t>
  </si>
  <si>
    <t>FORMULACIÓN DE PLANES PARCIALES</t>
  </si>
  <si>
    <t>FORMULACIÓN Y SEGUIMIENTO DEL POT</t>
  </si>
  <si>
    <t>PLUSVALIA</t>
  </si>
  <si>
    <t>EXPEDIENTE URBANO</t>
  </si>
  <si>
    <t>GESTIÓN EN LA VIGILANCIA Y CONTROL DE LAS NORMAS URBANAS</t>
  </si>
  <si>
    <t>PTDCU</t>
  </si>
  <si>
    <t>INSPECCIÓN, CONTROL Y LA VIGILANCIA DE LOS ENAJENADORES DE VIVIENDA</t>
  </si>
  <si>
    <t>RECEPCIÓN DE BIENES DESTINADOS AL USO PÚBLICO EN ACTUACIONES URBANÍSTICAS</t>
  </si>
  <si>
    <t xml:space="preserve">PROCESOS POLICIVOS URBANÍSTICOS POR INFRACCIÓN URBANÍSTICA </t>
  </si>
  <si>
    <t>GESTIÓN DE PENSAMIENTO ESTRATEGICO INSTITUCIONAL Y DE LA COMUNIDAD</t>
  </si>
  <si>
    <t>GESTIÓN INSTITUCIONAL Y DE LA COMUNIDAD</t>
  </si>
  <si>
    <t>GPEGI</t>
  </si>
  <si>
    <t>COMUNICACIÓN PUBLICA</t>
  </si>
  <si>
    <t>COMUNICACIÓN ESTRATÉGICA</t>
  </si>
  <si>
    <t>COMCE</t>
  </si>
  <si>
    <t>COMUNICACIÓN ORGANIZACIONAL</t>
  </si>
  <si>
    <t>COMCO</t>
  </si>
  <si>
    <t>GESTION DE LA COMUNICACION INSTITUCIONAL</t>
  </si>
  <si>
    <t>COMCI</t>
  </si>
  <si>
    <t>EVALUACION Y CONTROL DE LA GESTION PUBLICA</t>
  </si>
  <si>
    <t>CONTROL DISCIPLINARIO</t>
  </si>
  <si>
    <t>ECGCD</t>
  </si>
  <si>
    <t>EVALUACIÓN INDEPENDIENTE</t>
  </si>
  <si>
    <t>ECGEI</t>
  </si>
  <si>
    <t>MISIONAL</t>
  </si>
  <si>
    <t xml:space="preserve">GESTION SALUD </t>
  </si>
  <si>
    <t>PROMOCIÓN SOCIAL EN SALUD</t>
  </si>
  <si>
    <t>GESPA</t>
  </si>
  <si>
    <t>SALUD PUBLICA</t>
  </si>
  <si>
    <t>GESSP</t>
  </si>
  <si>
    <t>ASEGURAMIENTO EN SALUD</t>
  </si>
  <si>
    <t>GESAS</t>
  </si>
  <si>
    <t xml:space="preserve">SALUD PÚBLICA EN EMERGENCIAS Y DESASTRES </t>
  </si>
  <si>
    <t>GESED</t>
  </si>
  <si>
    <t>PRESTACIÓN DE SERVICIOS EN SALUD</t>
  </si>
  <si>
    <t>GESPS</t>
  </si>
  <si>
    <t>VIGILANCIA Y CONTROL DEL SISTEMA OBLIGATORIO DE GARANTIA DE LA CALIDAD DE LA ATENCIÓN EN SALUD</t>
  </si>
  <si>
    <t>GESVC</t>
  </si>
  <si>
    <t>GESTION EN TRANSITO Y TRANSPORTE</t>
  </si>
  <si>
    <t>GESTION OPERATIVA,  CONTROL DE TRÁNSITO Y TRANSPORTE</t>
  </si>
  <si>
    <t>GTTGO</t>
  </si>
  <si>
    <t>EDUCACION VIAL</t>
  </si>
  <si>
    <t>GTTEV</t>
  </si>
  <si>
    <t>GESTION TECNICA</t>
  </si>
  <si>
    <t>GTTGT</t>
  </si>
  <si>
    <t>GESTIÓN EN SEGURIDAD Y CONVIVENCIA</t>
  </si>
  <si>
    <t>GESTION DE LA SEGURIDAD Y CONVIVENCIA</t>
  </si>
  <si>
    <t>GSCPS</t>
  </si>
  <si>
    <t>GESTION INTEGRAL DEL RIESGO CONTRAINCENDIO</t>
  </si>
  <si>
    <t>GSCBO</t>
  </si>
  <si>
    <t>DERECHOS HUMANOS Y CONSTRUCCCIÓN DE PAZ</t>
  </si>
  <si>
    <t>GSCDH</t>
  </si>
  <si>
    <t>EQUIDAD E INCLUSIÓN DE LOS NEGROS, AFROS, PALENQUEROS E INDÍGENAS</t>
  </si>
  <si>
    <t>GSCFO</t>
  </si>
  <si>
    <t xml:space="preserve">ACCESO A LA JUSTICIA </t>
  </si>
  <si>
    <t>GSCJU</t>
  </si>
  <si>
    <t>GESTIÓN EN PARTICIPACION CIUDADANA</t>
  </si>
  <si>
    <t>FORTALECIMIENTO DE LA PARTICIPACIÓN CIUDADANA Y COMUNITARIA</t>
  </si>
  <si>
    <t>GPCFP</t>
  </si>
  <si>
    <t>GESTIÓN EN DESARROLLO SOCIAL</t>
  </si>
  <si>
    <t>ASISTENCIA Y ACOMPAÑAMIENTO SOCIAL A LA POBLACIÓN HABITANTE DEL DISTRITO DE CARTAGENA</t>
  </si>
  <si>
    <t>GDSAA</t>
  </si>
  <si>
    <t>DESARROLLO DE ESTRATEGIAS DE EMPRENDIMIENTO Y EMPRESARISMO PARA LA INCLUSION SOCIAL, PRODUCTIVA Y LA VINCULACION LABORAL</t>
  </si>
  <si>
    <t>GDSDE</t>
  </si>
  <si>
    <t>EXTENSION AGROPECUARIA EN EL DISTRIRO DE CARTAGENA</t>
  </si>
  <si>
    <t>GDSAT</t>
  </si>
  <si>
    <t>GERENCIA SOCIAL</t>
  </si>
  <si>
    <t>GDSGS</t>
  </si>
  <si>
    <t>GESTIÓN EN INFRAESTRUCTURA</t>
  </si>
  <si>
    <t>GESTIÓN DE PROYECTOS DE OBRAS PUBLICAS</t>
  </si>
  <si>
    <t>GINOP</t>
  </si>
  <si>
    <t>GESTIÓN EN EDUCACION</t>
  </si>
  <si>
    <t>ATENCIÓN AL CIUDADANO EDUCACIÓN</t>
  </si>
  <si>
    <t>GEDAC</t>
  </si>
  <si>
    <t>ADMINISTRACIÓN DEL SISTEMA DE GESTIÓN DE CALIDAD - EDUCACIÓN</t>
  </si>
  <si>
    <t>GEDAS</t>
  </si>
  <si>
    <t>CALIDAD EDUCATIVA</t>
  </si>
  <si>
    <t>GEDCE</t>
  </si>
  <si>
    <t>COBERTURA EDUCATIVA</t>
  </si>
  <si>
    <t>GEDCO</t>
  </si>
  <si>
    <t>GESTIÓN ADMINISTRATIVA DE BIENES Y SERVICIOS - EDUCACIÓN</t>
  </si>
  <si>
    <t>GEDGA</t>
  </si>
  <si>
    <t>GESTIÓN ESTRATÉGICA EN EDUCACIÓN</t>
  </si>
  <si>
    <t>GEDGE</t>
  </si>
  <si>
    <t>GESTIÓN FINANCIERA - EDUCACIÓN</t>
  </si>
  <si>
    <t>GEDGF</t>
  </si>
  <si>
    <t>GESTIÓN LEGAL EDUCATIVA</t>
  </si>
  <si>
    <t>GEDGL</t>
  </si>
  <si>
    <t>GESTIÓN DE PROGRAMAS Y PROYECTOS EDUCATIVOS</t>
  </si>
  <si>
    <t>GEDGP</t>
  </si>
  <si>
    <t>GESTIÓN DE TICS - EDUCACIÓN</t>
  </si>
  <si>
    <t>GEDGT</t>
  </si>
  <si>
    <t>GESTIÓN DE LA INSPECCIÓN Y VIGILANCIA DEL SERVICIO EDUCATIVO</t>
  </si>
  <si>
    <t>GEDIV</t>
  </si>
  <si>
    <t>TALENTO HUMANO - EDUCACIÓN</t>
  </si>
  <si>
    <t>GEDTH</t>
  </si>
  <si>
    <t>APOYO</t>
  </si>
  <si>
    <t>GESTIÓN ADMINISTRATIVA</t>
  </si>
  <si>
    <t xml:space="preserve">GESTIÓN DEL TALENTO HUMANO </t>
  </si>
  <si>
    <t>GADAT</t>
  </si>
  <si>
    <t xml:space="preserve">ADMINISTRACIÓN DE BIENES Y SERVICIOS </t>
  </si>
  <si>
    <t>GADAD</t>
  </si>
  <si>
    <t>FONDO DE PENSIONES</t>
  </si>
  <si>
    <t>GADFP</t>
  </si>
  <si>
    <t>CALIDAD</t>
  </si>
  <si>
    <t>GADCA</t>
  </si>
  <si>
    <t>SERVICIO AL CIUDADANO</t>
  </si>
  <si>
    <t>GADSC</t>
  </si>
  <si>
    <t>TRANSPARENCIA Y PREVENCIÓN DE LA CORRUPCIÓN</t>
  </si>
  <si>
    <t>GADTR</t>
  </si>
  <si>
    <t>COOPERACION INTERNACIONAL</t>
  </si>
  <si>
    <t>GADCO</t>
  </si>
  <si>
    <t>MERCADOS PÚBLICOS</t>
  </si>
  <si>
    <t>GADMP</t>
  </si>
  <si>
    <t>SERVICIOS PÚBLICOS</t>
  </si>
  <si>
    <t>GADSP</t>
  </si>
  <si>
    <t>GESTION DE LAS TECNOLOGIAS DE LA INFORMACION</t>
  </si>
  <si>
    <t>GESTIÓN DE INFRAESTRUCTURA Y TELECOMUNICACIONES</t>
  </si>
  <si>
    <t>GTIGI</t>
  </si>
  <si>
    <t>GESTION DE PROYECTOS DE TECNOLOGIAS DE LA INFORMACION</t>
  </si>
  <si>
    <t>GTIGP</t>
  </si>
  <si>
    <t>GESTION DE SEGURIDAD Y LA PRIVACIDAD DE LA INFORMACIÓN</t>
  </si>
  <si>
    <t>GTIGPS</t>
  </si>
  <si>
    <t>GESTIÓN DE SOFTWARE</t>
  </si>
  <si>
    <t>GTIGS</t>
  </si>
  <si>
    <t>GESTION DOCUMENTAL</t>
  </si>
  <si>
    <t xml:space="preserve">DIRECCIONAMIENTO ESTRATÉGICO </t>
  </si>
  <si>
    <t>GDODE</t>
  </si>
  <si>
    <t>PLANEACIÓN DOCUMENTAL</t>
  </si>
  <si>
    <t>GDOPD</t>
  </si>
  <si>
    <t>GESTIÓN DEL ARCHIVO GENERAL</t>
  </si>
  <si>
    <t>GDOGA</t>
  </si>
  <si>
    <t xml:space="preserve">GESTIÓN  DE LAS COMUNICACIONES OFICIALES </t>
  </si>
  <si>
    <t>GDOGC</t>
  </si>
  <si>
    <t>GESTIÓN DE PROCESOS ARCHIVÍSTICOS</t>
  </si>
  <si>
    <t>GDOGP</t>
  </si>
  <si>
    <t>INFRAESTRUCTURA AMBIENTAL</t>
  </si>
  <si>
    <t>GDOIA</t>
  </si>
  <si>
    <t>GESTIÓN LEGAL</t>
  </si>
  <si>
    <t>DEFENSA JURIDICA</t>
  </si>
  <si>
    <t>GLEDJ</t>
  </si>
  <si>
    <t>GESTIÓN NORMATIVA</t>
  </si>
  <si>
    <t>GLEGN</t>
  </si>
  <si>
    <t>CONTRATACION ESTATAL</t>
  </si>
  <si>
    <t>GLECE</t>
  </si>
  <si>
    <t>GESTION DE HACIENDA</t>
  </si>
  <si>
    <t>DESARROLLO ECONOMICO</t>
  </si>
  <si>
    <t>GHADE</t>
  </si>
  <si>
    <t>DIRECCIONAMIENTO ESTRATEGICO</t>
  </si>
  <si>
    <t>GHADI</t>
  </si>
  <si>
    <t>ADMINISTRACION DEL SISTEMA DE GESTION DE CALIDAD</t>
  </si>
  <si>
    <t>GHAAS</t>
  </si>
  <si>
    <t>PRESUPUESTO</t>
  </si>
  <si>
    <t>GHAPR</t>
  </si>
  <si>
    <t>GESTION TRIBUTARIA</t>
  </si>
  <si>
    <t>GHAGT</t>
  </si>
  <si>
    <t>TESORERIA</t>
  </si>
  <si>
    <t>GHATE</t>
  </si>
  <si>
    <t>CONTABILIDAD</t>
  </si>
  <si>
    <t>GHACO</t>
  </si>
  <si>
    <t>GESTION ADMINISTRATIVA</t>
  </si>
  <si>
    <t>GHAGA</t>
  </si>
  <si>
    <t>MATRIZ DOFA IDENTIFICACION DE FACTORES</t>
  </si>
  <si>
    <t>MATRIZ DOFA FORMULACION DE ESTRATEGIAS</t>
  </si>
  <si>
    <t>Factores positivos internos</t>
  </si>
  <si>
    <t>Factores negativos internos</t>
  </si>
  <si>
    <t>Factores positivos externos</t>
  </si>
  <si>
    <t>Factores negativos externos</t>
  </si>
  <si>
    <t>(Supervivencia) Este cruce consiste en contrarrestar Debilidades por medio de Oportunidades</t>
  </si>
  <si>
    <t>(Supervivencia): utilizar Fortalezas para contrarrestar Amenazas</t>
  </si>
  <si>
    <t xml:space="preserve">(Crecimiento): Utilizar Fortalezas para optimizar Oportunidades </t>
  </si>
  <si>
    <t>Cuando el riesgo se materialice a partir de la combinación de Debilidades con Amenazas, para formular acciones de contingencia.</t>
  </si>
  <si>
    <t>PROCESO</t>
  </si>
  <si>
    <t>FORTALEZAS</t>
  </si>
  <si>
    <t>DEBILIDADES</t>
  </si>
  <si>
    <t xml:space="preserve">OPORTUNIDADES </t>
  </si>
  <si>
    <t>AMENAZAS</t>
  </si>
  <si>
    <t>Estrategias DO</t>
  </si>
  <si>
    <t>Estrategias FA</t>
  </si>
  <si>
    <t>Estrategias FO</t>
  </si>
  <si>
    <t>Estrategias DA</t>
  </si>
  <si>
    <t>1.-Procesos internos con una gestión de seguridad TIC
2.-Adopcion de  politicas para el control de acceso a las aplicaciones del distrito
3.-Experiencia y conocimiento técnico de los profesionales en seguridad informática</t>
  </si>
  <si>
    <t>1.-Falta de Equipos para establecer una seguridad perimetral adecuada
2.-Diversidad de marcas en equipos tecnológicos
3.-Infraestructura que no soporta el cambio de Ipv4 a Ipv6
4.-falta de herramientas para hacer analisis de vulnerabilidad, Hacking
5.-Infraestructura física de las sedes y data center obsoleta e insegura
6.-falta de cultura de comunicación en las diferentes dependencias
7.-Escases de herramientas que permitan detectar fuga de informacion, medios utilizados en cada equipo, control de impresiones, control de acceso desde el exterior a la nube
8.-compra de equipos tecnlógicos y aplicaciones desde las dependencias sin contar con el aval de Seguridad e Infraestructura tecnológica
8.-Pocos especialistas vs. Volumen de  demandas de servicios
10. Falta plan de recuperación de desastres
11.-Falta de recursos suficientes para implementar medidas de seguridad adecuadas</t>
  </si>
  <si>
    <t>1.-Unificar una infraestructura tecnológica robusta y segura
2.-Incremento de la demanda por servicios de seguridad informática
3.-Especialista en continuidad, crear plan de continuidad, diseñar y contratar servicios de DRP
4.-Vincular Especialistas con trabajo Virtual
5.-Generación de documentos  que soportan la caracterización del área y subáreas
6.-Fortalecer la cultura de seguridad informática como objetivo estratégico y no solo desde el concepto técnico
7.-Adquirí herramientas de gestión, monitoreo y control de riesgos informáticos y de ciberseguridad.
8.-Fortalecer la cultura del riesgo tecnológico como responsabilidad de las dependencias.
9.-Inversión como estrategia en infraestructura tecnológica en todas las sedes.
10,Generación de mejores estrategias de prevención
11,-Participación en programas de certificación de seguridad informática.
12,-Adopción estándar de tecnologías emergentes de seguridad informática.</t>
  </si>
  <si>
    <t xml:space="preserve">1.-Incumplimiento de regulaciones y normativas de seguridad informática
2.-Limitación de recursos humanos especializados
3.-Inseguridad de continuidad laboral
4.-Legislaciones no alineadas con la inversión de TI
5.-Las dependencias excluyen la integración de la seguridad informática en la visión del riesgo de procesos
6.-Ataques modernos de secuestro de información
7.-Alta rotación de los especialista de seguridad informática
8.-Los Cracker que usan las vulnerabilidades de equipos obsoletos y básicos
9,-Dispositivos conectados con vulnerabilidad tecnológica.
10.-Actividades maliciosas de acceso a red.
11,-Sofisticación de amenazas, Cibercrímenes como servicios
Sanciones por los entes de control
</t>
  </si>
  <si>
    <t>Generar estrategias para la generacion de conciencia en el cumplimiento de las politicas de seguridad digital</t>
  </si>
  <si>
    <t>fortalecer la infraestructura tecnologica de seguridad del distrito con el fin de mitigar los ruiesgos y als vulnerabilidades</t>
  </si>
  <si>
    <t>Fortalecer las competencias del personal del distritos en temas asociadosa la politica de seguridad y privacidad de la informacion</t>
  </si>
  <si>
    <t>Establecer un plan de accion para el seguimiento, control a la normatividad en temas de proteccion de datos</t>
  </si>
  <si>
    <t xml:space="preserve">ALCALDIA MAYOR DE CARTAGENA DE INDIAS </t>
  </si>
  <si>
    <t>Código:GADCA03-F009</t>
  </si>
  <si>
    <t>NA</t>
  </si>
  <si>
    <t>MACROPROCESO: GESTIÓN ADMINISTRATIVA</t>
  </si>
  <si>
    <t>Versión: 1.0</t>
  </si>
  <si>
    <t>El riesgo afecta la imagen de algún área de la organización</t>
  </si>
  <si>
    <t>PROCESO/SUBPROCESO: CALIDAD/ IMPLEMENTACIÓN MODELOS DE GESTIÓN</t>
  </si>
  <si>
    <t>Vigencia: 04-01-2022</t>
  </si>
  <si>
    <t>El riesgo afecta la imagen de la entidad internamente, de conocimiento general nivel interno, de junta directiva y accionistas y/o de proveedores</t>
  </si>
  <si>
    <t>MATRIZ DE RIESGOS INSTITUCIONALES - CONTEXTO E IDENTIFICACIÓN</t>
  </si>
  <si>
    <t>Página: 1 de 1</t>
  </si>
  <si>
    <t>El riesgo afecta la imagen de la entidad con algunos usuarios de relevancia frente al logro de los objetivos</t>
  </si>
  <si>
    <t>ENTIDAD:</t>
  </si>
  <si>
    <t>Alcaldia de Cartagena</t>
  </si>
  <si>
    <t>PROCESO:</t>
  </si>
  <si>
    <t>Seguridad y privacidad de la información</t>
  </si>
  <si>
    <t>Apoyo</t>
  </si>
  <si>
    <t>Elaboración o Actualización:</t>
  </si>
  <si>
    <t>El riesgo afecta la imagen de la entidad con efecto publicitario sostenido a nivel de sector administrativo, nivel departamental o municipal</t>
  </si>
  <si>
    <t>OBJETIVO DEL PROCESO:</t>
  </si>
  <si>
    <t>Planear, verificar, implementar, administrar y monitorear constantemente los elementos del sistema de información y los recursos informáticos en un 100% para lograr la confidencialidad, disponibilidad e integridad, y asi proteger la información tratada en la Alcaldía Distrital de Cartagena de Indias, mediante la mitigación de los riesgos de acuerdo a los requisitos normativos vigentes.</t>
  </si>
  <si>
    <t>Vigencia del:</t>
  </si>
  <si>
    <t>2023-2024</t>
  </si>
  <si>
    <t xml:space="preserve"> </t>
  </si>
  <si>
    <t>El riesgo afecta la imagen de la entidad a nivel nacional, con efecto publicitario sostenido a nivel país</t>
  </si>
  <si>
    <t>1. IDENTIFICACION DEL RIESGO</t>
  </si>
  <si>
    <t>2. VALORACION DEL RIESGO</t>
  </si>
  <si>
    <t>3. PLANES DE ACCION</t>
  </si>
  <si>
    <t>1.1. DESCRIPCION DEL RIESGO</t>
  </si>
  <si>
    <t>1.2. ANALISIS DEL RIESGO</t>
  </si>
  <si>
    <t>2.1. Descripción del Control</t>
  </si>
  <si>
    <t>2.2. EVALUACION DE RESGOS</t>
  </si>
  <si>
    <t>1.2.1. Frecuencia de la Actividad</t>
  </si>
  <si>
    <t>1.2.2. Probabilidad inherente</t>
  </si>
  <si>
    <t>1.2.3. %</t>
  </si>
  <si>
    <t>1.2.4. Criterio Afectación Económica</t>
  </si>
  <si>
    <t>1.2.5.%</t>
  </si>
  <si>
    <t>1.2.6. Impacto Inherente economico</t>
  </si>
  <si>
    <t>1.2.7. Criterio Reputacional</t>
  </si>
  <si>
    <t>1.2.8. Impacto Inherente reputacional</t>
  </si>
  <si>
    <t>1.2.9. %</t>
  </si>
  <si>
    <t>1.2.10. Impacto Inherente mas alto</t>
  </si>
  <si>
    <t>1.2.11. % mas alto</t>
  </si>
  <si>
    <t>1.2.12. Zona de riesgo inherente</t>
  </si>
  <si>
    <t>2.2.1. Atributos del control</t>
  </si>
  <si>
    <t>2.2.2. Valor Total del Control</t>
  </si>
  <si>
    <t>2.2.3. Probabilidad residual</t>
  </si>
  <si>
    <t>2.2.4. Impacto Residual</t>
  </si>
  <si>
    <t>2.2.5. %</t>
  </si>
  <si>
    <t>2.2.6. Probabilidad Residual Final</t>
  </si>
  <si>
    <t>2.2.7. %</t>
  </si>
  <si>
    <t>2.2.8. Impacto Residual Final</t>
  </si>
  <si>
    <t>2.2.9. Zona de Riesgo Final</t>
  </si>
  <si>
    <t>2.2.10. Tratamiento</t>
  </si>
  <si>
    <t>1.1.1. No. de Riesgo</t>
  </si>
  <si>
    <t>1.1.2. ¿QUÉ? IMPACTO</t>
  </si>
  <si>
    <r>
      <t>1.1.3. ¿CÓMO? CAUSA INMEDIATA  (</t>
    </r>
    <r>
      <rPr>
        <sz val="9"/>
        <color theme="0"/>
        <rFont val="Arial Narrow"/>
        <family val="2"/>
      </rPr>
      <t xml:space="preserve">Iniciar con la palabra </t>
    </r>
    <r>
      <rPr>
        <b/>
        <sz val="9"/>
        <color theme="0"/>
        <rFont val="Arial Narrow"/>
        <family val="2"/>
      </rPr>
      <t>por)</t>
    </r>
  </si>
  <si>
    <r>
      <t>1.1.4. ¿PORQUÉ? CAUSA RAÍZ (</t>
    </r>
    <r>
      <rPr>
        <sz val="9"/>
        <color theme="0"/>
        <rFont val="Arial Narrow"/>
        <family val="2"/>
      </rPr>
      <t xml:space="preserve">Iniciar con </t>
    </r>
    <r>
      <rPr>
        <b/>
        <sz val="9"/>
        <color theme="0"/>
        <rFont val="Arial Narrow"/>
        <family val="2"/>
      </rPr>
      <t>debido a)</t>
    </r>
  </si>
  <si>
    <t>1.1.5. DESCRIPCIÓN DEL RIESGO</t>
  </si>
  <si>
    <t>1.1.6. FACTOR DEL RIESGO</t>
  </si>
  <si>
    <t>2.2.1.1. Eficiencia</t>
  </si>
  <si>
    <t>2.2.1.2. Informativos</t>
  </si>
  <si>
    <t>3.1. Plan de accion</t>
  </si>
  <si>
    <t>3.2. Responsable</t>
  </si>
  <si>
    <t>3.3. Fecha de implementacion</t>
  </si>
  <si>
    <t>3.4. Fecha seguimiento</t>
  </si>
  <si>
    <t>3.5. Seguimientos por parte del Líder del Proceso</t>
  </si>
  <si>
    <t>3.6. Verificación por parte de segunda línea de defensa o quien haga sus veces 
(Fecha y Descripción)</t>
  </si>
  <si>
    <t>3.7. Verificación por parte de la Oficina de Control Interno o quien haga sus veces 
(Fecha y Descripción)</t>
  </si>
  <si>
    <t>3.8. Estado</t>
  </si>
  <si>
    <t>1.1.6.1. TIPO</t>
  </si>
  <si>
    <t>1.1.6.2. FUENTE GENERADORA DEL EVENTO PARA TIPO E,F,G</t>
  </si>
  <si>
    <t>1.1.6.3. VALIDACIÓN FUENTE GENERADORA DEL EVENTO PARA TIPO A,B,C,D</t>
  </si>
  <si>
    <t>1.1.6.4. RESULTADO FUENTE GENERADORA DEL EVENTO</t>
  </si>
  <si>
    <t>2.1.2. No. Control</t>
  </si>
  <si>
    <t>2.1.3. Responsable (Cargo y/o Aplicativo)</t>
  </si>
  <si>
    <t>2.1.4. Acción (Inicia con un verbo)</t>
  </si>
  <si>
    <t>2.1.5. Complemento (Periodicidad - Observaciones o Desviaciones)</t>
  </si>
  <si>
    <t>2.1.6. Descripción del control</t>
  </si>
  <si>
    <t>Tipo de control</t>
  </si>
  <si>
    <t>Peso del Control</t>
  </si>
  <si>
    <t>Afectación o Desplazamiento en la Matriz</t>
  </si>
  <si>
    <t>Implementación</t>
  </si>
  <si>
    <t>Peso de la implementación</t>
  </si>
  <si>
    <t>Documentación</t>
  </si>
  <si>
    <t>Frecuencia</t>
  </si>
  <si>
    <t>Evidencia</t>
  </si>
  <si>
    <t xml:space="preserve">2.2.2. Peso del Control + Peso de la implementación </t>
  </si>
  <si>
    <t>2.2.3. % Probabilidad Riesgo Inherente-(% Probabilidad Riesgo Inherente*Valor Total del Control)</t>
  </si>
  <si>
    <t>2.2.4. % Impacto Riesgo Inherente-(% Impacto Riesgo Inherente*Valor Total del Control)</t>
  </si>
  <si>
    <t>3.5.1. Seguimiento 1 (Fecha y avance)</t>
  </si>
  <si>
    <t>3.5.2. Seguimiento 2 (Fecha y avance)</t>
  </si>
  <si>
    <t>3.5.3. Seguimiento 3 (Fecha y avance)</t>
  </si>
  <si>
    <t>R1</t>
  </si>
  <si>
    <t>Posibilidad de perdida reputacional y economica</t>
  </si>
  <si>
    <t>por incumplimiento a la normatividad legal vigente en materia de seguridad y privacidad de la información</t>
  </si>
  <si>
    <t>debido a la desactualización en temas legales o políticos en las operaciones de la Entidad</t>
  </si>
  <si>
    <t>A Ejecucion y administracion de procesos</t>
  </si>
  <si>
    <t>Talento humano</t>
  </si>
  <si>
    <t>Procesos</t>
  </si>
  <si>
    <t>menor a 10 SMLMV</t>
  </si>
  <si>
    <t>Jefe de la Oficina Asesora de Informatica / Líder del proceso de seguridad y privacidad de la información  / Asesor juridico</t>
  </si>
  <si>
    <t>realizan la verificacion semestral o cada vez que MINTIC anuncie un cambio de la normatividad existente asociada a la seguridad y privacidad de la informacion, realizando una busqueda en la pagina de gobierno digital y la pagina de seguridad digital del Ministerio de las TIC, comparando la normatividad publicada con la normatividad descrita en el documento denominado nomograma, que contienen las normas y sus acciones de seguimiento para verificar el cumplimiento, asi mismo se deja como evidencia el cuadro comparativo en el cual se detallan las normas descriptas y las normas recientes, asi como los cambios mas relevantes de las mismas, con el proposito de evitar incumplimientos de la ley y desactualizaciones normativas que afecten el normal desarrollo de los procesos, en caso de no exitir modifiicaciones en la normativa se realizara una reunion para el seguimiento del cumplimiento normativo</t>
  </si>
  <si>
    <t>Seguimiento trimestral</t>
  </si>
  <si>
    <t>Preventivo</t>
  </si>
  <si>
    <t>Manual</t>
  </si>
  <si>
    <t>Documentado</t>
  </si>
  <si>
    <t>Continua</t>
  </si>
  <si>
    <t>Con Registro</t>
  </si>
  <si>
    <t>Evitar</t>
  </si>
  <si>
    <t>R2</t>
  </si>
  <si>
    <t>por perdida total o parcial de la información contenida en las bases de datos</t>
  </si>
  <si>
    <t>debido al incumplimiento de las políticas de seguridad digital</t>
  </si>
  <si>
    <t>Tecnologias</t>
  </si>
  <si>
    <t>entre 100 y 500 SMLMV</t>
  </si>
  <si>
    <t>El administrador de bases de datos del Distrito</t>
  </si>
  <si>
    <t>realiza un respaldo diario incremental de lunes a sábado con una retención de 6 días, también un respaldo full cada domingo de la semana con una retención de un mes y un respaldo full el último viernes de cada mes con una retención de un mes,  esto con la finalidad de respaldar y recuperar la información critica que contiene las bases de datos. Así mismo se deja como evidencia el informe de la plataforma del monitoreo, la  gestión de los backups, y los eventos que se presentan durante la copia de seguridad.</t>
  </si>
  <si>
    <t>Automatico</t>
  </si>
  <si>
    <t>Reducir mitigar</t>
  </si>
  <si>
    <t>R3</t>
  </si>
  <si>
    <t>Posibilidad de perdida economica y reputacional</t>
  </si>
  <si>
    <t>por ocurrecnia de eventos que afecten la totalidad o parte de la infraestructura tecnológica (hardware, software, redes, ect) del Distrito</t>
  </si>
  <si>
    <t>D Fallas teconologicas</t>
  </si>
  <si>
    <t>Lider del proceso de seguridad y privacidad de la información</t>
  </si>
  <si>
    <t>realiza un monitoreo mensual del estado de actualizaciones de todos los dispositivos  del Distrito, a través del servidor WSUS (Servicios de actualización de Windows Server) con el fin mantener los equipos de la Alcaldía Distrital de Cartagena actualizados y más seguros, por otra parte, es posible gestionar completamente la distribución de las últimas actualizaciones publicadas por Microsoft para todos los equipos de la Entidad, cabe resaltar que las actualizaciones se realiza con una sincronización de manera diaria para detectar novedades encontradas en los dispositivos, logrando como evidencia, un informe de las actualizaciones y sincronizaciones generadas de los dispositivos del Distrito.</t>
  </si>
  <si>
    <t>R4</t>
  </si>
  <si>
    <t>por la pérdida de la integridad de las bases de datos</t>
  </si>
  <si>
    <t>debido a la ausencia de políticas de control de accesos, contraseñas sin proteccipón y mecanismos de autenticación débil</t>
  </si>
  <si>
    <t>verifica mensualmente  las solicitudes de creación de usuarios, a través de los lineamientos establecidos en la metodología descrita en el instructivo GTIGPS02-I001 para la gestión de usuario y contraseña,  mediante el cual, se establecen las instrucciones para la creación de los usuarios y la asignación de contraseñas seguras de todos los sistemas informáticos que se manejan en la Alcaldía Distrital de Cartagena. Con el propósito de garantizar la trazabilidad de las solicitudes de accesos recibidas, se deja como evidencia un archivo de seguimiento de accesos gestionado, los formato de control de accesos GTIGPS02-F001 diligenciados por los solicitantes, un informe de las actividades y novedades encontradas; estas se archivan en el repositorio share point del proceso de seguridad y privacidad de la información.</t>
  </si>
  <si>
    <t>R5</t>
  </si>
  <si>
    <t>por afectación de la integridad de la información contenida en las bases de datos</t>
  </si>
  <si>
    <t>debido al incumplimiento de las políticas y lineamientos normativo para la privacidad y seguridad de la información</t>
  </si>
  <si>
    <t>verifica mensualmente la correcta ejecución del plan de accion codigo GADCA04-F001, con el fin de dar cumplimiento a los lineamientos establecidos en el manual de políticas de seguridad de la información, para asegurar su implementación y su aplicabilidad. En este plan de acción se realizan los  lineamientos para el control de seguridad, la identificación de los activos de información de los procesos relacionando a las bases de datos que se están administrado, las copias de seguridad a las bases de datos, dejando como evidencia las actas a reuniones y/o capacitaciones, memorando y Oficios que se archivan en el repositorio share point del proceso de seguridad y privacidad de la información.</t>
  </si>
  <si>
    <t>R6</t>
  </si>
  <si>
    <t>por el bajo cumplimineto en los criterios diferentes de las políticas de seguridad digital</t>
  </si>
  <si>
    <t>debido al incumplimiento de las actividades descritas en el plan de acción, poca información disponible como soporte de la evidencia y/o baja ejecución de actividades que apunten a incrementar el nivel de desempeño institucional</t>
  </si>
  <si>
    <t>realiza un monitoreo mensualmente de las actividades establecidas en el plan de acción GADCA04-F001, con el fin de alcanzar las metas, cumplir los objetivos y lograr resultados del cronograma de las actividades descritas, haciendo un paralelo entre las actividades programadas y las actividades realizadas, las cuales son enviadas por correos electrónicos informando las actividades necesarias que alimenten y fortalezcan al desempeño del cronograma de actividades, en caso de existir capacitaciones, modificaciones o nuevas actividades se realizará una reunión para el seguimiento del cumplimiento del plan y así  lograr el levantamiento de los procedimientos, formatos e instructivos, dejando como evidencia las actas a reuniones y/o capacitaciones, oficios y memorandos.</t>
  </si>
  <si>
    <t>R7</t>
  </si>
  <si>
    <t>por ocurrencia de eventos que afecten la integridad, disponibilidad, seguridad, reserva de los datos personales provenientes de terceros</t>
  </si>
  <si>
    <t>debido al incumplimineto de la política de protección de datos</t>
  </si>
  <si>
    <t xml:space="preserve">realiza la verificación mensual de las actividades propuestas en el plan de acción para la proteccion de datos personales, emitiendo un formato mediante el cual todas las dependencias del distrito deberan reportar las bases de datos que han organizado con informacion de terceros, indicando la ubicacion y el nivel de reserva del mismo, esta informacion sera recopilada por el encargado de la proteccion de datos y reportada ante la autoridad competente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</si>
</sst>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yyyy\-mm\-dd;@"/>
    <numFmt numFmtId="165" formatCode="00"/>
  </numFmts>
  <fonts count="35" x14ac:knownFonts="1">
    <font>
      <sz val="11"/>
      <color theme="1"/>
      <name val="Calibri"/>
      <family val="2"/>
      <scheme val="minor"/>
    </font>
    <font>
      <u/>
      <sz val="11"/>
      <color theme="10"/>
      <name val="Calibri"/>
      <family val="2"/>
      <scheme val="minor"/>
    </font>
    <font>
      <sz val="11"/>
      <color theme="1"/>
      <name val="Calibri"/>
      <family val="2"/>
      <scheme val="minor"/>
    </font>
    <font>
      <sz val="11"/>
      <color theme="1"/>
      <name val="Arial"/>
      <family val="2"/>
    </font>
    <font>
      <sz val="11"/>
      <color theme="1"/>
      <name val="Arial"/>
      <family val="2"/>
    </font>
    <font>
      <sz val="10"/>
      <color theme="1"/>
      <name val="Calibri"/>
      <family val="2"/>
      <scheme val="minor"/>
    </font>
    <font>
      <sz val="8"/>
      <color theme="1"/>
      <name val="Calibri"/>
      <family val="2"/>
      <scheme val="minor"/>
    </font>
    <font>
      <b/>
      <sz val="10"/>
      <color theme="1"/>
      <name val="Calibri"/>
      <family val="2"/>
      <scheme val="minor"/>
    </font>
    <font>
      <sz val="8"/>
      <color theme="10"/>
      <name val="Calibri"/>
      <family val="2"/>
      <scheme val="minor"/>
    </font>
    <font>
      <sz val="8"/>
      <name val="Arial Narrow"/>
      <family val="2"/>
    </font>
    <font>
      <b/>
      <sz val="12"/>
      <name val="Arial Narrow"/>
      <family val="2"/>
    </font>
    <font>
      <b/>
      <sz val="12"/>
      <color theme="1"/>
      <name val="Arial Narrow"/>
      <family val="2"/>
    </font>
    <font>
      <b/>
      <sz val="11"/>
      <color theme="0"/>
      <name val="Arial Narrow"/>
      <family val="2"/>
    </font>
    <font>
      <sz val="12"/>
      <name val="Arial Narrow"/>
      <family val="2"/>
    </font>
    <font>
      <b/>
      <sz val="12"/>
      <color theme="0"/>
      <name val="Arial Narrow"/>
      <family val="2"/>
    </font>
    <font>
      <sz val="11"/>
      <name val="Arial Narrow"/>
      <family val="2"/>
    </font>
    <font>
      <b/>
      <sz val="20"/>
      <name val="Arial Narrow"/>
      <family val="2"/>
    </font>
    <font>
      <sz val="10"/>
      <name val="Arial Narrow"/>
      <family val="2"/>
    </font>
    <font>
      <b/>
      <sz val="8"/>
      <name val="Arial Narrow"/>
      <family val="2"/>
    </font>
    <font>
      <b/>
      <sz val="11"/>
      <name val="Arial Narrow"/>
      <family val="2"/>
    </font>
    <font>
      <b/>
      <sz val="10"/>
      <color theme="0"/>
      <name val="Arial Narrow"/>
      <family val="2"/>
    </font>
    <font>
      <b/>
      <sz val="9"/>
      <color theme="0"/>
      <name val="Arial Narrow"/>
      <family val="2"/>
    </font>
    <font>
      <b/>
      <sz val="6"/>
      <color theme="0"/>
      <name val="Arial Narrow"/>
      <family val="2"/>
    </font>
    <font>
      <sz val="9"/>
      <name val="Arial Narrow"/>
      <family val="2"/>
    </font>
    <font>
      <sz val="9"/>
      <color theme="0"/>
      <name val="Arial Narrow"/>
      <family val="2"/>
    </font>
    <font>
      <b/>
      <sz val="9"/>
      <color theme="0"/>
      <name val="Calibri"/>
      <family val="2"/>
      <scheme val="minor"/>
    </font>
    <font>
      <b/>
      <sz val="7"/>
      <color theme="0"/>
      <name val="Arial Narrow"/>
      <family val="2"/>
    </font>
    <font>
      <b/>
      <sz val="9"/>
      <color theme="1"/>
      <name val="Arial Narrow"/>
      <family val="2"/>
    </font>
    <font>
      <sz val="9"/>
      <color theme="1"/>
      <name val="Arial Narrow"/>
      <family val="2"/>
    </font>
    <font>
      <sz val="8"/>
      <color theme="6" tint="-0.499984740745262"/>
      <name val="Calibri"/>
      <family val="2"/>
      <scheme val="minor"/>
    </font>
    <font>
      <b/>
      <sz val="11"/>
      <color theme="0"/>
      <name val="Calibri"/>
      <family val="2"/>
      <scheme val="minor"/>
    </font>
    <font>
      <b/>
      <sz val="11"/>
      <color theme="1"/>
      <name val="Calibri"/>
      <family val="2"/>
      <scheme val="minor"/>
    </font>
    <font>
      <b/>
      <sz val="8"/>
      <color theme="1"/>
      <name val="Calibri"/>
      <family val="2"/>
      <scheme val="minor"/>
    </font>
    <font>
      <b/>
      <sz val="6"/>
      <color theme="1"/>
      <name val="Calibri"/>
      <family val="2"/>
      <scheme val="minor"/>
    </font>
    <font>
      <sz val="10"/>
      <name val="Arial"/>
      <family val="2"/>
    </font>
  </fonts>
  <fills count="10">
    <fill>
      <patternFill patternType="none"/>
    </fill>
    <fill>
      <patternFill patternType="gray125"/>
    </fill>
    <fill>
      <patternFill patternType="solid">
        <fgColor theme="8" tint="0.79998168889431442"/>
        <bgColor indexed="64"/>
      </patternFill>
    </fill>
    <fill>
      <patternFill patternType="solid">
        <fgColor indexed="9"/>
        <bgColor indexed="64"/>
      </patternFill>
    </fill>
    <fill>
      <patternFill patternType="solid">
        <fgColor rgb="FF4CAA4C"/>
        <bgColor indexed="64"/>
      </patternFill>
    </fill>
    <fill>
      <patternFill patternType="solid">
        <fgColor rgb="FF4CAA4C"/>
        <bgColor rgb="FFFBD4B4"/>
      </patternFill>
    </fill>
    <fill>
      <patternFill patternType="solid">
        <fgColor theme="9" tint="0.79998168889431442"/>
        <bgColor indexed="64"/>
      </patternFill>
    </fill>
    <fill>
      <patternFill patternType="solid">
        <fgColor rgb="FF00B050"/>
        <bgColor indexed="64"/>
      </patternFill>
    </fill>
    <fill>
      <patternFill patternType="solid">
        <fgColor theme="0" tint="-0.14999847407452621"/>
        <bgColor indexed="64"/>
      </patternFill>
    </fill>
    <fill>
      <patternFill patternType="solid">
        <fgColor theme="9" tint="0.59999389629810485"/>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s>
  <cellStyleXfs count="14">
    <xf numFmtId="0" fontId="0" fillId="0" borderId="0"/>
    <xf numFmtId="0" fontId="1" fillId="0" borderId="0" applyNumberFormat="0" applyFill="0" applyBorder="0" applyAlignment="0" applyProtection="0"/>
    <xf numFmtId="0" fontId="4" fillId="0" borderId="0"/>
    <xf numFmtId="0" fontId="2" fillId="0" borderId="0"/>
    <xf numFmtId="0" fontId="4" fillId="0" borderId="0"/>
    <xf numFmtId="0" fontId="4" fillId="0" borderId="0"/>
    <xf numFmtId="0" fontId="4" fillId="0" borderId="0"/>
    <xf numFmtId="0" fontId="3" fillId="0" borderId="0"/>
    <xf numFmtId="0" fontId="4" fillId="0" borderId="0"/>
    <xf numFmtId="0" fontId="4" fillId="0" borderId="0"/>
    <xf numFmtId="0" fontId="4" fillId="0" borderId="0"/>
    <xf numFmtId="0" fontId="2" fillId="0" borderId="0"/>
    <xf numFmtId="0" fontId="5" fillId="0" borderId="2" applyBorder="0">
      <alignment horizontal="center" vertical="center" wrapText="1"/>
    </xf>
    <xf numFmtId="0" fontId="34" fillId="0" borderId="0"/>
  </cellStyleXfs>
  <cellXfs count="125">
    <xf numFmtId="0" fontId="0" fillId="0" borderId="0" xfId="0"/>
    <xf numFmtId="0" fontId="6" fillId="0" borderId="1" xfId="0" applyFont="1" applyBorder="1"/>
    <xf numFmtId="0" fontId="7" fillId="2" borderId="1" xfId="0" applyFont="1" applyFill="1" applyBorder="1" applyAlignment="1">
      <alignment horizontal="center" vertical="center" wrapText="1"/>
    </xf>
    <xf numFmtId="0" fontId="6" fillId="0" borderId="1" xfId="0" applyFont="1" applyBorder="1" applyAlignment="1">
      <alignment horizontal="center" vertical="center"/>
    </xf>
    <xf numFmtId="0" fontId="8" fillId="0" borderId="1" xfId="1" applyFont="1" applyBorder="1"/>
    <xf numFmtId="0" fontId="8" fillId="0" borderId="1" xfId="1" applyFont="1" applyBorder="1" applyAlignment="1">
      <alignment wrapText="1"/>
    </xf>
    <xf numFmtId="0" fontId="8" fillId="0" borderId="1" xfId="1" applyFont="1" applyBorder="1" applyAlignment="1">
      <alignment horizontal="center" wrapText="1"/>
    </xf>
    <xf numFmtId="0" fontId="9" fillId="3" borderId="0" xfId="2" applyFont="1" applyFill="1"/>
    <xf numFmtId="0" fontId="15" fillId="0" borderId="0" xfId="2" applyFont="1" applyAlignment="1">
      <alignment vertical="center" wrapText="1"/>
    </xf>
    <xf numFmtId="0" fontId="17" fillId="0" borderId="0" xfId="2" applyFont="1" applyAlignment="1">
      <alignment vertical="center" wrapText="1"/>
    </xf>
    <xf numFmtId="9" fontId="18" fillId="0" borderId="0" xfId="2" applyNumberFormat="1" applyFont="1" applyAlignment="1">
      <alignment vertical="center" wrapText="1"/>
    </xf>
    <xf numFmtId="9" fontId="18" fillId="0" borderId="0" xfId="2" applyNumberFormat="1" applyFont="1" applyAlignment="1">
      <alignment horizontal="center" vertical="center" wrapText="1"/>
    </xf>
    <xf numFmtId="0" fontId="19" fillId="0" borderId="0" xfId="2" applyFont="1" applyAlignment="1">
      <alignment horizontal="center" vertical="center" wrapText="1"/>
    </xf>
    <xf numFmtId="0" fontId="23" fillId="0" borderId="0" xfId="2" applyFont="1" applyAlignment="1">
      <alignment vertical="center" wrapText="1"/>
    </xf>
    <xf numFmtId="0" fontId="26" fillId="4" borderId="1" xfId="2" applyFont="1" applyFill="1" applyBorder="1" applyAlignment="1">
      <alignment horizontal="center" vertical="center" wrapText="1"/>
    </xf>
    <xf numFmtId="9" fontId="21" fillId="4" borderId="1" xfId="2" applyNumberFormat="1" applyFont="1" applyFill="1" applyBorder="1" applyAlignment="1">
      <alignment horizontal="center" vertical="center" wrapText="1"/>
    </xf>
    <xf numFmtId="0" fontId="21" fillId="4" borderId="1" xfId="2" applyFont="1" applyFill="1" applyBorder="1" applyAlignment="1">
      <alignment horizontal="center" vertical="center" wrapText="1"/>
    </xf>
    <xf numFmtId="0" fontId="21" fillId="4" borderId="1" xfId="2" applyFont="1" applyFill="1" applyBorder="1" applyAlignment="1">
      <alignment vertical="center" wrapText="1"/>
    </xf>
    <xf numFmtId="0" fontId="9" fillId="0" borderId="1" xfId="2" applyFont="1" applyBorder="1" applyAlignment="1">
      <alignment horizontal="center" vertical="center" wrapText="1"/>
    </xf>
    <xf numFmtId="9" fontId="23" fillId="0" borderId="1" xfId="0" applyNumberFormat="1" applyFont="1" applyBorder="1" applyAlignment="1">
      <alignment horizontal="center" vertical="center" wrapText="1"/>
    </xf>
    <xf numFmtId="0" fontId="9" fillId="0" borderId="0" xfId="2" applyFont="1" applyAlignment="1">
      <alignment horizontal="justify" vertical="top" wrapText="1"/>
    </xf>
    <xf numFmtId="0" fontId="9" fillId="0" borderId="1" xfId="2" applyFont="1" applyBorder="1" applyAlignment="1">
      <alignment horizontal="justify" vertical="top" wrapText="1"/>
    </xf>
    <xf numFmtId="0" fontId="9" fillId="0" borderId="0" xfId="2" applyFont="1" applyAlignment="1">
      <alignment vertical="center" wrapText="1"/>
    </xf>
    <xf numFmtId="165" fontId="6" fillId="0" borderId="1" xfId="0" applyNumberFormat="1" applyFont="1" applyBorder="1" applyAlignment="1">
      <alignment horizontal="center" vertical="center"/>
    </xf>
    <xf numFmtId="0" fontId="29" fillId="0" borderId="1" xfId="1" applyFont="1" applyBorder="1" applyAlignment="1">
      <alignment horizontal="center" vertical="center" wrapText="1"/>
    </xf>
    <xf numFmtId="0" fontId="6" fillId="0" borderId="1" xfId="0" applyFont="1" applyBorder="1" applyAlignment="1">
      <alignment horizontal="center" vertical="center" wrapText="1"/>
    </xf>
    <xf numFmtId="0" fontId="0" fillId="0" borderId="1" xfId="0" applyBorder="1" applyAlignment="1">
      <alignment horizontal="center"/>
    </xf>
    <xf numFmtId="0" fontId="8" fillId="0" borderId="2" xfId="1" applyFont="1" applyBorder="1" applyAlignment="1">
      <alignment vertical="center" wrapText="1"/>
    </xf>
    <xf numFmtId="0" fontId="0" fillId="0" borderId="1" xfId="0" applyBorder="1"/>
    <xf numFmtId="0" fontId="30" fillId="7" borderId="1" xfId="0" applyFont="1" applyFill="1" applyBorder="1" applyAlignment="1">
      <alignment horizontal="center"/>
    </xf>
    <xf numFmtId="0" fontId="31" fillId="8" borderId="1" xfId="0" applyFont="1" applyFill="1" applyBorder="1" applyAlignment="1">
      <alignment horizontal="center" vertical="center" wrapText="1"/>
    </xf>
    <xf numFmtId="0" fontId="32" fillId="9" borderId="1" xfId="0" applyFont="1" applyFill="1" applyBorder="1" applyAlignment="1">
      <alignment horizontal="center" vertical="center" wrapText="1"/>
    </xf>
    <xf numFmtId="0" fontId="33" fillId="9" borderId="1" xfId="0" applyFont="1" applyFill="1" applyBorder="1" applyAlignment="1">
      <alignment horizontal="center" vertical="center" wrapText="1"/>
    </xf>
    <xf numFmtId="9" fontId="22" fillId="4" borderId="1" xfId="2" applyNumberFormat="1" applyFont="1" applyFill="1" applyBorder="1" applyAlignment="1">
      <alignment horizontal="center" vertical="center" wrapText="1"/>
    </xf>
    <xf numFmtId="0" fontId="14" fillId="4" borderId="6" xfId="2" applyFont="1" applyFill="1" applyBorder="1" applyAlignment="1">
      <alignment horizontal="center" vertical="center" wrapText="1"/>
    </xf>
    <xf numFmtId="0" fontId="13" fillId="0" borderId="4" xfId="2" applyFont="1" applyBorder="1" applyAlignment="1">
      <alignment horizontal="center" vertical="center" wrapText="1"/>
    </xf>
    <xf numFmtId="0" fontId="13" fillId="0" borderId="5" xfId="2" applyFont="1" applyBorder="1" applyAlignment="1">
      <alignment horizontal="center" vertical="center" wrapText="1"/>
    </xf>
    <xf numFmtId="9" fontId="28" fillId="6" borderId="1" xfId="0" applyNumberFormat="1" applyFont="1" applyFill="1" applyBorder="1" applyAlignment="1" applyProtection="1">
      <alignment horizontal="center" vertical="center" wrapText="1"/>
      <protection locked="0"/>
    </xf>
    <xf numFmtId="0" fontId="9" fillId="0" borderId="1" xfId="2" applyFont="1" applyBorder="1" applyAlignment="1" applyProtection="1">
      <alignment horizontal="left" vertical="center" wrapText="1"/>
      <protection locked="0"/>
    </xf>
    <xf numFmtId="0" fontId="9" fillId="0" borderId="1" xfId="2" applyFont="1" applyBorder="1" applyAlignment="1">
      <alignment horizontal="left" vertical="center" wrapText="1"/>
    </xf>
    <xf numFmtId="0" fontId="23" fillId="0" borderId="1" xfId="0" applyFont="1" applyBorder="1" applyAlignment="1" applyProtection="1">
      <alignment horizontal="center" vertical="center" wrapText="1"/>
      <protection locked="0"/>
    </xf>
    <xf numFmtId="9" fontId="28" fillId="0" borderId="2" xfId="2" applyNumberFormat="1" applyFont="1" applyBorder="1" applyAlignment="1">
      <alignment horizontal="center" vertical="center" wrapText="1"/>
    </xf>
    <xf numFmtId="9" fontId="23" fillId="0" borderId="1" xfId="0" applyNumberFormat="1" applyFont="1" applyBorder="1" applyAlignment="1" applyProtection="1">
      <alignment horizontal="center" vertical="center" wrapText="1"/>
      <protection locked="0"/>
    </xf>
    <xf numFmtId="0" fontId="23" fillId="0" borderId="1" xfId="2" applyFont="1" applyBorder="1" applyAlignment="1">
      <alignment horizontal="justify" vertical="top" wrapText="1"/>
    </xf>
    <xf numFmtId="0" fontId="0" fillId="0" borderId="1" xfId="0" applyBorder="1" applyAlignment="1">
      <alignment vertical="center" wrapText="1"/>
    </xf>
    <xf numFmtId="0" fontId="0" fillId="0" borderId="1" xfId="0" applyBorder="1" applyAlignment="1">
      <alignment wrapText="1"/>
    </xf>
    <xf numFmtId="0" fontId="0" fillId="0" borderId="1" xfId="0" applyBorder="1" applyAlignment="1">
      <alignment horizontal="left" vertical="center" wrapText="1"/>
    </xf>
    <xf numFmtId="0" fontId="8" fillId="0" borderId="2" xfId="1" applyFont="1" applyBorder="1" applyAlignment="1">
      <alignment horizontal="center" vertical="center" wrapText="1"/>
    </xf>
    <xf numFmtId="0" fontId="8" fillId="0" borderId="10" xfId="1" applyFont="1" applyBorder="1" applyAlignment="1">
      <alignment horizontal="center" vertical="center" wrapText="1"/>
    </xf>
    <xf numFmtId="0" fontId="8" fillId="0" borderId="6" xfId="1" applyFont="1" applyBorder="1" applyAlignment="1">
      <alignment horizontal="center" vertical="center" wrapText="1"/>
    </xf>
    <xf numFmtId="0" fontId="6" fillId="0" borderId="2" xfId="0" applyFont="1" applyBorder="1" applyAlignment="1">
      <alignment horizontal="center" vertical="center"/>
    </xf>
    <xf numFmtId="0" fontId="6" fillId="0" borderId="10" xfId="0" applyFont="1" applyBorder="1" applyAlignment="1">
      <alignment horizontal="center" vertical="center"/>
    </xf>
    <xf numFmtId="0" fontId="6" fillId="0" borderId="6" xfId="0" applyFont="1" applyBorder="1" applyAlignment="1">
      <alignment horizontal="center" vertical="center"/>
    </xf>
    <xf numFmtId="0" fontId="6" fillId="0" borderId="2"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6" xfId="0" applyFont="1" applyBorder="1" applyAlignment="1">
      <alignment horizontal="center" vertical="center" wrapText="1"/>
    </xf>
    <xf numFmtId="0" fontId="31" fillId="9" borderId="7" xfId="0" applyFont="1" applyFill="1" applyBorder="1" applyAlignment="1">
      <alignment horizontal="center" wrapText="1"/>
    </xf>
    <xf numFmtId="0" fontId="31" fillId="9" borderId="8" xfId="0" applyFont="1" applyFill="1" applyBorder="1" applyAlignment="1">
      <alignment horizontal="center" wrapText="1"/>
    </xf>
    <xf numFmtId="0" fontId="31" fillId="9" borderId="9" xfId="0" applyFont="1" applyFill="1" applyBorder="1" applyAlignment="1">
      <alignment horizontal="center" wrapText="1"/>
    </xf>
    <xf numFmtId="0" fontId="31" fillId="8" borderId="7" xfId="0" applyFont="1" applyFill="1" applyBorder="1" applyAlignment="1">
      <alignment horizontal="center"/>
    </xf>
    <xf numFmtId="0" fontId="31" fillId="8" borderId="8" xfId="0" applyFont="1" applyFill="1" applyBorder="1" applyAlignment="1">
      <alignment horizontal="center"/>
    </xf>
    <xf numFmtId="0" fontId="31" fillId="8" borderId="9" xfId="0" applyFont="1" applyFill="1" applyBorder="1" applyAlignment="1">
      <alignment horizontal="center"/>
    </xf>
    <xf numFmtId="0" fontId="12" fillId="4" borderId="1" xfId="2" applyFont="1" applyFill="1" applyBorder="1" applyAlignment="1">
      <alignment horizontal="center" vertical="center" wrapText="1"/>
    </xf>
    <xf numFmtId="0" fontId="16" fillId="0" borderId="0" xfId="9" applyFont="1" applyAlignment="1">
      <alignment horizontal="center" vertical="center" wrapText="1"/>
    </xf>
    <xf numFmtId="164" fontId="13" fillId="0" borderId="1" xfId="2" applyNumberFormat="1" applyFont="1" applyBorder="1" applyAlignment="1">
      <alignment horizontal="left" vertical="center" wrapText="1"/>
    </xf>
    <xf numFmtId="0" fontId="12" fillId="4" borderId="0" xfId="2" applyFont="1" applyFill="1" applyAlignment="1">
      <alignment horizontal="center" vertical="center" wrapText="1"/>
    </xf>
    <xf numFmtId="0" fontId="12" fillId="4" borderId="3" xfId="2" applyFont="1" applyFill="1" applyBorder="1" applyAlignment="1">
      <alignment horizontal="center" vertical="center" wrapText="1"/>
    </xf>
    <xf numFmtId="0" fontId="13" fillId="0" borderId="7" xfId="2" applyFont="1" applyBorder="1" applyAlignment="1" applyProtection="1">
      <alignment horizontal="left" vertical="center" wrapText="1"/>
      <protection locked="0"/>
    </xf>
    <xf numFmtId="0" fontId="13" fillId="0" borderId="8" xfId="2" applyFont="1" applyBorder="1" applyAlignment="1" applyProtection="1">
      <alignment horizontal="left" vertical="center" wrapText="1"/>
      <protection locked="0"/>
    </xf>
    <xf numFmtId="0" fontId="13" fillId="0" borderId="9" xfId="2" applyFont="1" applyBorder="1" applyAlignment="1" applyProtection="1">
      <alignment horizontal="left" vertical="center" wrapText="1"/>
      <protection locked="0"/>
    </xf>
    <xf numFmtId="0" fontId="9" fillId="3" borderId="0" xfId="2" applyFont="1" applyFill="1" applyAlignment="1">
      <alignment horizontal="center"/>
    </xf>
    <xf numFmtId="0" fontId="9" fillId="3" borderId="3" xfId="2" applyFont="1" applyFill="1" applyBorder="1" applyAlignment="1">
      <alignment horizontal="center"/>
    </xf>
    <xf numFmtId="0" fontId="10" fillId="0" borderId="7" xfId="2" applyFont="1" applyBorder="1" applyAlignment="1" applyProtection="1">
      <alignment horizontal="left" vertical="center"/>
      <protection locked="0"/>
    </xf>
    <xf numFmtId="0" fontId="10" fillId="0" borderId="8" xfId="2" applyFont="1" applyBorder="1" applyAlignment="1" applyProtection="1">
      <alignment horizontal="left" vertical="center"/>
      <protection locked="0"/>
    </xf>
    <xf numFmtId="0" fontId="10" fillId="0" borderId="9" xfId="2" applyFont="1" applyBorder="1" applyAlignment="1" applyProtection="1">
      <alignment horizontal="left" vertical="center"/>
      <protection locked="0"/>
    </xf>
    <xf numFmtId="0" fontId="11" fillId="0" borderId="1" xfId="0" applyFont="1" applyBorder="1" applyAlignment="1">
      <alignment horizontal="left" vertical="center"/>
    </xf>
    <xf numFmtId="0" fontId="10" fillId="0" borderId="1" xfId="2" applyFont="1" applyBorder="1" applyAlignment="1" applyProtection="1">
      <alignment horizontal="left" vertical="center"/>
      <protection locked="0"/>
    </xf>
    <xf numFmtId="0" fontId="10" fillId="0" borderId="0" xfId="2" applyFont="1" applyAlignment="1">
      <alignment horizontal="center" vertical="center"/>
    </xf>
    <xf numFmtId="0" fontId="13" fillId="0" borderId="1" xfId="2" applyFont="1" applyBorder="1" applyAlignment="1">
      <alignment horizontal="left" vertical="center" wrapText="1"/>
    </xf>
    <xf numFmtId="0" fontId="13" fillId="0" borderId="7" xfId="2" applyFont="1" applyBorder="1" applyAlignment="1" applyProtection="1">
      <alignment horizontal="center" vertical="center" wrapText="1"/>
      <protection locked="0"/>
    </xf>
    <xf numFmtId="0" fontId="13" fillId="0" borderId="9" xfId="2" applyFont="1" applyBorder="1" applyAlignment="1" applyProtection="1">
      <alignment horizontal="center" vertical="center" wrapText="1"/>
      <protection locked="0"/>
    </xf>
    <xf numFmtId="0" fontId="21" fillId="4" borderId="1" xfId="2" applyFont="1" applyFill="1" applyBorder="1" applyAlignment="1">
      <alignment horizontal="center" vertical="center" wrapText="1"/>
    </xf>
    <xf numFmtId="0" fontId="21" fillId="5" borderId="1" xfId="2" applyFont="1" applyFill="1" applyBorder="1" applyAlignment="1">
      <alignment horizontal="center" vertical="center" textRotation="90" wrapText="1"/>
    </xf>
    <xf numFmtId="0" fontId="12" fillId="4" borderId="7" xfId="2" applyFont="1" applyFill="1" applyBorder="1" applyAlignment="1">
      <alignment horizontal="center" vertical="center" wrapText="1"/>
    </xf>
    <xf numFmtId="0" fontId="12" fillId="4" borderId="8" xfId="2" applyFont="1" applyFill="1" applyBorder="1" applyAlignment="1">
      <alignment horizontal="center" vertical="center" wrapText="1"/>
    </xf>
    <xf numFmtId="0" fontId="12" fillId="4" borderId="9" xfId="2" applyFont="1" applyFill="1" applyBorder="1" applyAlignment="1">
      <alignment horizontal="center" vertical="center" wrapText="1"/>
    </xf>
    <xf numFmtId="0" fontId="14" fillId="4" borderId="7" xfId="2" applyFont="1" applyFill="1" applyBorder="1" applyAlignment="1">
      <alignment horizontal="center" vertical="center"/>
    </xf>
    <xf numFmtId="0" fontId="14" fillId="4" borderId="8" xfId="2" applyFont="1" applyFill="1" applyBorder="1" applyAlignment="1">
      <alignment horizontal="center" vertical="center"/>
    </xf>
    <xf numFmtId="0" fontId="14" fillId="4" borderId="9" xfId="2" applyFont="1" applyFill="1" applyBorder="1" applyAlignment="1">
      <alignment horizontal="center" vertical="center"/>
    </xf>
    <xf numFmtId="0" fontId="14" fillId="4" borderId="1" xfId="2" applyFont="1" applyFill="1" applyBorder="1" applyAlignment="1">
      <alignment horizontal="center" vertical="center" wrapText="1"/>
    </xf>
    <xf numFmtId="0" fontId="20" fillId="4" borderId="1" xfId="2" applyFont="1" applyFill="1" applyBorder="1" applyAlignment="1">
      <alignment horizontal="center" vertical="center" wrapText="1"/>
    </xf>
    <xf numFmtId="0" fontId="21" fillId="4" borderId="1" xfId="2" applyFont="1" applyFill="1" applyBorder="1" applyAlignment="1">
      <alignment horizontal="center" vertical="center" textRotation="90" wrapText="1"/>
    </xf>
    <xf numFmtId="9" fontId="21" fillId="4" borderId="1" xfId="2" applyNumberFormat="1" applyFont="1" applyFill="1" applyBorder="1" applyAlignment="1">
      <alignment horizontal="center" vertical="center" wrapText="1"/>
    </xf>
    <xf numFmtId="0" fontId="23" fillId="0" borderId="1" xfId="2" applyFont="1" applyBorder="1" applyAlignment="1" applyProtection="1">
      <alignment horizontal="center" vertical="center" wrapText="1"/>
      <protection locked="0"/>
    </xf>
    <xf numFmtId="0" fontId="23" fillId="0" borderId="1" xfId="0" applyFont="1" applyBorder="1" applyAlignment="1">
      <alignment horizontal="center" vertical="center" wrapText="1"/>
    </xf>
    <xf numFmtId="9" fontId="28" fillId="0" borderId="2" xfId="0" applyNumberFormat="1" applyFont="1" applyBorder="1" applyAlignment="1" applyProtection="1">
      <alignment horizontal="center" vertical="center" wrapText="1"/>
      <protection locked="0"/>
    </xf>
    <xf numFmtId="9" fontId="28" fillId="0" borderId="10" xfId="0" applyNumberFormat="1" applyFont="1" applyBorder="1" applyAlignment="1" applyProtection="1">
      <alignment horizontal="center" vertical="center" wrapText="1"/>
      <protection locked="0"/>
    </xf>
    <xf numFmtId="9" fontId="28" fillId="0" borderId="6" xfId="0" applyNumberFormat="1" applyFont="1" applyBorder="1" applyAlignment="1" applyProtection="1">
      <alignment horizontal="center" vertical="center" wrapText="1"/>
      <protection locked="0"/>
    </xf>
    <xf numFmtId="0" fontId="9" fillId="0" borderId="2" xfId="2" applyFont="1" applyBorder="1" applyAlignment="1">
      <alignment horizontal="center" vertical="top" wrapText="1"/>
    </xf>
    <xf numFmtId="0" fontId="9" fillId="0" borderId="10" xfId="2" applyFont="1" applyBorder="1" applyAlignment="1">
      <alignment horizontal="center" vertical="top" wrapText="1"/>
    </xf>
    <xf numFmtId="0" fontId="9" fillId="0" borderId="6" xfId="2" applyFont="1" applyBorder="1" applyAlignment="1">
      <alignment horizontal="center" vertical="top" wrapText="1"/>
    </xf>
    <xf numFmtId="0" fontId="27" fillId="0" borderId="1" xfId="2" applyFont="1" applyBorder="1" applyAlignment="1">
      <alignment horizontal="center" vertical="center"/>
    </xf>
    <xf numFmtId="9" fontId="23" fillId="0" borderId="1" xfId="0" applyNumberFormat="1" applyFont="1" applyBorder="1" applyAlignment="1">
      <alignment horizontal="center" vertical="center" wrapText="1"/>
    </xf>
    <xf numFmtId="0" fontId="27" fillId="0" borderId="1" xfId="2" applyFont="1" applyBorder="1" applyAlignment="1">
      <alignment horizontal="center" vertical="center" wrapText="1"/>
    </xf>
    <xf numFmtId="0" fontId="23" fillId="0" borderId="1" xfId="2" applyFont="1" applyBorder="1" applyAlignment="1">
      <alignment horizontal="center" vertical="center" wrapText="1"/>
    </xf>
    <xf numFmtId="3" fontId="23" fillId="0" borderId="2" xfId="2" applyNumberFormat="1" applyFont="1" applyBorder="1" applyAlignment="1" applyProtection="1">
      <alignment horizontal="center" vertical="center" wrapText="1"/>
      <protection locked="0"/>
    </xf>
    <xf numFmtId="3" fontId="23" fillId="0" borderId="10" xfId="2" applyNumberFormat="1" applyFont="1" applyBorder="1" applyAlignment="1" applyProtection="1">
      <alignment horizontal="center" vertical="center" wrapText="1"/>
      <protection locked="0"/>
    </xf>
    <xf numFmtId="3" fontId="23" fillId="0" borderId="6" xfId="2" applyNumberFormat="1" applyFont="1" applyBorder="1" applyAlignment="1" applyProtection="1">
      <alignment horizontal="center" vertical="center" wrapText="1"/>
      <protection locked="0"/>
    </xf>
    <xf numFmtId="0" fontId="25" fillId="4" borderId="2" xfId="0" applyFont="1" applyFill="1" applyBorder="1" applyAlignment="1">
      <alignment horizontal="center" vertical="center" wrapText="1"/>
    </xf>
    <xf numFmtId="0" fontId="25" fillId="4" borderId="6" xfId="0" applyFont="1" applyFill="1" applyBorder="1" applyAlignment="1">
      <alignment horizontal="center" vertical="center" wrapText="1"/>
    </xf>
    <xf numFmtId="0" fontId="21" fillId="4" borderId="6" xfId="2" applyFont="1" applyFill="1" applyBorder="1" applyAlignment="1">
      <alignment horizontal="center" vertical="center" wrapText="1"/>
    </xf>
    <xf numFmtId="9" fontId="27" fillId="0" borderId="1" xfId="0" applyNumberFormat="1" applyFont="1" applyBorder="1" applyAlignment="1">
      <alignment horizontal="center" vertical="center" wrapText="1"/>
    </xf>
    <xf numFmtId="9" fontId="28" fillId="0" borderId="1" xfId="2" applyNumberFormat="1" applyFont="1" applyBorder="1" applyAlignment="1">
      <alignment horizontal="center" vertical="center" wrapText="1"/>
    </xf>
    <xf numFmtId="0" fontId="23" fillId="0" borderId="1" xfId="2" applyFont="1" applyBorder="1" applyAlignment="1">
      <alignment vertical="center"/>
    </xf>
    <xf numFmtId="9" fontId="28" fillId="0" borderId="1" xfId="0" applyNumberFormat="1" applyFont="1" applyBorder="1" applyAlignment="1" applyProtection="1">
      <alignment horizontal="center" vertical="center" wrapText="1"/>
      <protection locked="0"/>
    </xf>
    <xf numFmtId="164" fontId="13" fillId="0" borderId="7" xfId="2" applyNumberFormat="1" applyFont="1" applyBorder="1" applyAlignment="1">
      <alignment horizontal="center" vertical="center" wrapText="1"/>
    </xf>
    <xf numFmtId="164" fontId="13" fillId="0" borderId="8" xfId="2" applyNumberFormat="1" applyFont="1" applyBorder="1" applyAlignment="1">
      <alignment horizontal="center" vertical="center" wrapText="1"/>
    </xf>
    <xf numFmtId="164" fontId="13" fillId="0" borderId="9" xfId="2" applyNumberFormat="1" applyFont="1" applyBorder="1" applyAlignment="1">
      <alignment horizontal="center" vertical="center" wrapText="1"/>
    </xf>
    <xf numFmtId="0" fontId="14" fillId="4" borderId="7" xfId="2" applyFont="1" applyFill="1" applyBorder="1" applyAlignment="1">
      <alignment horizontal="center" vertical="center" wrapText="1"/>
    </xf>
    <xf numFmtId="0" fontId="14" fillId="4" borderId="8" xfId="2" applyFont="1" applyFill="1" applyBorder="1" applyAlignment="1">
      <alignment horizontal="center" vertical="center" wrapText="1"/>
    </xf>
    <xf numFmtId="0" fontId="14" fillId="4" borderId="9" xfId="2" applyFont="1" applyFill="1" applyBorder="1" applyAlignment="1">
      <alignment horizontal="center" vertical="center" wrapText="1"/>
    </xf>
    <xf numFmtId="0" fontId="13" fillId="0" borderId="1" xfId="2" applyFont="1" applyBorder="1" applyAlignment="1">
      <alignment horizontal="center" vertical="center" wrapText="1"/>
    </xf>
    <xf numFmtId="0" fontId="23" fillId="0" borderId="2" xfId="0" applyFont="1" applyBorder="1" applyAlignment="1">
      <alignment horizontal="center" vertical="center" wrapText="1"/>
    </xf>
    <xf numFmtId="0" fontId="23" fillId="0" borderId="10" xfId="0" applyFont="1" applyBorder="1" applyAlignment="1">
      <alignment horizontal="center" vertical="center" wrapText="1"/>
    </xf>
    <xf numFmtId="0" fontId="23" fillId="0" borderId="6" xfId="0" applyFont="1" applyBorder="1" applyAlignment="1">
      <alignment horizontal="center" vertical="center" wrapText="1"/>
    </xf>
  </cellXfs>
  <cellStyles count="14">
    <cellStyle name="Estilo 2" xfId="12"/>
    <cellStyle name="Hipervínculo" xfId="1" builtinId="8"/>
    <cellStyle name="Normal" xfId="0" builtinId="0"/>
    <cellStyle name="Normal - Style1 2" xfId="13"/>
    <cellStyle name="Normal 10" xfId="9"/>
    <cellStyle name="Normal 11" xfId="7"/>
    <cellStyle name="Normal 12" xfId="4"/>
    <cellStyle name="Normal 13" xfId="6"/>
    <cellStyle name="Normal 14" xfId="5"/>
    <cellStyle name="Normal 2" xfId="2"/>
    <cellStyle name="Normal 4" xfId="3"/>
    <cellStyle name="Normal 6" xfId="11"/>
    <cellStyle name="Normal 8" xfId="10"/>
    <cellStyle name="Normal 9" xfId="8"/>
  </cellStyles>
  <dxfs count="366">
    <dxf>
      <fill>
        <patternFill>
          <bgColor rgb="FFFFFF66"/>
        </patternFill>
      </fill>
    </dxf>
    <dxf>
      <fill>
        <patternFill>
          <bgColor theme="3" tint="0.79998168889431442"/>
        </patternFill>
      </fill>
    </dxf>
    <dxf>
      <fill>
        <patternFill>
          <bgColor theme="3" tint="0.59996337778862885"/>
        </patternFill>
      </fill>
    </dxf>
    <dxf>
      <fill>
        <patternFill>
          <bgColor theme="3" tint="0.59996337778862885"/>
        </patternFill>
      </fill>
    </dxf>
    <dxf>
      <fill>
        <patternFill>
          <bgColor rgb="FF66FF33"/>
        </patternFill>
      </fill>
    </dxf>
    <dxf>
      <fill>
        <patternFill>
          <bgColor rgb="FF66FF33"/>
        </patternFill>
      </fill>
    </dxf>
    <dxf>
      <fill>
        <patternFill>
          <bgColor rgb="FFFFFF66"/>
        </patternFill>
      </fill>
    </dxf>
    <dxf>
      <fill>
        <patternFill>
          <bgColor theme="3" tint="0.59996337778862885"/>
        </patternFill>
      </fill>
    </dxf>
    <dxf>
      <fill>
        <patternFill>
          <bgColor theme="3" tint="0.79998168889431442"/>
        </patternFill>
      </fill>
    </dxf>
    <dxf>
      <fill>
        <patternFill>
          <bgColor theme="3" tint="0.59996337778862885"/>
        </patternFill>
      </fill>
    </dxf>
    <dxf>
      <fill>
        <patternFill>
          <bgColor theme="3" tint="0.59996337778862885"/>
        </patternFill>
      </fill>
    </dxf>
    <dxf>
      <fill>
        <patternFill>
          <bgColor rgb="FF66FF33"/>
        </patternFill>
      </fill>
    </dxf>
    <dxf>
      <fill>
        <patternFill>
          <bgColor theme="3" tint="0.79998168889431442"/>
        </patternFill>
      </fill>
    </dxf>
    <dxf>
      <fill>
        <patternFill>
          <bgColor theme="3" tint="0.59996337778862885"/>
        </patternFill>
      </fill>
    </dxf>
    <dxf>
      <fill>
        <patternFill>
          <bgColor rgb="FFFFFF66"/>
        </patternFill>
      </fill>
    </dxf>
    <dxf>
      <fill>
        <patternFill>
          <bgColor rgb="FFFFFF66"/>
        </patternFill>
      </fill>
    </dxf>
    <dxf>
      <fill>
        <patternFill>
          <bgColor rgb="FF66FF33"/>
        </patternFill>
      </fill>
    </dxf>
    <dxf>
      <fill>
        <patternFill>
          <bgColor theme="3" tint="0.79998168889431442"/>
        </patternFill>
      </fill>
    </dxf>
    <dxf>
      <fill>
        <patternFill>
          <bgColor theme="3" tint="0.59996337778862885"/>
        </patternFill>
      </fill>
    </dxf>
    <dxf>
      <fill>
        <patternFill>
          <bgColor theme="3" tint="0.59996337778862885"/>
        </patternFill>
      </fill>
    </dxf>
    <dxf>
      <fill>
        <patternFill>
          <bgColor rgb="FFFFFF66"/>
        </patternFill>
      </fill>
    </dxf>
    <dxf>
      <fill>
        <patternFill>
          <bgColor rgb="FF66FF33"/>
        </patternFill>
      </fill>
    </dxf>
    <dxf>
      <fill>
        <patternFill>
          <bgColor theme="3" tint="0.79998168889431442"/>
        </patternFill>
      </fill>
    </dxf>
    <dxf>
      <fill>
        <patternFill>
          <bgColor theme="3" tint="0.59996337778862885"/>
        </patternFill>
      </fill>
    </dxf>
    <dxf>
      <fill>
        <patternFill>
          <bgColor theme="3" tint="0.59996337778862885"/>
        </patternFill>
      </fill>
    </dxf>
    <dxf>
      <fill>
        <patternFill>
          <bgColor rgb="FFFFFF66"/>
        </patternFill>
      </fill>
    </dxf>
    <dxf>
      <fill>
        <patternFill>
          <bgColor rgb="FF66FF33"/>
        </patternFill>
      </fill>
    </dxf>
    <dxf>
      <fill>
        <patternFill>
          <bgColor theme="3" tint="0.79998168889431442"/>
        </patternFill>
      </fill>
    </dxf>
    <dxf>
      <fill>
        <patternFill>
          <bgColor theme="3" tint="0.59996337778862885"/>
        </patternFill>
      </fill>
    </dxf>
    <dxf>
      <fill>
        <patternFill>
          <bgColor theme="3" tint="0.59996337778862885"/>
        </patternFill>
      </fill>
    </dxf>
    <dxf>
      <fill>
        <patternFill>
          <bgColor theme="3" tint="0.59996337778862885"/>
        </patternFill>
      </fill>
    </dxf>
    <dxf>
      <fill>
        <patternFill>
          <bgColor theme="3" tint="0.59996337778862885"/>
        </patternFill>
      </fill>
    </dxf>
    <dxf>
      <fill>
        <patternFill>
          <bgColor theme="3" tint="0.79998168889431442"/>
        </patternFill>
      </fill>
    </dxf>
    <dxf>
      <fill>
        <patternFill>
          <bgColor rgb="FF66FF33"/>
        </patternFill>
      </fill>
    </dxf>
    <dxf>
      <fill>
        <patternFill>
          <bgColor rgb="FFFFFF66"/>
        </patternFill>
      </fill>
    </dxf>
    <dxf>
      <fill>
        <patternFill patternType="solid">
          <fgColor rgb="FFFFFF00"/>
          <bgColor rgb="FFFFFF00"/>
        </patternFill>
      </fill>
    </dxf>
    <dxf>
      <fill>
        <patternFill patternType="solid">
          <fgColor rgb="FF92D050"/>
          <bgColor rgb="FF92D050"/>
        </patternFill>
      </fill>
    </dxf>
    <dxf>
      <fill>
        <patternFill patternType="solid">
          <fgColor rgb="FFC00000"/>
          <bgColor rgb="FFC00000"/>
        </patternFill>
      </fill>
    </dxf>
    <dxf>
      <fill>
        <patternFill patternType="solid">
          <fgColor rgb="FFE36C09"/>
          <bgColor rgb="FFE36C09"/>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C00000"/>
          <bgColor rgb="FFC00000"/>
        </patternFill>
      </fill>
    </dxf>
    <dxf>
      <fill>
        <patternFill patternType="solid">
          <fgColor rgb="FFFFFF00"/>
          <bgColor rgb="FFFFFF00"/>
        </patternFill>
      </fill>
    </dxf>
    <dxf>
      <fill>
        <patternFill patternType="solid">
          <fgColor rgb="FFE36C09"/>
          <bgColor rgb="FFE36C09"/>
        </patternFill>
      </fill>
    </dxf>
    <dxf>
      <fill>
        <patternFill patternType="solid">
          <fgColor rgb="FF92D050"/>
          <bgColor rgb="FF92D050"/>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C00000"/>
          <bgColor rgb="FFC00000"/>
        </patternFill>
      </fill>
    </dxf>
    <dxf>
      <fill>
        <patternFill patternType="solid">
          <fgColor rgb="FFE36C09"/>
          <bgColor rgb="FFE36C09"/>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FF66"/>
          <bgColor rgb="FFFFFF66"/>
        </patternFill>
      </fill>
    </dxf>
    <dxf>
      <fill>
        <patternFill patternType="solid">
          <fgColor rgb="FF00B050"/>
          <bgColor rgb="FF00B050"/>
        </patternFill>
      </fill>
    </dxf>
    <dxf>
      <fill>
        <patternFill patternType="solid">
          <fgColor rgb="FF92D050"/>
          <bgColor rgb="FF92D05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FFFF66"/>
          <bgColor rgb="FFFFFF66"/>
        </patternFill>
      </fill>
    </dxf>
    <dxf>
      <fill>
        <patternFill patternType="solid">
          <fgColor rgb="FFFF0000"/>
          <bgColor rgb="FFFF0000"/>
        </patternFill>
      </fill>
    </dxf>
    <dxf>
      <fill>
        <patternFill patternType="solid">
          <fgColor rgb="FFFFC000"/>
          <bgColor rgb="FFFFC00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92D050"/>
          <bgColor rgb="FF92D050"/>
        </patternFill>
      </fill>
    </dxf>
    <dxf>
      <fill>
        <patternFill patternType="solid">
          <fgColor rgb="FFFF0000"/>
          <bgColor rgb="FFFF0000"/>
        </patternFill>
      </fill>
    </dxf>
    <dxf>
      <fill>
        <patternFill patternType="solid">
          <fgColor rgb="FFFFC000"/>
          <bgColor rgb="FFFFC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0000"/>
          <bgColor rgb="FFFF0000"/>
        </patternFill>
      </fill>
    </dxf>
    <dxf>
      <fill>
        <patternFill patternType="solid">
          <fgColor rgb="FFFFC000"/>
          <bgColor rgb="FFFFC000"/>
        </patternFill>
      </fill>
    </dxf>
    <dxf>
      <fill>
        <patternFill patternType="solid">
          <fgColor rgb="FFFFFF66"/>
          <bgColor rgb="FFFFFF66"/>
        </patternFill>
      </fill>
    </dxf>
    <dxf>
      <fill>
        <patternFill patternType="solid">
          <fgColor rgb="FF00B050"/>
          <bgColor rgb="FF00B050"/>
        </patternFill>
      </fill>
    </dxf>
    <dxf>
      <fill>
        <patternFill patternType="solid">
          <fgColor rgb="FF92D050"/>
          <bgColor rgb="FF92D050"/>
        </patternFill>
      </fill>
    </dxf>
    <dxf>
      <fill>
        <patternFill patternType="solid">
          <fgColor rgb="FF00B050"/>
          <bgColor rgb="FF00B050"/>
        </patternFill>
      </fill>
    </dxf>
    <dxf>
      <fill>
        <patternFill patternType="solid">
          <fgColor rgb="FF92D050"/>
          <bgColor rgb="FF92D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FFFF66"/>
          <bgColor rgb="FFFFFF66"/>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ill>
        <patternFill patternType="solid">
          <fgColor rgb="FF92D050"/>
          <bgColor rgb="FF92D050"/>
        </patternFill>
      </fill>
    </dxf>
    <dxf>
      <fill>
        <patternFill patternType="solid">
          <fgColor rgb="FFFF0000"/>
          <bgColor rgb="FFFF0000"/>
        </patternFill>
      </fill>
    </dxf>
    <dxf>
      <fill>
        <patternFill patternType="solid">
          <fgColor rgb="FF92D050"/>
          <bgColor rgb="FF92D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00B050"/>
          <bgColor rgb="FF00B050"/>
        </patternFill>
      </fill>
    </dxf>
    <dxf>
      <fill>
        <patternFill patternType="solid">
          <fgColor rgb="FFFF0000"/>
          <bgColor rgb="FFFF0000"/>
        </patternFill>
      </fill>
    </dxf>
    <dxf>
      <fill>
        <patternFill patternType="solid">
          <fgColor rgb="FFFFC000"/>
          <bgColor rgb="FFFFC000"/>
        </patternFill>
      </fill>
    </dxf>
    <dxf>
      <fill>
        <patternFill patternType="solid">
          <fgColor rgb="FFFFFF66"/>
          <bgColor rgb="FFFFFF66"/>
        </patternFill>
      </fill>
    </dxf>
    <dxf>
      <fill>
        <patternFill patternType="solid">
          <fgColor rgb="FF00B050"/>
          <bgColor rgb="FF00B050"/>
        </patternFill>
      </fill>
    </dxf>
    <dxf>
      <fill>
        <patternFill patternType="solid">
          <fgColor rgb="FF92D050"/>
          <bgColor rgb="FF92D050"/>
        </patternFill>
      </fill>
    </dxf>
    <dxf>
      <fill>
        <patternFill patternType="solid">
          <fgColor rgb="FF00B050"/>
          <bgColor rgb="FF00B050"/>
        </patternFill>
      </fill>
    </dxf>
    <dxf>
      <fill>
        <patternFill patternType="solid">
          <fgColor rgb="FFFF0000"/>
          <bgColor rgb="FFFF0000"/>
        </patternFill>
      </fill>
    </dxf>
    <dxf>
      <fill>
        <patternFill patternType="solid">
          <fgColor rgb="FFFFC000"/>
          <bgColor rgb="FFFFC000"/>
        </patternFill>
      </fill>
    </dxf>
    <dxf>
      <fill>
        <patternFill patternType="solid">
          <fgColor rgb="FFFFFF66"/>
          <bgColor rgb="FFFFFF66"/>
        </patternFill>
      </fill>
    </dxf>
    <dxf>
      <fill>
        <patternFill patternType="solid">
          <fgColor rgb="FF92D050"/>
          <bgColor rgb="FF92D050"/>
        </patternFill>
      </fill>
    </dxf>
    <dxf>
      <fill>
        <patternFill patternType="solid">
          <fgColor rgb="FFFFFF66"/>
          <bgColor rgb="FFFFFF66"/>
        </patternFill>
      </fill>
    </dxf>
    <dxf>
      <fill>
        <patternFill patternType="solid">
          <fgColor rgb="FF00B050"/>
          <bgColor rgb="FF00B050"/>
        </patternFill>
      </fill>
    </dxf>
    <dxf>
      <fill>
        <patternFill patternType="solid">
          <fgColor rgb="FF92D050"/>
          <bgColor rgb="FF92D050"/>
        </patternFill>
      </fill>
    </dxf>
    <dxf>
      <fill>
        <patternFill patternType="solid">
          <fgColor rgb="FFFF0000"/>
          <bgColor rgb="FFFF0000"/>
        </patternFill>
      </fill>
    </dxf>
    <dxf>
      <fill>
        <patternFill patternType="solid">
          <fgColor rgb="FFFFC000"/>
          <bgColor rgb="FFFFC000"/>
        </patternFill>
      </fill>
    </dxf>
    <dxf>
      <fill>
        <patternFill patternType="solid">
          <fgColor rgb="FFE36C09"/>
          <bgColor rgb="FFE36C09"/>
        </patternFill>
      </fill>
    </dxf>
    <dxf>
      <fill>
        <patternFill patternType="solid">
          <fgColor rgb="FFFFFF00"/>
          <bgColor rgb="FFFFFF00"/>
        </patternFill>
      </fill>
    </dxf>
    <dxf>
      <fill>
        <patternFill patternType="solid">
          <fgColor rgb="FF92D050"/>
          <bgColor rgb="FF92D050"/>
        </patternFill>
      </fill>
    </dxf>
    <dxf>
      <fill>
        <patternFill patternType="solid">
          <fgColor rgb="FFC00000"/>
          <bgColor rgb="FFC00000"/>
        </patternFill>
      </fill>
    </dxf>
    <dxf>
      <fill>
        <patternFill patternType="solid">
          <fgColor rgb="FFC00000"/>
          <bgColor rgb="FFC00000"/>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92D050"/>
          <bgColor rgb="FF92D050"/>
        </patternFill>
      </fill>
    </dxf>
    <dxf>
      <fill>
        <patternFill patternType="solid">
          <fgColor rgb="FFFFFF00"/>
          <bgColor rgb="FFFFFF00"/>
        </patternFill>
      </fill>
    </dxf>
    <dxf>
      <fill>
        <patternFill patternType="solid">
          <fgColor rgb="FFC00000"/>
          <bgColor rgb="FFC00000"/>
        </patternFill>
      </fill>
    </dxf>
    <dxf>
      <fill>
        <patternFill patternType="solid">
          <fgColor rgb="FFE36C09"/>
          <bgColor rgb="FFE36C09"/>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E36C09"/>
          <bgColor rgb="FFE36C09"/>
        </patternFill>
      </fill>
    </dxf>
    <dxf>
      <fill>
        <patternFill patternType="solid">
          <fgColor rgb="FF92D050"/>
          <bgColor rgb="FF92D050"/>
        </patternFill>
      </fill>
    </dxf>
    <dxf>
      <fill>
        <patternFill patternType="solid">
          <fgColor rgb="FFFFFF00"/>
          <bgColor rgb="FFFFFF00"/>
        </patternFill>
      </fill>
    </dxf>
    <dxf>
      <fill>
        <patternFill patternType="solid">
          <fgColor rgb="FFC00000"/>
          <bgColor rgb="FFC00000"/>
        </patternFill>
      </fill>
    </dxf>
    <dxf>
      <fill>
        <patternFill patternType="solid">
          <fgColor rgb="FF92D050"/>
          <bgColor rgb="FF92D050"/>
        </patternFill>
      </fill>
    </dxf>
    <dxf>
      <fill>
        <patternFill patternType="solid">
          <fgColor rgb="FFC00000"/>
          <bgColor rgb="FFC000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FFFF00"/>
          <bgColor rgb="FFFFFF00"/>
        </patternFill>
      </fill>
    </dxf>
    <dxf>
      <fill>
        <patternFill patternType="solid">
          <fgColor rgb="FF92D050"/>
          <bgColor rgb="FF92D050"/>
        </patternFill>
      </fill>
    </dxf>
    <dxf>
      <fill>
        <patternFill patternType="solid">
          <fgColor rgb="FFC00000"/>
          <bgColor rgb="FFC00000"/>
        </patternFill>
      </fill>
    </dxf>
    <dxf>
      <fill>
        <patternFill>
          <bgColor rgb="FF92D050"/>
        </patternFill>
      </fill>
    </dxf>
    <dxf>
      <fill>
        <patternFill>
          <bgColor rgb="FFFFFF00"/>
        </patternFill>
      </fill>
    </dxf>
    <dxf>
      <fill>
        <patternFill>
          <bgColor rgb="FF00B05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92D050"/>
        </patternFill>
      </fill>
    </dxf>
    <dxf>
      <fill>
        <patternFill>
          <bgColor rgb="FF00B050"/>
        </patternFill>
      </fill>
    </dxf>
    <dxf>
      <fill>
        <patternFill>
          <bgColor rgb="FFFFFF00"/>
        </patternFill>
      </fill>
    </dxf>
    <dxf>
      <fill>
        <patternFill>
          <bgColor rgb="FFFF000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92D050"/>
        </patternFill>
      </fill>
    </dxf>
    <dxf>
      <fill>
        <patternFill>
          <bgColor rgb="FFFF0000"/>
        </patternFill>
      </fill>
    </dxf>
    <dxf>
      <fill>
        <patternFill>
          <bgColor rgb="FF92D050"/>
        </patternFill>
      </fill>
    </dxf>
    <dxf>
      <fill>
        <patternFill>
          <bgColor rgb="FF00B050"/>
        </patternFill>
      </fill>
    </dxf>
    <dxf>
      <fill>
        <patternFill>
          <bgColor rgb="FFFFC000"/>
        </patternFill>
      </fill>
    </dxf>
    <dxf>
      <fill>
        <patternFill>
          <bgColor rgb="FFFFFF00"/>
        </patternFill>
      </fill>
    </dxf>
    <dxf>
      <fill>
        <patternFill>
          <bgColor rgb="FFFF0000"/>
        </patternFill>
      </fill>
    </dxf>
    <dxf>
      <fill>
        <patternFill>
          <bgColor rgb="FFFFFF00"/>
        </patternFill>
      </fill>
    </dxf>
    <dxf>
      <fill>
        <patternFill>
          <bgColor rgb="FF00B050"/>
        </patternFill>
      </fill>
    </dxf>
    <dxf>
      <fill>
        <patternFill>
          <bgColor rgb="FFFFC0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92D050"/>
          <bgColor rgb="FF92D050"/>
        </patternFill>
      </fill>
    </dxf>
    <dxf>
      <fill>
        <patternFill patternType="solid">
          <fgColor rgb="FF00B050"/>
          <bgColor rgb="FF00B050"/>
        </patternFill>
      </fill>
    </dxf>
    <dxf>
      <fill>
        <patternFill patternType="solid">
          <fgColor rgb="FFFFC000"/>
          <bgColor rgb="FFFFC000"/>
        </patternFill>
      </fill>
    </dxf>
    <dxf>
      <fill>
        <patternFill patternType="solid">
          <fgColor rgb="FF92D050"/>
          <bgColor rgb="FF92D050"/>
        </patternFill>
      </fill>
    </dxf>
    <dxf>
      <fill>
        <patternFill patternType="solid">
          <fgColor rgb="FFFFFF66"/>
          <bgColor rgb="FFFFFF66"/>
        </patternFill>
      </fill>
    </dxf>
    <dxf>
      <fill>
        <patternFill patternType="solid">
          <fgColor rgb="FF00B050"/>
          <bgColor rgb="FF00B050"/>
        </patternFill>
      </fill>
    </dxf>
    <dxf>
      <fill>
        <patternFill patternType="solid">
          <fgColor rgb="FFFF0000"/>
          <bgColor rgb="FFFF00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FF0000"/>
          <bgColor rgb="FFFF0000"/>
        </patternFill>
      </fill>
    </dxf>
    <dxf>
      <fill>
        <patternFill patternType="solid">
          <fgColor rgb="FFFFC000"/>
          <bgColor rgb="FFFFC000"/>
        </patternFill>
      </fill>
    </dxf>
    <dxf>
      <fill>
        <patternFill patternType="solid">
          <fgColor rgb="FFFFFF66"/>
          <bgColor rgb="FFFFFF66"/>
        </patternFill>
      </fill>
    </dxf>
    <dxf>
      <fill>
        <patternFill patternType="solid">
          <fgColor rgb="FF92D050"/>
          <bgColor rgb="FF92D050"/>
        </patternFill>
      </fill>
    </dxf>
    <dxf>
      <fill>
        <patternFill patternType="solid">
          <fgColor rgb="FF00B050"/>
          <bgColor rgb="FF00B050"/>
        </patternFill>
      </fill>
    </dxf>
    <dxf>
      <fill>
        <patternFill patternType="solid">
          <fgColor rgb="FFFFC000"/>
          <bgColor rgb="FFFFC000"/>
        </patternFill>
      </fill>
    </dxf>
    <dxf>
      <fill>
        <patternFill patternType="solid">
          <fgColor rgb="FFFF0000"/>
          <bgColor rgb="FFFF0000"/>
        </patternFill>
      </fill>
    </dxf>
    <dxf>
      <fill>
        <patternFill patternType="solid">
          <fgColor rgb="FFFFFF66"/>
          <bgColor rgb="FFFFFF66"/>
        </patternFill>
      </fill>
    </dxf>
    <dxf>
      <fill>
        <patternFill patternType="solid">
          <fgColor rgb="FF92D050"/>
          <bgColor rgb="FF92D050"/>
        </patternFill>
      </fill>
    </dxf>
    <dxf>
      <fill>
        <patternFill patternType="solid">
          <fgColor rgb="FFFF0000"/>
          <bgColor rgb="FFFF000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92D050"/>
          <bgColor rgb="FF92D050"/>
        </patternFill>
      </fill>
    </dxf>
    <dxf>
      <fill>
        <patternFill patternType="solid">
          <fgColor rgb="FFFF0000"/>
          <bgColor rgb="FFFF0000"/>
        </patternFill>
      </fill>
    </dxf>
    <dxf>
      <fill>
        <patternFill patternType="solid">
          <fgColor rgb="FF00B050"/>
          <bgColor rgb="FF00B050"/>
        </patternFill>
      </fill>
    </dxf>
    <dxf>
      <fill>
        <patternFill patternType="solid">
          <fgColor rgb="FFFFC000"/>
          <bgColor rgb="FFFFC000"/>
        </patternFill>
      </fill>
    </dxf>
    <dxf>
      <fill>
        <patternFill patternType="solid">
          <fgColor rgb="FFFFFF66"/>
          <bgColor rgb="FFFFFF66"/>
        </patternFill>
      </fill>
    </dxf>
    <dxf>
      <fill>
        <patternFill patternType="solid">
          <fgColor rgb="FFFF0000"/>
          <bgColor rgb="FFFF0000"/>
        </patternFill>
      </fill>
    </dxf>
    <dxf>
      <fill>
        <patternFill patternType="solid">
          <fgColor rgb="FFFFC000"/>
          <bgColor rgb="FFFFC000"/>
        </patternFill>
      </fill>
    </dxf>
    <dxf>
      <fill>
        <patternFill patternType="solid">
          <fgColor rgb="FFFFFF66"/>
          <bgColor rgb="FFFFFF66"/>
        </patternFill>
      </fill>
    </dxf>
    <dxf>
      <fill>
        <patternFill patternType="solid">
          <fgColor rgb="FF92D050"/>
          <bgColor rgb="FF92D050"/>
        </patternFill>
      </fill>
    </dxf>
    <dxf>
      <fill>
        <patternFill patternType="solid">
          <fgColor rgb="FF00B050"/>
          <bgColor rgb="FF00B050"/>
        </patternFill>
      </fill>
    </dxf>
    <dxf>
      <fill>
        <patternFill patternType="solid">
          <fgColor rgb="FF00B050"/>
          <bgColor rgb="FF00B050"/>
        </patternFill>
      </fill>
    </dxf>
    <dxf>
      <fill>
        <patternFill patternType="solid">
          <fgColor rgb="FFFFFF66"/>
          <bgColor rgb="FFFFFF66"/>
        </patternFill>
      </fill>
    </dxf>
    <dxf>
      <fill>
        <patternFill patternType="solid">
          <fgColor rgb="FFFF0000"/>
          <bgColor rgb="FFFF0000"/>
        </patternFill>
      </fill>
    </dxf>
    <dxf>
      <fill>
        <patternFill patternType="solid">
          <fgColor rgb="FFFFC000"/>
          <bgColor rgb="FFFFC000"/>
        </patternFill>
      </fill>
    </dxf>
    <dxf>
      <fill>
        <patternFill patternType="solid">
          <fgColor rgb="FF92D050"/>
          <bgColor rgb="FF92D05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FF0000"/>
          <bgColor rgb="FFFF0000"/>
        </patternFill>
      </fill>
    </dxf>
    <dxf>
      <fill>
        <patternFill patternType="solid">
          <fgColor rgb="FFFFC000"/>
          <bgColor rgb="FFFFC000"/>
        </patternFill>
      </fill>
    </dxf>
    <dxf>
      <fill>
        <patternFill patternType="solid">
          <fgColor rgb="FFFFFF66"/>
          <bgColor rgb="FFFFFF66"/>
        </patternFill>
      </fill>
    </dxf>
    <dxf>
      <fill>
        <patternFill patternType="solid">
          <fgColor rgb="FF00B050"/>
          <bgColor rgb="FF00B050"/>
        </patternFill>
      </fill>
    </dxf>
    <dxf>
      <fill>
        <patternFill patternType="solid">
          <fgColor rgb="FF92D050"/>
          <bgColor rgb="FF92D050"/>
        </patternFill>
      </fill>
    </dxf>
    <dxf>
      <fill>
        <patternFill patternType="solid">
          <fgColor rgb="FF00B050"/>
          <bgColor rgb="FF00B050"/>
        </patternFill>
      </fill>
    </dxf>
    <dxf>
      <fill>
        <patternFill patternType="solid">
          <fgColor rgb="FFFF0000"/>
          <bgColor rgb="FFFF0000"/>
        </patternFill>
      </fill>
    </dxf>
    <dxf>
      <fill>
        <patternFill patternType="solid">
          <fgColor rgb="FF92D050"/>
          <bgColor rgb="FF92D050"/>
        </patternFill>
      </fill>
    </dxf>
    <dxf>
      <fill>
        <patternFill patternType="solid">
          <fgColor rgb="FFFFFF66"/>
          <bgColor rgb="FFFFFF66"/>
        </patternFill>
      </fill>
    </dxf>
    <dxf>
      <fill>
        <patternFill patternType="solid">
          <fgColor rgb="FFFFC000"/>
          <bgColor rgb="FFFFC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FF0000"/>
          <bgColor rgb="FFFF0000"/>
        </patternFill>
      </fill>
    </dxf>
    <dxf>
      <fill>
        <patternFill patternType="solid">
          <fgColor rgb="FFFFC000"/>
          <bgColor rgb="FFFFC000"/>
        </patternFill>
      </fill>
    </dxf>
    <dxf>
      <fill>
        <patternFill patternType="solid">
          <fgColor rgb="FFFFFF66"/>
          <bgColor rgb="FFFFFF66"/>
        </patternFill>
      </fill>
    </dxf>
    <dxf>
      <fill>
        <patternFill patternType="solid">
          <fgColor rgb="FF00B050"/>
          <bgColor rgb="FF00B050"/>
        </patternFill>
      </fill>
    </dxf>
    <dxf>
      <fill>
        <patternFill patternType="solid">
          <fgColor rgb="FF92D050"/>
          <bgColor rgb="FF92D050"/>
        </patternFill>
      </fill>
    </dxf>
    <dxf>
      <fill>
        <patternFill patternType="solid">
          <fgColor rgb="FFFFC000"/>
          <bgColor rgb="FFFFC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0000"/>
          <bgColor rgb="FFFF0000"/>
        </patternFill>
      </fill>
    </dxf>
    <dxf>
      <fill>
        <patternFill patternType="solid">
          <fgColor rgb="FFFFC000"/>
          <bgColor rgb="FFFFC000"/>
        </patternFill>
      </fill>
    </dxf>
    <dxf>
      <fill>
        <patternFill patternType="solid">
          <fgColor rgb="FFFFFF66"/>
          <bgColor rgb="FFFFFF66"/>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FF0000"/>
          <bgColor rgb="FFFF0000"/>
        </patternFill>
      </fill>
    </dxf>
    <dxf>
      <fill>
        <patternFill patternType="solid">
          <fgColor rgb="FFFFC000"/>
          <bgColor rgb="FFFFC000"/>
        </patternFill>
      </fill>
    </dxf>
    <dxf>
      <fill>
        <patternFill patternType="solid">
          <fgColor rgb="FFFFFF66"/>
          <bgColor rgb="FFFFFF66"/>
        </patternFill>
      </fill>
    </dxf>
    <dxf>
      <fill>
        <patternFill patternType="solid">
          <fgColor rgb="FF00B050"/>
          <bgColor rgb="FF00B050"/>
        </patternFill>
      </fill>
    </dxf>
    <dxf>
      <fill>
        <patternFill patternType="solid">
          <fgColor rgb="FF92D050"/>
          <bgColor rgb="FF92D050"/>
        </patternFill>
      </fill>
    </dxf>
    <dxf>
      <fill>
        <patternFill>
          <bgColor rgb="FF92D050"/>
        </patternFill>
      </fill>
    </dxf>
    <dxf>
      <fill>
        <patternFill>
          <bgColor rgb="FFFFC000"/>
        </patternFill>
      </fill>
    </dxf>
    <dxf>
      <fill>
        <patternFill>
          <bgColor rgb="FF00B050"/>
        </patternFill>
      </fill>
    </dxf>
    <dxf>
      <fill>
        <patternFill>
          <bgColor rgb="FFFF0000"/>
        </patternFill>
      </fill>
    </dxf>
    <dxf>
      <fill>
        <patternFill>
          <bgColor rgb="FFFFFF00"/>
        </patternFill>
      </fill>
    </dxf>
    <dxf>
      <fill>
        <patternFill>
          <bgColor rgb="FFFFC000"/>
        </patternFill>
      </fill>
    </dxf>
    <dxf>
      <fill>
        <patternFill>
          <bgColor rgb="FF00B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92D05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rgb="FFFF0000"/>
        </patternFill>
      </fill>
    </dxf>
    <dxf>
      <fill>
        <patternFill>
          <bgColor rgb="FFFFC0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FFC000"/>
          <bgColor rgb="FFFFC000"/>
        </patternFill>
      </fill>
    </dxf>
    <dxf>
      <fill>
        <patternFill patternType="solid">
          <fgColor rgb="FFFFFF66"/>
          <bgColor rgb="FFFFFF66"/>
        </patternFill>
      </fill>
    </dxf>
    <dxf>
      <fill>
        <patternFill patternType="solid">
          <fgColor rgb="FF00B050"/>
          <bgColor rgb="FF00B050"/>
        </patternFill>
      </fill>
    </dxf>
    <dxf>
      <fill>
        <patternFill patternType="solid">
          <fgColor rgb="FF92D050"/>
          <bgColor rgb="FF92D05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FF0000"/>
          <bgColor rgb="FFFF0000"/>
        </patternFill>
      </fill>
    </dxf>
    <dxf>
      <fill>
        <patternFill patternType="solid">
          <fgColor rgb="FFFFC000"/>
          <bgColor rgb="FFFFC000"/>
        </patternFill>
      </fill>
    </dxf>
    <dxf>
      <fill>
        <patternFill patternType="solid">
          <fgColor rgb="FF00B050"/>
          <bgColor rgb="FF00B050"/>
        </patternFill>
      </fill>
    </dxf>
    <dxf>
      <fill>
        <patternFill patternType="solid">
          <fgColor rgb="FF92D050"/>
          <bgColor rgb="FF92D050"/>
        </patternFill>
      </fill>
    </dxf>
    <dxf>
      <fill>
        <patternFill patternType="solid">
          <fgColor rgb="FFFFFF66"/>
          <bgColor rgb="FFFFFF66"/>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10" Type="http://schemas.openxmlformats.org/officeDocument/2006/relationships/calcChain" Target="calcChain.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9</xdr:col>
      <xdr:colOff>133350</xdr:colOff>
      <xdr:row>2</xdr:row>
      <xdr:rowOff>76200</xdr:rowOff>
    </xdr:from>
    <xdr:to>
      <xdr:col>10</xdr:col>
      <xdr:colOff>514350</xdr:colOff>
      <xdr:row>6</xdr:row>
      <xdr:rowOff>239163</xdr:rowOff>
    </xdr:to>
    <xdr:pic>
      <xdr:nvPicPr>
        <xdr:cNvPr id="3" name="Imagen 3">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334500" y="457200"/>
          <a:ext cx="1143000" cy="122023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414074</xdr:colOff>
      <xdr:row>0</xdr:row>
      <xdr:rowOff>35719</xdr:rowOff>
    </xdr:from>
    <xdr:to>
      <xdr:col>1</xdr:col>
      <xdr:colOff>1057010</xdr:colOff>
      <xdr:row>3</xdr:row>
      <xdr:rowOff>183886</xdr:rowOff>
    </xdr:to>
    <xdr:pic>
      <xdr:nvPicPr>
        <xdr:cNvPr id="2" name="Imagen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14074" y="35719"/>
          <a:ext cx="1198561" cy="76729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Users\eucar\Downloads\gestion%20de%20riesgo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superfinanciera-my.sharepoint.com/personal/ojquintero_superfinanciera_gov_co/Documents/ReOp/Seguimiento%20riesgos/Matrices%20Diciembre/Planeaci&#243;n.xlsm" TargetMode="External"/></Relationships>
</file>

<file path=xl/externalLinks/_rels/externalLink3.xml.rels><?xml version="1.0" encoding="UTF-8" standalone="yes"?>
<Relationships xmlns="http://schemas.openxmlformats.org/package/2006/relationships"><Relationship Id="rId2" Type="http://schemas.microsoft.com/office/2019/04/relationships/externalLinkLongPath" Target="Anexo%203%20Racionalizaci&#243;n%20de%20Tr&#225;mites%20(V4).xlsx?62E2C5B0" TargetMode="External"/><Relationship Id="rId1" Type="http://schemas.openxmlformats.org/officeDocument/2006/relationships/externalLinkPath" Target="file:///\\62E2C5B0\Anexo%203%20Racionalizaci&#243;n%20de%20Tr&#225;mites%20(V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STRUCTIVO"/>
      <sheetName val="2 CONTEXTO E IDENTIFICACIÓN"/>
      <sheetName val="3 PROBABIL E IMPACTO INHERENTE"/>
      <sheetName val="4 MAPA CALOR INHERENTE"/>
      <sheetName val="5 VALORACIÓN DEL CONTROL"/>
      <sheetName val="6 MAPA CALOR RESIDUAL"/>
      <sheetName val="7 MAPA CALOR INHEREN Y RESIDUAL"/>
      <sheetName val="8 MAPA RIESGOS"/>
      <sheetName val="9 RIESGO DEL PROCESO"/>
      <sheetName val="10 CONTROL DE CAMBIOS"/>
      <sheetName val="11 FORMULAS"/>
    </sheetNames>
    <sheetDataSet>
      <sheetData sheetId="0" refreshError="1"/>
      <sheetData sheetId="1" refreshError="1"/>
      <sheetData sheetId="2" refreshError="1">
        <row r="11">
          <cell r="X11" t="str">
            <v>Menor a 10 SMLMV</v>
          </cell>
        </row>
        <row r="12">
          <cell r="X12" t="str">
            <v>Entre 10 y 50 SMLMV</v>
          </cell>
        </row>
        <row r="13">
          <cell r="X13" t="str">
            <v>Entre 50 y 100 SMLMV</v>
          </cell>
        </row>
        <row r="14">
          <cell r="X14" t="str">
            <v>Entre 100 y 500 SMLMV</v>
          </cell>
        </row>
        <row r="15">
          <cell r="X15" t="str">
            <v>Mayor a 500 SMLMV</v>
          </cell>
        </row>
        <row r="16">
          <cell r="X16" t="str">
            <v>N/A</v>
          </cell>
        </row>
      </sheetData>
      <sheetData sheetId="3" refreshError="1"/>
      <sheetData sheetId="4" refreshError="1"/>
      <sheetData sheetId="5" refreshError="1"/>
      <sheetData sheetId="6" refreshError="1"/>
      <sheetData sheetId="7" refreshError="1"/>
      <sheetData sheetId="8" refreshError="1"/>
      <sheetData sheetId="9" refreshError="1"/>
      <sheetData sheetId="10">
        <row r="4">
          <cell r="A4" t="str">
            <v>A_Ejecución_y_Administración_de_procesos</v>
          </cell>
          <cell r="O4" t="str">
            <v>Preventivo</v>
          </cell>
        </row>
        <row r="5">
          <cell r="A5" t="str">
            <v>B_Fraude_Externo</v>
          </cell>
          <cell r="O5" t="str">
            <v>Detectivo</v>
          </cell>
          <cell r="P5" t="str">
            <v>Probabilidad</v>
          </cell>
        </row>
        <row r="6">
          <cell r="A6" t="str">
            <v>C_Fraude_Interno</v>
          </cell>
          <cell r="O6" t="str">
            <v>Correctivo</v>
          </cell>
          <cell r="P6" t="str">
            <v>Impacto</v>
          </cell>
        </row>
        <row r="7">
          <cell r="A7" t="str">
            <v>D_Fallas_Tecnológicas</v>
          </cell>
        </row>
        <row r="8">
          <cell r="A8" t="str">
            <v>E_Relaciones_Laborales</v>
          </cell>
        </row>
        <row r="9">
          <cell r="A9" t="str">
            <v>F_Usuarios_Productos_y_Prácticas_Organizacionales</v>
          </cell>
        </row>
        <row r="10">
          <cell r="A10" t="str">
            <v>G_Daños_Activos_Físicos</v>
          </cell>
        </row>
        <row r="11">
          <cell r="A11">
            <v>0</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ESTABLECER CONTEXTO "/>
      <sheetName val="B. DOFA"/>
      <sheetName val="C. ESTRATEGIAS DOFA"/>
      <sheetName val="1. RIESGOS "/>
      <sheetName val="2. DOCUMENTACIÓN"/>
      <sheetName val="2.1 CIBER"/>
      <sheetName val="3. EVALUACIÓN"/>
      <sheetName val="4. VALORACIÓN"/>
      <sheetName val="5. MATRIZ DE RIESGOS"/>
      <sheetName val="4a. MATRIZ CALIFICACIÓN"/>
      <sheetName val="MATRIZ DE CALIFICACIÓN"/>
      <sheetName val="Causas"/>
      <sheetName val="AMENAZAS DE CIBERSEGURIDAD "/>
      <sheetName val="NUEVAS_TABLAS"/>
      <sheetName val="CONTROLES SD"/>
      <sheetName val="IDENTIFICACIÓN DE LAS VULNERABI"/>
      <sheetName val="HISTORIAL DE CAMBIOS"/>
      <sheetName val="Hoja3"/>
      <sheetName val="Hoja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TRATEGIAS DE RACIONALIZACION"/>
      <sheetName val="TABLA"/>
      <sheetName val="Tablas instituciones"/>
      <sheetName val="Hoja1"/>
      <sheetName val="Formulas"/>
    </sheetNames>
    <sheetDataSet>
      <sheetData sheetId="0" refreshError="1"/>
      <sheetData sheetId="1"/>
      <sheetData sheetId="2" refreshError="1"/>
      <sheetData sheetId="3" refreshError="1"/>
      <sheetData sheetId="4"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B3:H91"/>
  <sheetViews>
    <sheetView showGridLines="0" workbookViewId="0">
      <selection activeCell="E77" sqref="E77"/>
    </sheetView>
  </sheetViews>
  <sheetFormatPr baseColWidth="10" defaultColWidth="11.42578125" defaultRowHeight="15" x14ac:dyDescent="0.25"/>
  <cols>
    <col min="3" max="3" width="24.42578125" customWidth="1"/>
    <col min="4" max="4" width="6.140625" customWidth="1"/>
    <col min="5" max="5" width="21" customWidth="1"/>
    <col min="6" max="6" width="6.140625" customWidth="1"/>
    <col min="7" max="7" width="28" customWidth="1"/>
    <col min="8" max="8" width="6.5703125" customWidth="1"/>
  </cols>
  <sheetData>
    <row r="3" spans="2:8" ht="24.75" customHeight="1" x14ac:dyDescent="0.25">
      <c r="B3" s="2" t="s">
        <v>0</v>
      </c>
      <c r="C3" s="2" t="s">
        <v>1</v>
      </c>
      <c r="D3" s="2" t="s">
        <v>2</v>
      </c>
      <c r="E3" s="2" t="s">
        <v>3</v>
      </c>
      <c r="F3" s="2" t="s">
        <v>4</v>
      </c>
      <c r="G3" s="2" t="s">
        <v>5</v>
      </c>
      <c r="H3" s="2" t="s">
        <v>6</v>
      </c>
    </row>
    <row r="4" spans="2:8" ht="19.5" customHeight="1" x14ac:dyDescent="0.25">
      <c r="B4" s="1" t="s">
        <v>7</v>
      </c>
      <c r="C4" s="53" t="s">
        <v>8</v>
      </c>
      <c r="D4" s="50">
        <v>1</v>
      </c>
      <c r="E4" s="47" t="s">
        <v>9</v>
      </c>
      <c r="F4" s="50" t="s">
        <v>10</v>
      </c>
      <c r="G4" s="24" t="s">
        <v>11</v>
      </c>
      <c r="H4" s="23">
        <v>1</v>
      </c>
    </row>
    <row r="5" spans="2:8" ht="19.5" customHeight="1" x14ac:dyDescent="0.25">
      <c r="B5" s="1" t="s">
        <v>7</v>
      </c>
      <c r="C5" s="54"/>
      <c r="D5" s="51"/>
      <c r="E5" s="48"/>
      <c r="F5" s="51"/>
      <c r="G5" s="24" t="s">
        <v>12</v>
      </c>
      <c r="H5" s="23">
        <v>2</v>
      </c>
    </row>
    <row r="6" spans="2:8" ht="19.5" customHeight="1" x14ac:dyDescent="0.25">
      <c r="B6" s="1" t="s">
        <v>7</v>
      </c>
      <c r="C6" s="54"/>
      <c r="D6" s="51"/>
      <c r="E6" s="48"/>
      <c r="F6" s="51"/>
      <c r="G6" s="24" t="s">
        <v>13</v>
      </c>
      <c r="H6" s="23">
        <v>3</v>
      </c>
    </row>
    <row r="7" spans="2:8" ht="19.5" customHeight="1" x14ac:dyDescent="0.25">
      <c r="B7" s="1" t="s">
        <v>7</v>
      </c>
      <c r="C7" s="54"/>
      <c r="D7" s="52"/>
      <c r="E7" s="49"/>
      <c r="F7" s="52"/>
      <c r="G7" s="24" t="s">
        <v>14</v>
      </c>
      <c r="H7" s="23">
        <v>4</v>
      </c>
    </row>
    <row r="8" spans="2:8" ht="19.5" customHeight="1" x14ac:dyDescent="0.25">
      <c r="B8" s="1" t="s">
        <v>7</v>
      </c>
      <c r="C8" s="54"/>
      <c r="D8" s="3">
        <v>2</v>
      </c>
      <c r="E8" s="5" t="s">
        <v>15</v>
      </c>
      <c r="F8" s="3" t="s">
        <v>16</v>
      </c>
      <c r="G8" s="24" t="s">
        <v>14</v>
      </c>
      <c r="H8" s="23">
        <v>1</v>
      </c>
    </row>
    <row r="9" spans="2:8" ht="19.5" customHeight="1" x14ac:dyDescent="0.25">
      <c r="B9" s="1" t="s">
        <v>7</v>
      </c>
      <c r="C9" s="54"/>
      <c r="D9" s="50">
        <v>3</v>
      </c>
      <c r="E9" s="47" t="s">
        <v>17</v>
      </c>
      <c r="F9" s="50" t="s">
        <v>18</v>
      </c>
      <c r="G9" s="24" t="s">
        <v>19</v>
      </c>
      <c r="H9" s="23">
        <v>1</v>
      </c>
    </row>
    <row r="10" spans="2:8" ht="19.5" customHeight="1" x14ac:dyDescent="0.25">
      <c r="B10" s="1" t="s">
        <v>7</v>
      </c>
      <c r="C10" s="54"/>
      <c r="D10" s="51"/>
      <c r="E10" s="48"/>
      <c r="F10" s="51"/>
      <c r="G10" s="24" t="s">
        <v>20</v>
      </c>
      <c r="H10" s="23">
        <v>2</v>
      </c>
    </row>
    <row r="11" spans="2:8" ht="19.5" customHeight="1" x14ac:dyDescent="0.25">
      <c r="B11" s="1" t="s">
        <v>7</v>
      </c>
      <c r="C11" s="54"/>
      <c r="D11" s="51"/>
      <c r="E11" s="48"/>
      <c r="F11" s="51"/>
      <c r="G11" s="24" t="s">
        <v>21</v>
      </c>
      <c r="H11" s="23">
        <v>3</v>
      </c>
    </row>
    <row r="12" spans="2:8" ht="19.5" customHeight="1" x14ac:dyDescent="0.25">
      <c r="B12" s="1" t="s">
        <v>7</v>
      </c>
      <c r="C12" s="54"/>
      <c r="D12" s="52"/>
      <c r="E12" s="49"/>
      <c r="F12" s="52"/>
      <c r="G12" s="24" t="s">
        <v>22</v>
      </c>
      <c r="H12" s="23">
        <v>4</v>
      </c>
    </row>
    <row r="13" spans="2:8" ht="34.5" customHeight="1" x14ac:dyDescent="0.25">
      <c r="B13" s="1" t="s">
        <v>7</v>
      </c>
      <c r="C13" s="54"/>
      <c r="D13" s="50">
        <v>4</v>
      </c>
      <c r="E13" s="47" t="s">
        <v>23</v>
      </c>
      <c r="F13" s="50" t="s">
        <v>24</v>
      </c>
      <c r="G13" s="24" t="s">
        <v>25</v>
      </c>
      <c r="H13" s="23">
        <v>1</v>
      </c>
    </row>
    <row r="14" spans="2:8" ht="22.5" x14ac:dyDescent="0.25">
      <c r="B14" s="1" t="s">
        <v>7</v>
      </c>
      <c r="C14" s="54"/>
      <c r="D14" s="51"/>
      <c r="E14" s="48"/>
      <c r="F14" s="51"/>
      <c r="G14" s="24" t="s">
        <v>26</v>
      </c>
      <c r="H14" s="23">
        <v>2</v>
      </c>
    </row>
    <row r="15" spans="2:8" x14ac:dyDescent="0.25">
      <c r="B15" s="1" t="s">
        <v>7</v>
      </c>
      <c r="C15" s="54"/>
      <c r="D15" s="51"/>
      <c r="E15" s="48"/>
      <c r="F15" s="51"/>
      <c r="G15" s="24" t="s">
        <v>27</v>
      </c>
      <c r="H15" s="23">
        <v>3</v>
      </c>
    </row>
    <row r="16" spans="2:8" x14ac:dyDescent="0.25">
      <c r="B16" s="1" t="s">
        <v>7</v>
      </c>
      <c r="C16" s="54"/>
      <c r="D16" s="52"/>
      <c r="E16" s="49"/>
      <c r="F16" s="52"/>
      <c r="G16" s="24" t="s">
        <v>28</v>
      </c>
      <c r="H16" s="23">
        <v>4</v>
      </c>
    </row>
    <row r="17" spans="2:8" ht="34.5" customHeight="1" x14ac:dyDescent="0.25">
      <c r="B17" s="1" t="s">
        <v>7</v>
      </c>
      <c r="C17" s="54"/>
      <c r="D17" s="50">
        <v>5</v>
      </c>
      <c r="E17" s="47" t="s">
        <v>29</v>
      </c>
      <c r="F17" s="50" t="s">
        <v>30</v>
      </c>
      <c r="G17" s="24" t="s">
        <v>31</v>
      </c>
      <c r="H17" s="23">
        <v>1</v>
      </c>
    </row>
    <row r="18" spans="2:8" x14ac:dyDescent="0.25">
      <c r="B18" s="1" t="s">
        <v>7</v>
      </c>
      <c r="C18" s="54"/>
      <c r="D18" s="51"/>
      <c r="E18" s="48"/>
      <c r="F18" s="51"/>
      <c r="G18" s="24" t="s">
        <v>32</v>
      </c>
      <c r="H18" s="23">
        <v>2</v>
      </c>
    </row>
    <row r="19" spans="2:8" x14ac:dyDescent="0.25">
      <c r="B19" s="1" t="s">
        <v>7</v>
      </c>
      <c r="C19" s="54"/>
      <c r="D19" s="51"/>
      <c r="E19" s="48"/>
      <c r="F19" s="51"/>
      <c r="G19" s="24" t="s">
        <v>33</v>
      </c>
      <c r="H19" s="23">
        <v>3</v>
      </c>
    </row>
    <row r="20" spans="2:8" x14ac:dyDescent="0.25">
      <c r="B20" s="1" t="s">
        <v>7</v>
      </c>
      <c r="C20" s="54"/>
      <c r="D20" s="52"/>
      <c r="E20" s="49"/>
      <c r="F20" s="52"/>
      <c r="G20" s="24" t="s">
        <v>34</v>
      </c>
      <c r="H20" s="23">
        <v>4</v>
      </c>
    </row>
    <row r="21" spans="2:8" ht="34.5" customHeight="1" x14ac:dyDescent="0.25">
      <c r="B21" s="1" t="s">
        <v>7</v>
      </c>
      <c r="C21" s="54"/>
      <c r="D21" s="50">
        <v>6</v>
      </c>
      <c r="E21" s="47" t="s">
        <v>35</v>
      </c>
      <c r="F21" s="50" t="s">
        <v>36</v>
      </c>
      <c r="G21" s="24" t="s">
        <v>37</v>
      </c>
      <c r="H21" s="23">
        <v>1</v>
      </c>
    </row>
    <row r="22" spans="2:8" ht="33.75" x14ac:dyDescent="0.25">
      <c r="B22" s="1" t="s">
        <v>7</v>
      </c>
      <c r="C22" s="54"/>
      <c r="D22" s="51"/>
      <c r="E22" s="48"/>
      <c r="F22" s="51"/>
      <c r="G22" s="24" t="s">
        <v>38</v>
      </c>
      <c r="H22" s="23">
        <v>2</v>
      </c>
    </row>
    <row r="23" spans="2:8" ht="22.5" x14ac:dyDescent="0.25">
      <c r="B23" s="1" t="s">
        <v>7</v>
      </c>
      <c r="C23" s="55"/>
      <c r="D23" s="52"/>
      <c r="E23" s="49"/>
      <c r="F23" s="52"/>
      <c r="G23" s="24" t="s">
        <v>39</v>
      </c>
      <c r="H23" s="23">
        <v>3</v>
      </c>
    </row>
    <row r="24" spans="2:8" ht="30" customHeight="1" x14ac:dyDescent="0.25">
      <c r="B24" s="1" t="s">
        <v>7</v>
      </c>
      <c r="C24" s="25" t="s">
        <v>40</v>
      </c>
      <c r="D24" s="3">
        <v>7</v>
      </c>
      <c r="E24" s="5" t="s">
        <v>41</v>
      </c>
      <c r="F24" s="1" t="s">
        <v>42</v>
      </c>
      <c r="G24" s="4"/>
      <c r="H24" s="1"/>
    </row>
    <row r="25" spans="2:8" x14ac:dyDescent="0.25">
      <c r="B25" s="1" t="s">
        <v>7</v>
      </c>
      <c r="C25" s="25" t="s">
        <v>43</v>
      </c>
      <c r="D25" s="3">
        <v>8</v>
      </c>
      <c r="E25" s="5" t="s">
        <v>44</v>
      </c>
      <c r="F25" s="1" t="s">
        <v>45</v>
      </c>
      <c r="G25" s="4"/>
      <c r="H25" s="1"/>
    </row>
    <row r="26" spans="2:8" ht="23.25" x14ac:dyDescent="0.25">
      <c r="B26" s="1" t="s">
        <v>7</v>
      </c>
      <c r="C26" s="25" t="s">
        <v>43</v>
      </c>
      <c r="D26" s="3">
        <v>9</v>
      </c>
      <c r="E26" s="5" t="s">
        <v>46</v>
      </c>
      <c r="F26" s="1" t="s">
        <v>47</v>
      </c>
      <c r="G26" s="4"/>
      <c r="H26" s="1"/>
    </row>
    <row r="27" spans="2:8" ht="34.5" x14ac:dyDescent="0.25">
      <c r="B27" s="1" t="s">
        <v>7</v>
      </c>
      <c r="C27" s="25" t="s">
        <v>43</v>
      </c>
      <c r="D27" s="3">
        <v>10</v>
      </c>
      <c r="E27" s="5" t="s">
        <v>48</v>
      </c>
      <c r="F27" s="1" t="s">
        <v>49</v>
      </c>
      <c r="G27" s="4"/>
      <c r="H27" s="1"/>
    </row>
    <row r="28" spans="2:8" ht="22.5" x14ac:dyDescent="0.25">
      <c r="B28" s="1" t="s">
        <v>7</v>
      </c>
      <c r="C28" s="25" t="s">
        <v>50</v>
      </c>
      <c r="D28" s="3">
        <v>11</v>
      </c>
      <c r="E28" s="5" t="s">
        <v>51</v>
      </c>
      <c r="F28" s="1" t="s">
        <v>52</v>
      </c>
      <c r="G28" s="4"/>
      <c r="H28" s="1"/>
    </row>
    <row r="29" spans="2:8" ht="22.5" x14ac:dyDescent="0.25">
      <c r="B29" s="1" t="s">
        <v>7</v>
      </c>
      <c r="C29" s="25" t="s">
        <v>50</v>
      </c>
      <c r="D29" s="3">
        <v>12</v>
      </c>
      <c r="E29" s="5" t="s">
        <v>53</v>
      </c>
      <c r="F29" s="1" t="s">
        <v>54</v>
      </c>
      <c r="G29" s="4"/>
      <c r="H29" s="1"/>
    </row>
    <row r="30" spans="2:8" x14ac:dyDescent="0.25">
      <c r="B30" s="1" t="s">
        <v>55</v>
      </c>
      <c r="C30" s="25" t="s">
        <v>56</v>
      </c>
      <c r="D30" s="3">
        <v>13</v>
      </c>
      <c r="E30" s="5" t="s">
        <v>57</v>
      </c>
      <c r="F30" s="1" t="s">
        <v>58</v>
      </c>
      <c r="G30" s="4"/>
      <c r="H30" s="1"/>
    </row>
    <row r="31" spans="2:8" x14ac:dyDescent="0.25">
      <c r="B31" s="1" t="s">
        <v>55</v>
      </c>
      <c r="C31" s="25" t="s">
        <v>56</v>
      </c>
      <c r="D31" s="3">
        <v>14</v>
      </c>
      <c r="E31" s="5" t="s">
        <v>59</v>
      </c>
      <c r="F31" s="1" t="s">
        <v>60</v>
      </c>
      <c r="G31" s="4"/>
      <c r="H31" s="1"/>
    </row>
    <row r="32" spans="2:8" x14ac:dyDescent="0.25">
      <c r="B32" s="1" t="s">
        <v>55</v>
      </c>
      <c r="C32" s="25" t="s">
        <v>56</v>
      </c>
      <c r="D32" s="3">
        <v>15</v>
      </c>
      <c r="E32" s="5" t="s">
        <v>61</v>
      </c>
      <c r="F32" s="1" t="s">
        <v>62</v>
      </c>
      <c r="G32" s="4"/>
      <c r="H32" s="1"/>
    </row>
    <row r="33" spans="2:8" ht="23.25" x14ac:dyDescent="0.25">
      <c r="B33" s="1" t="s">
        <v>55</v>
      </c>
      <c r="C33" s="25" t="s">
        <v>56</v>
      </c>
      <c r="D33" s="3">
        <v>16</v>
      </c>
      <c r="E33" s="5" t="s">
        <v>63</v>
      </c>
      <c r="F33" s="1" t="s">
        <v>64</v>
      </c>
      <c r="G33" s="4"/>
      <c r="H33" s="1"/>
    </row>
    <row r="34" spans="2:8" ht="23.25" x14ac:dyDescent="0.25">
      <c r="B34" s="1" t="s">
        <v>55</v>
      </c>
      <c r="C34" s="25" t="s">
        <v>56</v>
      </c>
      <c r="D34" s="3">
        <v>17</v>
      </c>
      <c r="E34" s="5" t="s">
        <v>65</v>
      </c>
      <c r="F34" s="1" t="s">
        <v>66</v>
      </c>
      <c r="G34" s="4"/>
      <c r="H34" s="1"/>
    </row>
    <row r="35" spans="2:8" ht="45.75" x14ac:dyDescent="0.25">
      <c r="B35" s="1" t="s">
        <v>55</v>
      </c>
      <c r="C35" s="25" t="s">
        <v>56</v>
      </c>
      <c r="D35" s="3">
        <v>18</v>
      </c>
      <c r="E35" s="5" t="s">
        <v>67</v>
      </c>
      <c r="F35" s="1" t="s">
        <v>68</v>
      </c>
      <c r="G35" s="5"/>
      <c r="H35" s="1"/>
    </row>
    <row r="36" spans="2:8" ht="34.5" x14ac:dyDescent="0.25">
      <c r="B36" s="1" t="s">
        <v>55</v>
      </c>
      <c r="C36" s="25" t="s">
        <v>69</v>
      </c>
      <c r="D36" s="3">
        <v>19</v>
      </c>
      <c r="E36" s="5" t="s">
        <v>70</v>
      </c>
      <c r="F36" s="1" t="s">
        <v>71</v>
      </c>
      <c r="G36" s="4"/>
      <c r="H36" s="1"/>
    </row>
    <row r="37" spans="2:8" ht="22.5" x14ac:dyDescent="0.25">
      <c r="B37" s="1" t="s">
        <v>55</v>
      </c>
      <c r="C37" s="25" t="s">
        <v>69</v>
      </c>
      <c r="D37" s="3">
        <v>20</v>
      </c>
      <c r="E37" s="5" t="s">
        <v>72</v>
      </c>
      <c r="F37" s="1" t="s">
        <v>73</v>
      </c>
      <c r="G37" s="4"/>
      <c r="H37" s="1"/>
    </row>
    <row r="38" spans="2:8" ht="22.5" x14ac:dyDescent="0.25">
      <c r="B38" s="1" t="s">
        <v>55</v>
      </c>
      <c r="C38" s="25" t="s">
        <v>69</v>
      </c>
      <c r="D38" s="3">
        <v>21</v>
      </c>
      <c r="E38" s="5" t="s">
        <v>74</v>
      </c>
      <c r="F38" s="1" t="s">
        <v>75</v>
      </c>
      <c r="G38" s="4"/>
      <c r="H38" s="1"/>
    </row>
    <row r="39" spans="2:8" ht="23.25" x14ac:dyDescent="0.25">
      <c r="B39" s="1" t="s">
        <v>55</v>
      </c>
      <c r="C39" s="25" t="s">
        <v>76</v>
      </c>
      <c r="D39" s="3">
        <v>22</v>
      </c>
      <c r="E39" s="5" t="s">
        <v>77</v>
      </c>
      <c r="F39" s="1" t="s">
        <v>78</v>
      </c>
      <c r="G39" s="4"/>
      <c r="H39" s="1"/>
    </row>
    <row r="40" spans="2:8" ht="23.25" x14ac:dyDescent="0.25">
      <c r="B40" s="1" t="s">
        <v>55</v>
      </c>
      <c r="C40" s="25" t="s">
        <v>76</v>
      </c>
      <c r="D40" s="3">
        <v>23</v>
      </c>
      <c r="E40" s="5" t="s">
        <v>79</v>
      </c>
      <c r="F40" s="1" t="s">
        <v>80</v>
      </c>
      <c r="G40" s="4"/>
      <c r="H40" s="1"/>
    </row>
    <row r="41" spans="2:8" ht="23.25" x14ac:dyDescent="0.25">
      <c r="B41" s="1" t="s">
        <v>55</v>
      </c>
      <c r="C41" s="25" t="s">
        <v>76</v>
      </c>
      <c r="D41" s="3">
        <v>24</v>
      </c>
      <c r="E41" s="5" t="s">
        <v>81</v>
      </c>
      <c r="F41" s="1" t="s">
        <v>82</v>
      </c>
      <c r="G41" s="4"/>
      <c r="H41" s="1"/>
    </row>
    <row r="42" spans="2:8" ht="34.5" x14ac:dyDescent="0.25">
      <c r="B42" s="1" t="s">
        <v>55</v>
      </c>
      <c r="C42" s="25" t="s">
        <v>76</v>
      </c>
      <c r="D42" s="3">
        <v>25</v>
      </c>
      <c r="E42" s="5" t="s">
        <v>83</v>
      </c>
      <c r="F42" s="1" t="s">
        <v>84</v>
      </c>
      <c r="G42" s="4"/>
      <c r="H42" s="1"/>
    </row>
    <row r="43" spans="2:8" ht="22.5" x14ac:dyDescent="0.25">
      <c r="B43" s="1" t="s">
        <v>55</v>
      </c>
      <c r="C43" s="25" t="s">
        <v>76</v>
      </c>
      <c r="D43" s="3">
        <v>26</v>
      </c>
      <c r="E43" s="5" t="s">
        <v>85</v>
      </c>
      <c r="F43" s="1" t="s">
        <v>86</v>
      </c>
      <c r="G43" s="4"/>
      <c r="H43" s="1"/>
    </row>
    <row r="44" spans="2:8" ht="34.5" x14ac:dyDescent="0.25">
      <c r="B44" s="1" t="s">
        <v>55</v>
      </c>
      <c r="C44" s="25" t="s">
        <v>87</v>
      </c>
      <c r="D44" s="3">
        <v>27</v>
      </c>
      <c r="E44" s="5" t="s">
        <v>88</v>
      </c>
      <c r="F44" s="1" t="s">
        <v>89</v>
      </c>
      <c r="G44" s="4"/>
      <c r="H44" s="1"/>
    </row>
    <row r="45" spans="2:8" ht="45.75" x14ac:dyDescent="0.25">
      <c r="B45" s="1" t="s">
        <v>55</v>
      </c>
      <c r="C45" s="25" t="s">
        <v>90</v>
      </c>
      <c r="D45" s="3">
        <v>28</v>
      </c>
      <c r="E45" s="5" t="s">
        <v>91</v>
      </c>
      <c r="F45" s="1" t="s">
        <v>92</v>
      </c>
      <c r="G45" s="6"/>
      <c r="H45" s="1"/>
    </row>
    <row r="46" spans="2:8" ht="68.25" x14ac:dyDescent="0.25">
      <c r="B46" s="1" t="s">
        <v>55</v>
      </c>
      <c r="C46" s="25" t="s">
        <v>90</v>
      </c>
      <c r="D46" s="3">
        <v>29</v>
      </c>
      <c r="E46" s="5" t="s">
        <v>93</v>
      </c>
      <c r="F46" s="1" t="s">
        <v>94</v>
      </c>
      <c r="G46" s="5"/>
      <c r="H46" s="1"/>
    </row>
    <row r="47" spans="2:8" ht="23.25" x14ac:dyDescent="0.25">
      <c r="B47" s="1" t="s">
        <v>55</v>
      </c>
      <c r="C47" s="25" t="s">
        <v>90</v>
      </c>
      <c r="D47" s="3">
        <v>30</v>
      </c>
      <c r="E47" s="5" t="s">
        <v>95</v>
      </c>
      <c r="F47" s="1" t="s">
        <v>96</v>
      </c>
      <c r="G47" s="4"/>
      <c r="H47" s="1"/>
    </row>
    <row r="48" spans="2:8" x14ac:dyDescent="0.25">
      <c r="B48" s="1" t="s">
        <v>55</v>
      </c>
      <c r="C48" s="25" t="s">
        <v>90</v>
      </c>
      <c r="D48" s="3">
        <v>31</v>
      </c>
      <c r="E48" s="5" t="s">
        <v>97</v>
      </c>
      <c r="F48" s="1" t="s">
        <v>98</v>
      </c>
      <c r="G48" s="4"/>
      <c r="H48" s="1"/>
    </row>
    <row r="49" spans="2:8" ht="23.25" x14ac:dyDescent="0.25">
      <c r="B49" s="1" t="s">
        <v>55</v>
      </c>
      <c r="C49" s="25" t="s">
        <v>99</v>
      </c>
      <c r="D49" s="3">
        <v>32</v>
      </c>
      <c r="E49" s="5" t="s">
        <v>100</v>
      </c>
      <c r="F49" s="1" t="s">
        <v>101</v>
      </c>
      <c r="G49" s="4"/>
      <c r="H49" s="1"/>
    </row>
    <row r="50" spans="2:8" ht="23.25" x14ac:dyDescent="0.25">
      <c r="B50" s="1" t="s">
        <v>55</v>
      </c>
      <c r="C50" s="25" t="s">
        <v>102</v>
      </c>
      <c r="D50" s="3">
        <v>33</v>
      </c>
      <c r="E50" s="5" t="s">
        <v>103</v>
      </c>
      <c r="F50" s="1" t="s">
        <v>104</v>
      </c>
      <c r="G50" s="4"/>
      <c r="H50" s="1"/>
    </row>
    <row r="51" spans="2:8" ht="34.5" x14ac:dyDescent="0.25">
      <c r="B51" s="1" t="s">
        <v>55</v>
      </c>
      <c r="C51" s="25" t="s">
        <v>102</v>
      </c>
      <c r="D51" s="3">
        <v>34</v>
      </c>
      <c r="E51" s="5" t="s">
        <v>105</v>
      </c>
      <c r="F51" s="1" t="s">
        <v>106</v>
      </c>
      <c r="G51" s="4"/>
      <c r="H51" s="1"/>
    </row>
    <row r="52" spans="2:8" x14ac:dyDescent="0.25">
      <c r="B52" s="1" t="s">
        <v>55</v>
      </c>
      <c r="C52" s="25" t="s">
        <v>102</v>
      </c>
      <c r="D52" s="3">
        <v>35</v>
      </c>
      <c r="E52" s="5" t="s">
        <v>107</v>
      </c>
      <c r="F52" s="1" t="s">
        <v>108</v>
      </c>
      <c r="G52" s="4"/>
      <c r="H52" s="1"/>
    </row>
    <row r="53" spans="2:8" x14ac:dyDescent="0.25">
      <c r="B53" s="1" t="s">
        <v>55</v>
      </c>
      <c r="C53" s="25" t="s">
        <v>102</v>
      </c>
      <c r="D53" s="3">
        <v>36</v>
      </c>
      <c r="E53" s="5" t="s">
        <v>109</v>
      </c>
      <c r="F53" s="1" t="s">
        <v>110</v>
      </c>
      <c r="G53" s="4"/>
      <c r="H53" s="1"/>
    </row>
    <row r="54" spans="2:8" ht="34.5" x14ac:dyDescent="0.25">
      <c r="B54" s="1" t="s">
        <v>55</v>
      </c>
      <c r="C54" s="25" t="s">
        <v>102</v>
      </c>
      <c r="D54" s="3">
        <v>37</v>
      </c>
      <c r="E54" s="5" t="s">
        <v>111</v>
      </c>
      <c r="F54" s="1" t="s">
        <v>112</v>
      </c>
      <c r="G54" s="4"/>
      <c r="H54" s="1"/>
    </row>
    <row r="55" spans="2:8" ht="23.25" x14ac:dyDescent="0.25">
      <c r="B55" s="1" t="s">
        <v>55</v>
      </c>
      <c r="C55" s="25" t="s">
        <v>102</v>
      </c>
      <c r="D55" s="3">
        <v>38</v>
      </c>
      <c r="E55" s="5" t="s">
        <v>113</v>
      </c>
      <c r="F55" s="1" t="s">
        <v>114</v>
      </c>
      <c r="G55" s="4"/>
      <c r="H55" s="1"/>
    </row>
    <row r="56" spans="2:8" ht="23.25" x14ac:dyDescent="0.25">
      <c r="B56" s="1" t="s">
        <v>55</v>
      </c>
      <c r="C56" s="25" t="s">
        <v>102</v>
      </c>
      <c r="D56" s="3">
        <v>39</v>
      </c>
      <c r="E56" s="5" t="s">
        <v>115</v>
      </c>
      <c r="F56" s="1" t="s">
        <v>116</v>
      </c>
      <c r="G56" s="4"/>
      <c r="H56" s="1"/>
    </row>
    <row r="57" spans="2:8" x14ac:dyDescent="0.25">
      <c r="B57" s="1" t="s">
        <v>55</v>
      </c>
      <c r="C57" s="25" t="s">
        <v>102</v>
      </c>
      <c r="D57" s="3">
        <v>40</v>
      </c>
      <c r="E57" s="5" t="s">
        <v>117</v>
      </c>
      <c r="F57" s="1" t="s">
        <v>118</v>
      </c>
      <c r="G57" s="4"/>
      <c r="H57" s="1"/>
    </row>
    <row r="58" spans="2:8" ht="23.25" x14ac:dyDescent="0.25">
      <c r="B58" s="1" t="s">
        <v>55</v>
      </c>
      <c r="C58" s="25" t="s">
        <v>102</v>
      </c>
      <c r="D58" s="3">
        <v>41</v>
      </c>
      <c r="E58" s="5" t="s">
        <v>119</v>
      </c>
      <c r="F58" s="1" t="s">
        <v>120</v>
      </c>
      <c r="G58" s="4"/>
      <c r="H58" s="1"/>
    </row>
    <row r="59" spans="2:8" x14ac:dyDescent="0.25">
      <c r="B59" s="1" t="s">
        <v>55</v>
      </c>
      <c r="C59" s="25" t="s">
        <v>102</v>
      </c>
      <c r="D59" s="3">
        <v>42</v>
      </c>
      <c r="E59" s="5" t="s">
        <v>121</v>
      </c>
      <c r="F59" s="1" t="s">
        <v>122</v>
      </c>
      <c r="G59" s="4"/>
      <c r="H59" s="1"/>
    </row>
    <row r="60" spans="2:8" ht="34.5" x14ac:dyDescent="0.25">
      <c r="B60" s="1" t="s">
        <v>55</v>
      </c>
      <c r="C60" s="25" t="s">
        <v>102</v>
      </c>
      <c r="D60" s="3">
        <v>43</v>
      </c>
      <c r="E60" s="5" t="s">
        <v>123</v>
      </c>
      <c r="F60" s="1" t="s">
        <v>124</v>
      </c>
      <c r="G60" s="4"/>
      <c r="H60" s="1"/>
    </row>
    <row r="61" spans="2:8" ht="23.25" x14ac:dyDescent="0.25">
      <c r="B61" s="1" t="s">
        <v>55</v>
      </c>
      <c r="C61" s="25" t="s">
        <v>102</v>
      </c>
      <c r="D61" s="3">
        <v>44</v>
      </c>
      <c r="E61" s="5" t="s">
        <v>125</v>
      </c>
      <c r="F61" s="1" t="s">
        <v>126</v>
      </c>
      <c r="G61" s="4"/>
      <c r="H61" s="1"/>
    </row>
    <row r="62" spans="2:8" ht="23.25" x14ac:dyDescent="0.25">
      <c r="B62" s="1" t="s">
        <v>127</v>
      </c>
      <c r="C62" s="25" t="s">
        <v>128</v>
      </c>
      <c r="D62" s="3">
        <v>45</v>
      </c>
      <c r="E62" s="5" t="s">
        <v>129</v>
      </c>
      <c r="F62" s="1" t="s">
        <v>130</v>
      </c>
      <c r="G62" s="4"/>
      <c r="H62" s="1"/>
    </row>
    <row r="63" spans="2:8" ht="23.25" x14ac:dyDescent="0.25">
      <c r="B63" s="1" t="s">
        <v>127</v>
      </c>
      <c r="C63" s="25" t="s">
        <v>128</v>
      </c>
      <c r="D63" s="3">
        <v>46</v>
      </c>
      <c r="E63" s="5" t="s">
        <v>131</v>
      </c>
      <c r="F63" s="1" t="s">
        <v>132</v>
      </c>
      <c r="G63" s="4"/>
      <c r="H63" s="1"/>
    </row>
    <row r="64" spans="2:8" x14ac:dyDescent="0.25">
      <c r="B64" s="1" t="s">
        <v>127</v>
      </c>
      <c r="C64" s="25" t="s">
        <v>128</v>
      </c>
      <c r="D64" s="3">
        <v>47</v>
      </c>
      <c r="E64" s="5" t="s">
        <v>133</v>
      </c>
      <c r="F64" s="1" t="s">
        <v>134</v>
      </c>
      <c r="G64" s="4"/>
      <c r="H64" s="1"/>
    </row>
    <row r="65" spans="2:8" x14ac:dyDescent="0.25">
      <c r="B65" s="1" t="s">
        <v>127</v>
      </c>
      <c r="C65" s="25" t="s">
        <v>128</v>
      </c>
      <c r="D65" s="3">
        <v>48</v>
      </c>
      <c r="E65" s="5" t="s">
        <v>135</v>
      </c>
      <c r="F65" s="1" t="s">
        <v>136</v>
      </c>
      <c r="G65" s="4"/>
      <c r="H65" s="1"/>
    </row>
    <row r="66" spans="2:8" x14ac:dyDescent="0.25">
      <c r="B66" s="1" t="s">
        <v>127</v>
      </c>
      <c r="C66" s="25" t="s">
        <v>128</v>
      </c>
      <c r="D66" s="3">
        <v>49</v>
      </c>
      <c r="E66" s="5" t="s">
        <v>137</v>
      </c>
      <c r="F66" s="1" t="s">
        <v>138</v>
      </c>
      <c r="G66" s="4"/>
      <c r="H66" s="1"/>
    </row>
    <row r="67" spans="2:8" ht="34.5" x14ac:dyDescent="0.25">
      <c r="B67" s="1" t="s">
        <v>127</v>
      </c>
      <c r="C67" s="25" t="s">
        <v>128</v>
      </c>
      <c r="D67" s="3">
        <v>50</v>
      </c>
      <c r="E67" s="5" t="s">
        <v>139</v>
      </c>
      <c r="F67" s="1" t="s">
        <v>140</v>
      </c>
      <c r="G67" s="4"/>
      <c r="H67" s="1"/>
    </row>
    <row r="68" spans="2:8" ht="23.25" x14ac:dyDescent="0.25">
      <c r="B68" s="1" t="s">
        <v>127</v>
      </c>
      <c r="C68" s="25" t="s">
        <v>128</v>
      </c>
      <c r="D68" s="3">
        <v>51</v>
      </c>
      <c r="E68" s="5" t="s">
        <v>141</v>
      </c>
      <c r="F68" s="1" t="s">
        <v>142</v>
      </c>
      <c r="G68" s="4"/>
      <c r="H68" s="1"/>
    </row>
    <row r="69" spans="2:8" x14ac:dyDescent="0.25">
      <c r="B69" s="1" t="s">
        <v>127</v>
      </c>
      <c r="C69" s="25" t="s">
        <v>128</v>
      </c>
      <c r="D69" s="3">
        <v>52</v>
      </c>
      <c r="E69" s="5" t="s">
        <v>143</v>
      </c>
      <c r="F69" s="1" t="s">
        <v>144</v>
      </c>
      <c r="G69" s="4"/>
      <c r="H69" s="1"/>
    </row>
    <row r="70" spans="2:8" x14ac:dyDescent="0.25">
      <c r="B70" s="1" t="s">
        <v>127</v>
      </c>
      <c r="C70" s="25" t="s">
        <v>128</v>
      </c>
      <c r="D70" s="3">
        <v>53</v>
      </c>
      <c r="E70" s="5" t="s">
        <v>145</v>
      </c>
      <c r="F70" s="1" t="s">
        <v>146</v>
      </c>
      <c r="G70" s="4"/>
      <c r="H70" s="1"/>
    </row>
    <row r="71" spans="2:8" ht="34.5" x14ac:dyDescent="0.25">
      <c r="B71" s="1" t="s">
        <v>127</v>
      </c>
      <c r="C71" s="25" t="s">
        <v>147</v>
      </c>
      <c r="D71" s="3">
        <v>54</v>
      </c>
      <c r="E71" s="5" t="s">
        <v>148</v>
      </c>
      <c r="F71" s="1" t="s">
        <v>149</v>
      </c>
      <c r="G71" s="4"/>
      <c r="H71" s="1"/>
    </row>
    <row r="72" spans="2:8" ht="34.5" x14ac:dyDescent="0.25">
      <c r="B72" s="1" t="s">
        <v>127</v>
      </c>
      <c r="C72" s="25" t="s">
        <v>147</v>
      </c>
      <c r="D72" s="3">
        <v>55</v>
      </c>
      <c r="E72" s="5" t="s">
        <v>150</v>
      </c>
      <c r="F72" s="1" t="s">
        <v>151</v>
      </c>
      <c r="G72" s="4"/>
      <c r="H72" s="1"/>
    </row>
    <row r="73" spans="2:8" ht="34.5" x14ac:dyDescent="0.25">
      <c r="B73" s="1" t="s">
        <v>127</v>
      </c>
      <c r="C73" s="25" t="s">
        <v>147</v>
      </c>
      <c r="D73" s="3">
        <v>56</v>
      </c>
      <c r="E73" s="5" t="s">
        <v>152</v>
      </c>
      <c r="F73" s="1" t="s">
        <v>153</v>
      </c>
      <c r="G73" s="4"/>
      <c r="H73" s="1"/>
    </row>
    <row r="74" spans="2:8" ht="22.5" x14ac:dyDescent="0.25">
      <c r="B74" s="1" t="s">
        <v>127</v>
      </c>
      <c r="C74" s="25" t="s">
        <v>147</v>
      </c>
      <c r="D74" s="3">
        <v>57</v>
      </c>
      <c r="E74" s="5" t="s">
        <v>154</v>
      </c>
      <c r="F74" s="1" t="s">
        <v>155</v>
      </c>
      <c r="G74" s="4"/>
      <c r="H74" s="1"/>
    </row>
    <row r="75" spans="2:8" ht="23.25" x14ac:dyDescent="0.25">
      <c r="B75" s="1" t="s">
        <v>127</v>
      </c>
      <c r="C75" s="25" t="s">
        <v>156</v>
      </c>
      <c r="D75" s="3">
        <v>58</v>
      </c>
      <c r="E75" s="5" t="s">
        <v>157</v>
      </c>
      <c r="F75" s="1" t="s">
        <v>158</v>
      </c>
      <c r="G75" s="4"/>
      <c r="H75" s="1"/>
    </row>
    <row r="76" spans="2:8" x14ac:dyDescent="0.25">
      <c r="B76" s="1" t="s">
        <v>127</v>
      </c>
      <c r="C76" s="25" t="s">
        <v>156</v>
      </c>
      <c r="D76" s="3">
        <v>59</v>
      </c>
      <c r="E76" s="5" t="s">
        <v>159</v>
      </c>
      <c r="F76" s="1" t="s">
        <v>160</v>
      </c>
      <c r="G76" s="4"/>
      <c r="H76" s="1"/>
    </row>
    <row r="77" spans="2:8" ht="23.25" x14ac:dyDescent="0.25">
      <c r="B77" s="1" t="s">
        <v>127</v>
      </c>
      <c r="C77" s="25" t="s">
        <v>156</v>
      </c>
      <c r="D77" s="3">
        <v>60</v>
      </c>
      <c r="E77" s="5" t="s">
        <v>161</v>
      </c>
      <c r="F77" s="1" t="s">
        <v>162</v>
      </c>
      <c r="G77" s="4"/>
      <c r="H77" s="1"/>
    </row>
    <row r="78" spans="2:8" ht="23.25" x14ac:dyDescent="0.25">
      <c r="B78" s="1" t="s">
        <v>127</v>
      </c>
      <c r="C78" s="25" t="s">
        <v>156</v>
      </c>
      <c r="D78" s="3">
        <v>61</v>
      </c>
      <c r="E78" s="5" t="s">
        <v>163</v>
      </c>
      <c r="F78" s="1" t="s">
        <v>164</v>
      </c>
      <c r="G78" s="4"/>
      <c r="H78" s="1"/>
    </row>
    <row r="79" spans="2:8" ht="23.25" x14ac:dyDescent="0.25">
      <c r="B79" s="1" t="s">
        <v>127</v>
      </c>
      <c r="C79" s="25" t="s">
        <v>156</v>
      </c>
      <c r="D79" s="3">
        <v>62</v>
      </c>
      <c r="E79" s="5" t="s">
        <v>165</v>
      </c>
      <c r="F79" s="1" t="s">
        <v>166</v>
      </c>
      <c r="G79" s="4"/>
      <c r="H79" s="1"/>
    </row>
    <row r="80" spans="2:8" x14ac:dyDescent="0.25">
      <c r="B80" s="1" t="s">
        <v>127</v>
      </c>
      <c r="C80" s="25" t="s">
        <v>156</v>
      </c>
      <c r="D80" s="3">
        <v>63</v>
      </c>
      <c r="E80" s="5" t="s">
        <v>167</v>
      </c>
      <c r="F80" s="1" t="s">
        <v>168</v>
      </c>
      <c r="G80" s="4"/>
      <c r="H80" s="1"/>
    </row>
    <row r="81" spans="2:8" x14ac:dyDescent="0.25">
      <c r="B81" s="1" t="s">
        <v>127</v>
      </c>
      <c r="C81" s="25" t="s">
        <v>169</v>
      </c>
      <c r="D81" s="3">
        <v>64</v>
      </c>
      <c r="E81" s="5" t="s">
        <v>170</v>
      </c>
      <c r="F81" s="1" t="s">
        <v>171</v>
      </c>
      <c r="G81" s="4"/>
      <c r="H81" s="1"/>
    </row>
    <row r="82" spans="2:8" x14ac:dyDescent="0.25">
      <c r="B82" s="1" t="s">
        <v>127</v>
      </c>
      <c r="C82" s="25" t="s">
        <v>169</v>
      </c>
      <c r="D82" s="3">
        <v>65</v>
      </c>
      <c r="E82" s="5" t="s">
        <v>172</v>
      </c>
      <c r="F82" s="1" t="s">
        <v>173</v>
      </c>
      <c r="G82" s="4"/>
      <c r="H82" s="1"/>
    </row>
    <row r="83" spans="2:8" x14ac:dyDescent="0.25">
      <c r="B83" s="1" t="s">
        <v>127</v>
      </c>
      <c r="C83" s="25" t="s">
        <v>169</v>
      </c>
      <c r="D83" s="3">
        <v>66</v>
      </c>
      <c r="E83" s="5" t="s">
        <v>174</v>
      </c>
      <c r="F83" s="1" t="s">
        <v>175</v>
      </c>
      <c r="G83" s="4"/>
      <c r="H83" s="1"/>
    </row>
    <row r="84" spans="2:8" x14ac:dyDescent="0.25">
      <c r="B84" s="1" t="s">
        <v>127</v>
      </c>
      <c r="C84" s="25" t="s">
        <v>176</v>
      </c>
      <c r="D84" s="3">
        <v>67</v>
      </c>
      <c r="E84" s="5" t="s">
        <v>177</v>
      </c>
      <c r="F84" s="1" t="s">
        <v>178</v>
      </c>
      <c r="G84" s="4"/>
      <c r="H84" s="1"/>
    </row>
    <row r="85" spans="2:8" ht="23.25" x14ac:dyDescent="0.25">
      <c r="B85" s="1" t="s">
        <v>127</v>
      </c>
      <c r="C85" s="25" t="s">
        <v>176</v>
      </c>
      <c r="D85" s="3">
        <v>68</v>
      </c>
      <c r="E85" s="5" t="s">
        <v>179</v>
      </c>
      <c r="F85" s="1" t="s">
        <v>180</v>
      </c>
      <c r="G85" s="4"/>
      <c r="H85" s="1"/>
    </row>
    <row r="86" spans="2:8" ht="23.25" x14ac:dyDescent="0.25">
      <c r="B86" s="1" t="s">
        <v>127</v>
      </c>
      <c r="C86" s="25" t="s">
        <v>176</v>
      </c>
      <c r="D86" s="3">
        <v>69</v>
      </c>
      <c r="E86" s="5" t="s">
        <v>181</v>
      </c>
      <c r="F86" s="1" t="s">
        <v>182</v>
      </c>
      <c r="G86" s="4"/>
      <c r="H86" s="1"/>
    </row>
    <row r="87" spans="2:8" x14ac:dyDescent="0.25">
      <c r="B87" s="1" t="s">
        <v>127</v>
      </c>
      <c r="C87" s="25" t="s">
        <v>176</v>
      </c>
      <c r="D87" s="3">
        <v>70</v>
      </c>
      <c r="E87" s="5" t="s">
        <v>183</v>
      </c>
      <c r="F87" s="1" t="s">
        <v>184</v>
      </c>
      <c r="G87" s="4"/>
      <c r="H87" s="1"/>
    </row>
    <row r="88" spans="2:8" x14ac:dyDescent="0.25">
      <c r="B88" s="1" t="s">
        <v>127</v>
      </c>
      <c r="C88" s="25" t="s">
        <v>176</v>
      </c>
      <c r="D88" s="3">
        <v>71</v>
      </c>
      <c r="E88" s="5" t="s">
        <v>185</v>
      </c>
      <c r="F88" s="1" t="s">
        <v>186</v>
      </c>
      <c r="G88" s="4"/>
      <c r="H88" s="1"/>
    </row>
    <row r="89" spans="2:8" x14ac:dyDescent="0.25">
      <c r="B89" s="1" t="s">
        <v>127</v>
      </c>
      <c r="C89" s="25" t="s">
        <v>176</v>
      </c>
      <c r="D89" s="3">
        <v>72</v>
      </c>
      <c r="E89" s="5" t="s">
        <v>187</v>
      </c>
      <c r="F89" s="1" t="s">
        <v>188</v>
      </c>
      <c r="G89" s="4"/>
      <c r="H89" s="1"/>
    </row>
    <row r="90" spans="2:8" x14ac:dyDescent="0.25">
      <c r="B90" s="1" t="s">
        <v>127</v>
      </c>
      <c r="C90" s="25" t="s">
        <v>176</v>
      </c>
      <c r="D90" s="3">
        <v>73</v>
      </c>
      <c r="E90" s="5" t="s">
        <v>189</v>
      </c>
      <c r="F90" s="1" t="s">
        <v>190</v>
      </c>
      <c r="G90" s="4"/>
      <c r="H90" s="1"/>
    </row>
    <row r="91" spans="2:8" x14ac:dyDescent="0.25">
      <c r="B91" s="1" t="s">
        <v>127</v>
      </c>
      <c r="C91" s="25" t="s">
        <v>176</v>
      </c>
      <c r="D91" s="3">
        <v>74</v>
      </c>
      <c r="E91" s="5" t="s">
        <v>191</v>
      </c>
      <c r="F91" s="1" t="s">
        <v>192</v>
      </c>
      <c r="G91" s="4"/>
      <c r="H91" s="1"/>
    </row>
  </sheetData>
  <sortState ref="E4:F30">
    <sortCondition ref="E3"/>
  </sortState>
  <mergeCells count="16">
    <mergeCell ref="E21:E23"/>
    <mergeCell ref="D21:D23"/>
    <mergeCell ref="F21:F23"/>
    <mergeCell ref="C4:C23"/>
    <mergeCell ref="E13:E16"/>
    <mergeCell ref="F13:F16"/>
    <mergeCell ref="D13:D16"/>
    <mergeCell ref="E17:E20"/>
    <mergeCell ref="F17:F20"/>
    <mergeCell ref="D17:D20"/>
    <mergeCell ref="E4:E7"/>
    <mergeCell ref="E9:E12"/>
    <mergeCell ref="F9:F12"/>
    <mergeCell ref="F4:F7"/>
    <mergeCell ref="D4:D7"/>
    <mergeCell ref="D9:D12"/>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78"/>
  <sheetViews>
    <sheetView zoomScale="110" zoomScaleNormal="110" workbookViewId="0">
      <selection activeCell="D10" sqref="D10"/>
    </sheetView>
  </sheetViews>
  <sheetFormatPr baseColWidth="10" defaultColWidth="11.42578125" defaultRowHeight="15" x14ac:dyDescent="0.25"/>
  <cols>
    <col min="1" max="1" width="24.85546875" customWidth="1"/>
    <col min="2" max="9" width="19.28515625" customWidth="1"/>
  </cols>
  <sheetData>
    <row r="2" spans="1:9" ht="15" customHeight="1" x14ac:dyDescent="0.25">
      <c r="B2" s="59" t="s">
        <v>193</v>
      </c>
      <c r="C2" s="60"/>
      <c r="D2" s="60"/>
      <c r="E2" s="61"/>
      <c r="F2" s="56" t="s">
        <v>194</v>
      </c>
      <c r="G2" s="57"/>
      <c r="H2" s="57"/>
      <c r="I2" s="58"/>
    </row>
    <row r="3" spans="1:9" ht="50.25" customHeight="1" x14ac:dyDescent="0.25">
      <c r="A3" s="26"/>
      <c r="B3" s="30" t="s">
        <v>195</v>
      </c>
      <c r="C3" s="30" t="s">
        <v>196</v>
      </c>
      <c r="D3" s="30" t="s">
        <v>197</v>
      </c>
      <c r="E3" s="30" t="s">
        <v>198</v>
      </c>
      <c r="F3" s="31" t="s">
        <v>199</v>
      </c>
      <c r="G3" s="31" t="s">
        <v>200</v>
      </c>
      <c r="H3" s="31" t="s">
        <v>201</v>
      </c>
      <c r="I3" s="32" t="s">
        <v>202</v>
      </c>
    </row>
    <row r="4" spans="1:9" x14ac:dyDescent="0.25">
      <c r="A4" s="29" t="s">
        <v>203</v>
      </c>
      <c r="B4" s="29" t="s">
        <v>204</v>
      </c>
      <c r="C4" s="29" t="s">
        <v>205</v>
      </c>
      <c r="D4" s="29" t="s">
        <v>206</v>
      </c>
      <c r="E4" s="29" t="s">
        <v>207</v>
      </c>
      <c r="F4" s="29" t="s">
        <v>208</v>
      </c>
      <c r="G4" s="29" t="s">
        <v>209</v>
      </c>
      <c r="H4" s="29" t="s">
        <v>210</v>
      </c>
      <c r="I4" s="29" t="s">
        <v>211</v>
      </c>
    </row>
    <row r="5" spans="1:9" x14ac:dyDescent="0.25">
      <c r="A5" s="27" t="s">
        <v>9</v>
      </c>
      <c r="B5" s="28"/>
      <c r="C5" s="28"/>
      <c r="D5" s="28"/>
      <c r="E5" s="28"/>
      <c r="F5" s="28"/>
      <c r="G5" s="28"/>
      <c r="H5" s="28"/>
      <c r="I5" s="28"/>
    </row>
    <row r="6" spans="1:9" x14ac:dyDescent="0.25">
      <c r="A6" s="5" t="s">
        <v>15</v>
      </c>
      <c r="B6" s="28"/>
      <c r="C6" s="28"/>
      <c r="D6" s="28"/>
      <c r="E6" s="28"/>
      <c r="F6" s="28"/>
      <c r="G6" s="28"/>
      <c r="H6" s="28"/>
      <c r="I6" s="28"/>
    </row>
    <row r="7" spans="1:9" x14ac:dyDescent="0.25">
      <c r="A7" s="27" t="s">
        <v>17</v>
      </c>
      <c r="B7" s="28"/>
      <c r="C7" s="28"/>
      <c r="D7" s="28"/>
      <c r="E7" s="28"/>
      <c r="F7" s="28"/>
      <c r="G7" s="28"/>
      <c r="H7" s="28"/>
      <c r="I7" s="28"/>
    </row>
    <row r="8" spans="1:9" ht="22.5" x14ac:dyDescent="0.25">
      <c r="A8" s="27" t="s">
        <v>23</v>
      </c>
      <c r="B8" s="28"/>
      <c r="C8" s="28"/>
      <c r="D8" s="28"/>
      <c r="E8" s="28"/>
      <c r="F8" s="28"/>
      <c r="G8" s="28"/>
      <c r="H8" s="28"/>
      <c r="I8" s="28"/>
    </row>
    <row r="9" spans="1:9" ht="22.5" x14ac:dyDescent="0.25">
      <c r="A9" s="27" t="s">
        <v>29</v>
      </c>
      <c r="B9" s="28"/>
      <c r="C9" s="28"/>
      <c r="D9" s="28"/>
      <c r="E9" s="28"/>
      <c r="F9" s="28"/>
      <c r="G9" s="28"/>
      <c r="H9" s="28"/>
      <c r="I9" s="28"/>
    </row>
    <row r="10" spans="1:9" ht="22.5" x14ac:dyDescent="0.25">
      <c r="A10" s="27" t="s">
        <v>35</v>
      </c>
      <c r="B10" s="28"/>
      <c r="C10" s="28"/>
      <c r="D10" s="28"/>
      <c r="E10" s="28"/>
      <c r="F10" s="28"/>
      <c r="G10" s="28"/>
      <c r="H10" s="28"/>
      <c r="I10" s="28"/>
    </row>
    <row r="11" spans="1:9" ht="23.25" x14ac:dyDescent="0.25">
      <c r="A11" s="5" t="s">
        <v>41</v>
      </c>
      <c r="B11" s="28"/>
      <c r="C11" s="28"/>
      <c r="D11" s="28"/>
      <c r="E11" s="28"/>
      <c r="F11" s="28"/>
      <c r="G11" s="28"/>
      <c r="H11" s="28"/>
      <c r="I11" s="28"/>
    </row>
    <row r="12" spans="1:9" x14ac:dyDescent="0.25">
      <c r="A12" s="5" t="s">
        <v>44</v>
      </c>
      <c r="B12" s="28"/>
      <c r="C12" s="28"/>
      <c r="D12" s="28"/>
      <c r="E12" s="28"/>
      <c r="F12" s="28"/>
      <c r="G12" s="28"/>
      <c r="H12" s="28"/>
      <c r="I12" s="28"/>
    </row>
    <row r="13" spans="1:9" x14ac:dyDescent="0.25">
      <c r="A13" s="5" t="s">
        <v>46</v>
      </c>
      <c r="B13" s="28"/>
      <c r="C13" s="28"/>
      <c r="D13" s="28"/>
      <c r="E13" s="28"/>
      <c r="F13" s="28"/>
      <c r="G13" s="28"/>
      <c r="H13" s="28"/>
      <c r="I13" s="28"/>
    </row>
    <row r="14" spans="1:9" ht="15" customHeight="1" x14ac:dyDescent="0.25">
      <c r="A14" s="5" t="s">
        <v>48</v>
      </c>
      <c r="B14" s="28"/>
      <c r="C14" s="28"/>
      <c r="D14" s="28"/>
      <c r="E14" s="28"/>
      <c r="F14" s="28"/>
      <c r="G14" s="28"/>
      <c r="H14" s="28"/>
      <c r="I14" s="28"/>
    </row>
    <row r="15" spans="1:9" x14ac:dyDescent="0.25">
      <c r="A15" s="5" t="s">
        <v>51</v>
      </c>
      <c r="B15" s="28"/>
      <c r="C15" s="28"/>
      <c r="D15" s="28"/>
      <c r="E15" s="28"/>
      <c r="F15" s="28"/>
      <c r="G15" s="28"/>
      <c r="H15" s="28"/>
      <c r="I15" s="28"/>
    </row>
    <row r="16" spans="1:9" x14ac:dyDescent="0.25">
      <c r="A16" s="5" t="s">
        <v>53</v>
      </c>
      <c r="B16" s="28"/>
      <c r="C16" s="28"/>
      <c r="D16" s="28"/>
      <c r="E16" s="28"/>
      <c r="F16" s="28"/>
      <c r="G16" s="28"/>
      <c r="H16" s="28"/>
      <c r="I16" s="28"/>
    </row>
    <row r="17" spans="1:9" x14ac:dyDescent="0.25">
      <c r="A17" s="5" t="s">
        <v>57</v>
      </c>
      <c r="B17" s="28"/>
      <c r="C17" s="28"/>
      <c r="D17" s="28"/>
      <c r="E17" s="28"/>
      <c r="F17" s="28"/>
      <c r="G17" s="28"/>
      <c r="H17" s="28"/>
      <c r="I17" s="28"/>
    </row>
    <row r="18" spans="1:9" ht="15" customHeight="1" x14ac:dyDescent="0.25">
      <c r="A18" s="5" t="s">
        <v>59</v>
      </c>
      <c r="B18" s="28"/>
      <c r="C18" s="28"/>
      <c r="D18" s="28"/>
      <c r="E18" s="28"/>
      <c r="F18" s="28"/>
      <c r="G18" s="28"/>
      <c r="H18" s="28"/>
      <c r="I18" s="28"/>
    </row>
    <row r="19" spans="1:9" x14ac:dyDescent="0.25">
      <c r="A19" s="5" t="s">
        <v>61</v>
      </c>
      <c r="B19" s="28"/>
      <c r="C19" s="28"/>
      <c r="D19" s="28"/>
      <c r="E19" s="28"/>
      <c r="F19" s="28"/>
      <c r="G19" s="28"/>
      <c r="H19" s="28"/>
      <c r="I19" s="28"/>
    </row>
    <row r="20" spans="1:9" ht="23.25" x14ac:dyDescent="0.25">
      <c r="A20" s="5" t="s">
        <v>63</v>
      </c>
      <c r="B20" s="28"/>
      <c r="C20" s="28"/>
      <c r="D20" s="28"/>
      <c r="E20" s="28"/>
      <c r="F20" s="28"/>
      <c r="G20" s="28"/>
      <c r="H20" s="28"/>
      <c r="I20" s="28"/>
    </row>
    <row r="21" spans="1:9" x14ac:dyDescent="0.25">
      <c r="A21" s="5" t="s">
        <v>65</v>
      </c>
      <c r="B21" s="28"/>
      <c r="C21" s="28"/>
      <c r="D21" s="28"/>
      <c r="E21" s="28"/>
      <c r="F21" s="28"/>
      <c r="G21" s="28"/>
      <c r="H21" s="28"/>
      <c r="I21" s="28"/>
    </row>
    <row r="22" spans="1:9" ht="15" customHeight="1" x14ac:dyDescent="0.25">
      <c r="A22" s="5" t="s">
        <v>67</v>
      </c>
      <c r="B22" s="28"/>
      <c r="C22" s="28"/>
      <c r="D22" s="28"/>
      <c r="E22" s="28"/>
      <c r="F22" s="28"/>
      <c r="G22" s="28"/>
      <c r="H22" s="28"/>
      <c r="I22" s="28"/>
    </row>
    <row r="23" spans="1:9" ht="23.25" x14ac:dyDescent="0.25">
      <c r="A23" s="5" t="s">
        <v>70</v>
      </c>
      <c r="B23" s="28"/>
      <c r="C23" s="28"/>
      <c r="D23" s="28"/>
      <c r="E23" s="28"/>
      <c r="F23" s="28"/>
      <c r="G23" s="28"/>
      <c r="H23" s="28"/>
      <c r="I23" s="28"/>
    </row>
    <row r="24" spans="1:9" x14ac:dyDescent="0.25">
      <c r="A24" s="5" t="s">
        <v>72</v>
      </c>
      <c r="B24" s="28"/>
      <c r="C24" s="28"/>
      <c r="D24" s="28"/>
      <c r="E24" s="28"/>
      <c r="F24" s="28"/>
      <c r="G24" s="28"/>
      <c r="H24" s="28"/>
      <c r="I24" s="28"/>
    </row>
    <row r="25" spans="1:9" x14ac:dyDescent="0.25">
      <c r="A25" s="5" t="s">
        <v>74</v>
      </c>
      <c r="B25" s="28"/>
      <c r="C25" s="28"/>
      <c r="D25" s="28"/>
      <c r="E25" s="28"/>
      <c r="F25" s="28"/>
      <c r="G25" s="28"/>
      <c r="H25" s="28"/>
      <c r="I25" s="28"/>
    </row>
    <row r="26" spans="1:9" ht="23.25" x14ac:dyDescent="0.25">
      <c r="A26" s="5" t="s">
        <v>77</v>
      </c>
      <c r="B26" s="28"/>
      <c r="C26" s="28"/>
      <c r="D26" s="28"/>
      <c r="E26" s="28"/>
      <c r="F26" s="28"/>
      <c r="G26" s="28"/>
      <c r="H26" s="28"/>
      <c r="I26" s="28"/>
    </row>
    <row r="27" spans="1:9" ht="23.25" x14ac:dyDescent="0.25">
      <c r="A27" s="5" t="s">
        <v>79</v>
      </c>
      <c r="B27" s="28"/>
      <c r="C27" s="28"/>
      <c r="D27" s="28"/>
      <c r="E27" s="28"/>
      <c r="F27" s="28"/>
      <c r="G27" s="28"/>
      <c r="H27" s="28"/>
      <c r="I27" s="28"/>
    </row>
    <row r="28" spans="1:9" ht="23.25" x14ac:dyDescent="0.25">
      <c r="A28" s="5" t="s">
        <v>81</v>
      </c>
      <c r="B28" s="28"/>
      <c r="C28" s="28"/>
      <c r="D28" s="28"/>
      <c r="E28" s="28"/>
      <c r="F28" s="28"/>
      <c r="G28" s="28"/>
      <c r="H28" s="28"/>
      <c r="I28" s="28"/>
    </row>
    <row r="29" spans="1:9" ht="34.5" x14ac:dyDescent="0.25">
      <c r="A29" s="5" t="s">
        <v>83</v>
      </c>
      <c r="B29" s="28"/>
      <c r="C29" s="28"/>
      <c r="D29" s="28"/>
      <c r="E29" s="28"/>
      <c r="F29" s="28"/>
      <c r="G29" s="28"/>
      <c r="H29" s="28"/>
      <c r="I29" s="28"/>
    </row>
    <row r="30" spans="1:9" x14ac:dyDescent="0.25">
      <c r="A30" s="5" t="s">
        <v>85</v>
      </c>
      <c r="B30" s="28"/>
      <c r="C30" s="28"/>
      <c r="D30" s="28"/>
      <c r="E30" s="28"/>
      <c r="F30" s="28"/>
      <c r="G30" s="28"/>
      <c r="H30" s="28"/>
      <c r="I30" s="28"/>
    </row>
    <row r="31" spans="1:9" ht="34.5" x14ac:dyDescent="0.25">
      <c r="A31" s="5" t="s">
        <v>88</v>
      </c>
      <c r="B31" s="28"/>
      <c r="C31" s="28"/>
      <c r="D31" s="28"/>
      <c r="E31" s="28"/>
      <c r="F31" s="28"/>
      <c r="G31" s="28"/>
      <c r="H31" s="28"/>
      <c r="I31" s="28"/>
    </row>
    <row r="32" spans="1:9" ht="34.5" x14ac:dyDescent="0.25">
      <c r="A32" s="5" t="s">
        <v>91</v>
      </c>
      <c r="B32" s="28"/>
      <c r="C32" s="28"/>
      <c r="D32" s="28"/>
      <c r="E32" s="28"/>
      <c r="F32" s="28"/>
      <c r="G32" s="28"/>
      <c r="H32" s="28"/>
      <c r="I32" s="28"/>
    </row>
    <row r="33" spans="1:9" ht="57" x14ac:dyDescent="0.25">
      <c r="A33" s="5" t="s">
        <v>93</v>
      </c>
      <c r="B33" s="28"/>
      <c r="C33" s="28"/>
      <c r="D33" s="28"/>
      <c r="E33" s="28"/>
      <c r="F33" s="28"/>
      <c r="G33" s="28"/>
      <c r="H33" s="28"/>
      <c r="I33" s="28"/>
    </row>
    <row r="34" spans="1:9" ht="23.25" x14ac:dyDescent="0.25">
      <c r="A34" s="5" t="s">
        <v>95</v>
      </c>
      <c r="B34" s="28"/>
      <c r="C34" s="28"/>
      <c r="D34" s="28"/>
      <c r="E34" s="28"/>
      <c r="F34" s="28"/>
      <c r="G34" s="28"/>
      <c r="H34" s="28"/>
      <c r="I34" s="28"/>
    </row>
    <row r="35" spans="1:9" x14ac:dyDescent="0.25">
      <c r="A35" s="5" t="s">
        <v>97</v>
      </c>
      <c r="B35" s="28"/>
      <c r="C35" s="28"/>
      <c r="D35" s="28"/>
      <c r="E35" s="28"/>
      <c r="F35" s="28"/>
      <c r="G35" s="28"/>
      <c r="H35" s="28"/>
      <c r="I35" s="28"/>
    </row>
    <row r="36" spans="1:9" ht="23.25" x14ac:dyDescent="0.25">
      <c r="A36" s="5" t="s">
        <v>100</v>
      </c>
      <c r="B36" s="28"/>
      <c r="C36" s="28"/>
      <c r="D36" s="28"/>
      <c r="E36" s="28"/>
      <c r="F36" s="28"/>
      <c r="G36" s="28"/>
      <c r="H36" s="28"/>
      <c r="I36" s="28"/>
    </row>
    <row r="37" spans="1:9" ht="23.25" x14ac:dyDescent="0.25">
      <c r="A37" s="5" t="s">
        <v>103</v>
      </c>
      <c r="B37" s="28"/>
      <c r="C37" s="28"/>
      <c r="D37" s="28"/>
      <c r="E37" s="28"/>
      <c r="F37" s="28"/>
      <c r="G37" s="28"/>
      <c r="H37" s="28"/>
      <c r="I37" s="28"/>
    </row>
    <row r="38" spans="1:9" ht="23.25" x14ac:dyDescent="0.25">
      <c r="A38" s="5" t="s">
        <v>105</v>
      </c>
      <c r="B38" s="28"/>
      <c r="C38" s="28"/>
      <c r="D38" s="28"/>
      <c r="E38" s="28"/>
      <c r="F38" s="28"/>
      <c r="G38" s="28"/>
      <c r="H38" s="28"/>
      <c r="I38" s="28"/>
    </row>
    <row r="39" spans="1:9" x14ac:dyDescent="0.25">
      <c r="A39" s="5" t="s">
        <v>107</v>
      </c>
      <c r="B39" s="28"/>
      <c r="C39" s="28"/>
      <c r="D39" s="28"/>
      <c r="E39" s="28"/>
      <c r="F39" s="28"/>
      <c r="G39" s="28"/>
      <c r="H39" s="28"/>
      <c r="I39" s="28"/>
    </row>
    <row r="40" spans="1:9" x14ac:dyDescent="0.25">
      <c r="A40" s="5" t="s">
        <v>109</v>
      </c>
      <c r="B40" s="28"/>
      <c r="C40" s="28"/>
      <c r="D40" s="28"/>
      <c r="E40" s="28"/>
      <c r="F40" s="28"/>
      <c r="G40" s="28"/>
      <c r="H40" s="28"/>
      <c r="I40" s="28"/>
    </row>
    <row r="41" spans="1:9" ht="23.25" x14ac:dyDescent="0.25">
      <c r="A41" s="5" t="s">
        <v>111</v>
      </c>
      <c r="B41" s="28"/>
      <c r="C41" s="28"/>
      <c r="D41" s="28"/>
      <c r="E41" s="28"/>
      <c r="F41" s="28"/>
      <c r="G41" s="28"/>
      <c r="H41" s="28"/>
      <c r="I41" s="28"/>
    </row>
    <row r="42" spans="1:9" ht="23.25" x14ac:dyDescent="0.25">
      <c r="A42" s="5" t="s">
        <v>113</v>
      </c>
      <c r="B42" s="28"/>
      <c r="C42" s="28"/>
      <c r="D42" s="28"/>
      <c r="E42" s="28"/>
      <c r="F42" s="28"/>
      <c r="G42" s="28"/>
      <c r="H42" s="28"/>
      <c r="I42" s="28"/>
    </row>
    <row r="43" spans="1:9" x14ac:dyDescent="0.25">
      <c r="A43" s="5" t="s">
        <v>115</v>
      </c>
      <c r="B43" s="28"/>
      <c r="C43" s="28"/>
      <c r="D43" s="28"/>
      <c r="E43" s="28"/>
      <c r="F43" s="28"/>
      <c r="G43" s="28"/>
      <c r="H43" s="28"/>
      <c r="I43" s="28"/>
    </row>
    <row r="44" spans="1:9" x14ac:dyDescent="0.25">
      <c r="A44" s="5" t="s">
        <v>117</v>
      </c>
      <c r="B44" s="28"/>
      <c r="C44" s="28"/>
      <c r="D44" s="28"/>
      <c r="E44" s="28"/>
      <c r="F44" s="28"/>
      <c r="G44" s="28"/>
      <c r="H44" s="28"/>
      <c r="I44" s="28"/>
    </row>
    <row r="45" spans="1:9" ht="23.25" x14ac:dyDescent="0.25">
      <c r="A45" s="5" t="s">
        <v>119</v>
      </c>
      <c r="B45" s="28"/>
      <c r="C45" s="28"/>
      <c r="D45" s="28"/>
      <c r="E45" s="28"/>
      <c r="F45" s="28"/>
      <c r="G45" s="28"/>
      <c r="H45" s="28"/>
      <c r="I45" s="28"/>
    </row>
    <row r="46" spans="1:9" x14ac:dyDescent="0.25">
      <c r="A46" s="5" t="s">
        <v>121</v>
      </c>
      <c r="B46" s="28"/>
      <c r="C46" s="28"/>
      <c r="D46" s="28"/>
      <c r="E46" s="28"/>
      <c r="F46" s="28"/>
      <c r="G46" s="28"/>
      <c r="H46" s="28"/>
      <c r="I46" s="28"/>
    </row>
    <row r="47" spans="1:9" ht="34.5" x14ac:dyDescent="0.25">
      <c r="A47" s="5" t="s">
        <v>123</v>
      </c>
      <c r="B47" s="28"/>
      <c r="C47" s="28"/>
      <c r="D47" s="28"/>
      <c r="E47" s="28"/>
      <c r="F47" s="28"/>
      <c r="G47" s="28"/>
      <c r="H47" s="28"/>
      <c r="I47" s="28"/>
    </row>
    <row r="48" spans="1:9" x14ac:dyDescent="0.25">
      <c r="A48" s="5" t="s">
        <v>125</v>
      </c>
      <c r="B48" s="28"/>
      <c r="C48" s="28"/>
      <c r="D48" s="28"/>
      <c r="E48" s="28"/>
      <c r="F48" s="28"/>
      <c r="G48" s="28"/>
      <c r="H48" s="28"/>
      <c r="I48" s="28"/>
    </row>
    <row r="49" spans="1:9" x14ac:dyDescent="0.25">
      <c r="A49" s="5" t="s">
        <v>129</v>
      </c>
      <c r="B49" s="28"/>
      <c r="C49" s="28"/>
      <c r="D49" s="28"/>
      <c r="E49" s="28"/>
      <c r="F49" s="28"/>
      <c r="G49" s="28"/>
      <c r="H49" s="28"/>
      <c r="I49" s="28"/>
    </row>
    <row r="50" spans="1:9" ht="23.25" x14ac:dyDescent="0.25">
      <c r="A50" s="5" t="s">
        <v>131</v>
      </c>
      <c r="B50" s="28"/>
      <c r="C50" s="28"/>
      <c r="D50" s="28"/>
      <c r="E50" s="28"/>
      <c r="F50" s="28"/>
      <c r="G50" s="28"/>
      <c r="H50" s="28"/>
      <c r="I50" s="28"/>
    </row>
    <row r="51" spans="1:9" x14ac:dyDescent="0.25">
      <c r="A51" s="5" t="s">
        <v>133</v>
      </c>
      <c r="B51" s="28"/>
      <c r="C51" s="28"/>
      <c r="D51" s="28"/>
      <c r="E51" s="28"/>
      <c r="F51" s="28"/>
      <c r="G51" s="28"/>
      <c r="H51" s="28"/>
      <c r="I51" s="28"/>
    </row>
    <row r="52" spans="1:9" x14ac:dyDescent="0.25">
      <c r="A52" s="5" t="s">
        <v>135</v>
      </c>
      <c r="B52" s="28"/>
      <c r="C52" s="28"/>
      <c r="D52" s="28"/>
      <c r="E52" s="28"/>
      <c r="F52" s="28"/>
      <c r="G52" s="28"/>
      <c r="H52" s="28"/>
      <c r="I52" s="28"/>
    </row>
    <row r="53" spans="1:9" x14ac:dyDescent="0.25">
      <c r="A53" s="5" t="s">
        <v>137</v>
      </c>
      <c r="B53" s="28"/>
      <c r="C53" s="28"/>
      <c r="D53" s="28"/>
      <c r="E53" s="28"/>
      <c r="F53" s="28"/>
      <c r="G53" s="28"/>
      <c r="H53" s="28"/>
      <c r="I53" s="28"/>
    </row>
    <row r="54" spans="1:9" ht="23.25" x14ac:dyDescent="0.25">
      <c r="A54" s="5" t="s">
        <v>139</v>
      </c>
      <c r="B54" s="28"/>
      <c r="C54" s="28"/>
      <c r="D54" s="28"/>
      <c r="E54" s="28"/>
      <c r="F54" s="28"/>
      <c r="G54" s="28"/>
      <c r="H54" s="28"/>
      <c r="I54" s="28"/>
    </row>
    <row r="55" spans="1:9" x14ac:dyDescent="0.25">
      <c r="A55" s="5" t="s">
        <v>141</v>
      </c>
      <c r="B55" s="28"/>
      <c r="C55" s="28"/>
      <c r="D55" s="28"/>
      <c r="E55" s="28"/>
      <c r="F55" s="28"/>
      <c r="G55" s="28"/>
      <c r="H55" s="28"/>
      <c r="I55" s="28"/>
    </row>
    <row r="56" spans="1:9" x14ac:dyDescent="0.25">
      <c r="A56" s="5" t="s">
        <v>143</v>
      </c>
      <c r="B56" s="28"/>
      <c r="C56" s="28"/>
      <c r="D56" s="28"/>
      <c r="E56" s="28"/>
      <c r="F56" s="28"/>
      <c r="G56" s="28"/>
      <c r="H56" s="28"/>
      <c r="I56" s="28"/>
    </row>
    <row r="57" spans="1:9" x14ac:dyDescent="0.25">
      <c r="A57" s="5" t="s">
        <v>145</v>
      </c>
      <c r="B57" s="28"/>
      <c r="C57" s="28"/>
      <c r="D57" s="28"/>
      <c r="E57" s="28"/>
      <c r="F57" s="28"/>
      <c r="G57" s="28"/>
      <c r="H57" s="28"/>
      <c r="I57" s="28"/>
    </row>
    <row r="58" spans="1:9" ht="23.25" x14ac:dyDescent="0.25">
      <c r="A58" s="5" t="s">
        <v>148</v>
      </c>
      <c r="B58" s="28"/>
      <c r="C58" s="28"/>
      <c r="D58" s="28"/>
      <c r="E58" s="28"/>
      <c r="F58" s="28"/>
      <c r="G58" s="28"/>
      <c r="H58" s="28"/>
      <c r="I58" s="28"/>
    </row>
    <row r="59" spans="1:9" ht="409.5" x14ac:dyDescent="0.25">
      <c r="A59" s="5" t="s">
        <v>150</v>
      </c>
      <c r="B59" s="44" t="s">
        <v>212</v>
      </c>
      <c r="C59" s="45" t="s">
        <v>213</v>
      </c>
      <c r="D59" s="44" t="s">
        <v>214</v>
      </c>
      <c r="E59" s="46" t="s">
        <v>215</v>
      </c>
      <c r="F59" s="44" t="s">
        <v>216</v>
      </c>
      <c r="G59" s="44" t="s">
        <v>217</v>
      </c>
      <c r="H59" s="44" t="s">
        <v>218</v>
      </c>
      <c r="I59" s="44" t="s">
        <v>219</v>
      </c>
    </row>
    <row r="60" spans="1:9" ht="23.25" x14ac:dyDescent="0.25">
      <c r="A60" s="5" t="s">
        <v>152</v>
      </c>
      <c r="B60" s="28"/>
      <c r="C60" s="28"/>
      <c r="D60" s="28"/>
      <c r="E60" s="28"/>
      <c r="F60" s="28"/>
      <c r="G60" s="28"/>
      <c r="H60" s="28"/>
      <c r="I60" s="28"/>
    </row>
    <row r="61" spans="1:9" x14ac:dyDescent="0.25">
      <c r="A61" s="5" t="s">
        <v>154</v>
      </c>
      <c r="B61" s="28"/>
      <c r="C61" s="28"/>
      <c r="D61" s="28"/>
      <c r="E61" s="28"/>
      <c r="F61" s="28"/>
      <c r="G61" s="28"/>
      <c r="H61" s="28"/>
      <c r="I61" s="28"/>
    </row>
    <row r="62" spans="1:9" x14ac:dyDescent="0.25">
      <c r="A62" s="5" t="s">
        <v>157</v>
      </c>
      <c r="B62" s="28"/>
      <c r="C62" s="28"/>
      <c r="D62" s="28"/>
      <c r="E62" s="28"/>
      <c r="F62" s="28"/>
      <c r="G62" s="28"/>
      <c r="H62" s="28"/>
      <c r="I62" s="28"/>
    </row>
    <row r="63" spans="1:9" x14ac:dyDescent="0.25">
      <c r="A63" s="5" t="s">
        <v>159</v>
      </c>
      <c r="B63" s="28"/>
      <c r="C63" s="28"/>
      <c r="D63" s="28"/>
      <c r="E63" s="28"/>
      <c r="F63" s="28"/>
      <c r="G63" s="28"/>
      <c r="H63" s="28"/>
      <c r="I63" s="28"/>
    </row>
    <row r="64" spans="1:9" x14ac:dyDescent="0.25">
      <c r="A64" s="5" t="s">
        <v>161</v>
      </c>
      <c r="B64" s="28"/>
      <c r="C64" s="28"/>
      <c r="D64" s="28"/>
      <c r="E64" s="28"/>
      <c r="F64" s="28"/>
      <c r="G64" s="28"/>
      <c r="H64" s="28"/>
      <c r="I64" s="28"/>
    </row>
    <row r="65" spans="1:9" ht="23.25" x14ac:dyDescent="0.25">
      <c r="A65" s="5" t="s">
        <v>163</v>
      </c>
      <c r="B65" s="28"/>
      <c r="C65" s="28"/>
      <c r="D65" s="28"/>
      <c r="E65" s="28"/>
      <c r="F65" s="28"/>
      <c r="G65" s="28"/>
      <c r="H65" s="28"/>
      <c r="I65" s="28"/>
    </row>
    <row r="66" spans="1:9" ht="23.25" x14ac:dyDescent="0.25">
      <c r="A66" s="5" t="s">
        <v>165</v>
      </c>
      <c r="B66" s="28"/>
      <c r="C66" s="28"/>
      <c r="D66" s="28"/>
      <c r="E66" s="28"/>
      <c r="F66" s="28"/>
      <c r="G66" s="28"/>
      <c r="H66" s="28"/>
      <c r="I66" s="28"/>
    </row>
    <row r="67" spans="1:9" x14ac:dyDescent="0.25">
      <c r="A67" s="5" t="s">
        <v>167</v>
      </c>
      <c r="B67" s="28"/>
      <c r="C67" s="28"/>
      <c r="D67" s="28"/>
      <c r="E67" s="28"/>
      <c r="F67" s="28"/>
      <c r="G67" s="28"/>
      <c r="H67" s="28"/>
      <c r="I67" s="28"/>
    </row>
    <row r="68" spans="1:9" x14ac:dyDescent="0.25">
      <c r="A68" s="5" t="s">
        <v>170</v>
      </c>
      <c r="B68" s="28"/>
      <c r="C68" s="28"/>
      <c r="D68" s="28"/>
      <c r="E68" s="28"/>
      <c r="F68" s="28"/>
      <c r="G68" s="28"/>
      <c r="H68" s="28"/>
      <c r="I68" s="28"/>
    </row>
    <row r="69" spans="1:9" x14ac:dyDescent="0.25">
      <c r="A69" s="5" t="s">
        <v>172</v>
      </c>
      <c r="B69" s="28"/>
      <c r="C69" s="28"/>
      <c r="D69" s="28"/>
      <c r="E69" s="28"/>
      <c r="F69" s="28"/>
      <c r="G69" s="28"/>
      <c r="H69" s="28"/>
      <c r="I69" s="28"/>
    </row>
    <row r="70" spans="1:9" x14ac:dyDescent="0.25">
      <c r="A70" s="5" t="s">
        <v>174</v>
      </c>
      <c r="B70" s="28"/>
      <c r="C70" s="28"/>
      <c r="D70" s="28"/>
      <c r="E70" s="28"/>
      <c r="F70" s="28"/>
      <c r="G70" s="28"/>
      <c r="H70" s="28"/>
      <c r="I70" s="28"/>
    </row>
    <row r="71" spans="1:9" x14ac:dyDescent="0.25">
      <c r="A71" s="5" t="s">
        <v>177</v>
      </c>
      <c r="B71" s="28"/>
      <c r="C71" s="28"/>
      <c r="D71" s="28"/>
      <c r="E71" s="28"/>
      <c r="F71" s="28"/>
      <c r="G71" s="28"/>
      <c r="H71" s="28"/>
      <c r="I71" s="28"/>
    </row>
    <row r="72" spans="1:9" x14ac:dyDescent="0.25">
      <c r="A72" s="5" t="s">
        <v>179</v>
      </c>
      <c r="B72" s="28"/>
      <c r="C72" s="28"/>
      <c r="D72" s="28"/>
      <c r="E72" s="28"/>
      <c r="F72" s="28"/>
      <c r="G72" s="28"/>
      <c r="H72" s="28"/>
      <c r="I72" s="28"/>
    </row>
    <row r="73" spans="1:9" ht="23.25" x14ac:dyDescent="0.25">
      <c r="A73" s="5" t="s">
        <v>181</v>
      </c>
      <c r="B73" s="28"/>
      <c r="C73" s="28"/>
      <c r="D73" s="28"/>
      <c r="E73" s="28"/>
      <c r="F73" s="28"/>
      <c r="G73" s="28"/>
      <c r="H73" s="28"/>
      <c r="I73" s="28"/>
    </row>
    <row r="74" spans="1:9" x14ac:dyDescent="0.25">
      <c r="A74" s="5" t="s">
        <v>183</v>
      </c>
      <c r="B74" s="28"/>
      <c r="C74" s="28"/>
      <c r="D74" s="28"/>
      <c r="E74" s="28"/>
      <c r="F74" s="28"/>
      <c r="G74" s="28"/>
      <c r="H74" s="28"/>
      <c r="I74" s="28"/>
    </row>
    <row r="75" spans="1:9" x14ac:dyDescent="0.25">
      <c r="A75" s="5" t="s">
        <v>185</v>
      </c>
      <c r="B75" s="28"/>
      <c r="C75" s="28"/>
      <c r="D75" s="28"/>
      <c r="E75" s="28"/>
      <c r="F75" s="28"/>
      <c r="G75" s="28"/>
      <c r="H75" s="28"/>
      <c r="I75" s="28"/>
    </row>
    <row r="76" spans="1:9" x14ac:dyDescent="0.25">
      <c r="A76" s="5" t="s">
        <v>187</v>
      </c>
      <c r="B76" s="28"/>
      <c r="C76" s="28"/>
      <c r="D76" s="28"/>
      <c r="E76" s="28"/>
      <c r="F76" s="28"/>
      <c r="G76" s="28"/>
      <c r="H76" s="28"/>
      <c r="I76" s="28"/>
    </row>
    <row r="77" spans="1:9" x14ac:dyDescent="0.25">
      <c r="A77" s="5" t="s">
        <v>189</v>
      </c>
      <c r="B77" s="28"/>
      <c r="C77" s="28"/>
      <c r="D77" s="28"/>
      <c r="E77" s="28"/>
      <c r="F77" s="28"/>
      <c r="G77" s="28"/>
      <c r="H77" s="28"/>
      <c r="I77" s="28"/>
    </row>
    <row r="78" spans="1:9" x14ac:dyDescent="0.25">
      <c r="A78" s="5" t="s">
        <v>191</v>
      </c>
      <c r="B78" s="28"/>
      <c r="C78" s="28"/>
      <c r="D78" s="28"/>
      <c r="E78" s="28"/>
      <c r="F78" s="28"/>
      <c r="G78" s="28"/>
      <c r="H78" s="28"/>
      <c r="I78" s="28"/>
    </row>
  </sheetData>
  <autoFilter ref="A4:I78"/>
  <mergeCells count="2">
    <mergeCell ref="F2:I2"/>
    <mergeCell ref="B2:E2"/>
  </mergeCells>
  <pageMargins left="0.7" right="0.7" top="0.75" bottom="0.75" header="0.3" footer="0.3"/>
  <pageSetup orientation="portrait" horizontalDpi="4294967292"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46"/>
  <sheetViews>
    <sheetView tabSelected="1" topLeftCell="A38" zoomScale="80" zoomScaleNormal="80" workbookViewId="0">
      <pane xSplit="1" topLeftCell="AA1" activePane="topRight" state="frozen"/>
      <selection activeCell="A12" sqref="A12"/>
      <selection pane="topRight" activeCell="AT42" sqref="AT42:AT46"/>
    </sheetView>
  </sheetViews>
  <sheetFormatPr baseColWidth="10" defaultColWidth="11.42578125" defaultRowHeight="15" x14ac:dyDescent="0.25"/>
  <cols>
    <col min="1" max="1" width="8.28515625" customWidth="1"/>
    <col min="2" max="2" width="27.140625" customWidth="1"/>
    <col min="3" max="3" width="23.28515625" customWidth="1"/>
    <col min="4" max="4" width="28.42578125" customWidth="1"/>
    <col min="5" max="5" width="54" customWidth="1"/>
    <col min="6" max="9" width="15.85546875" customWidth="1"/>
    <col min="10" max="10" width="7.28515625" customWidth="1"/>
    <col min="11" max="11" width="11.5703125" customWidth="1"/>
    <col min="12" max="12" width="6.7109375" customWidth="1"/>
    <col min="13" max="13" width="14.85546875" customWidth="1"/>
    <col min="14" max="14" width="6.7109375" customWidth="1"/>
    <col min="15" max="15" width="12.140625" customWidth="1"/>
    <col min="16" max="16" width="15.5703125" customWidth="1"/>
    <col min="17" max="17" width="13.42578125" customWidth="1"/>
    <col min="18" max="18" width="7" customWidth="1"/>
    <col min="19" max="19" width="12.7109375" customWidth="1"/>
    <col min="20" max="20" width="8.28515625" customWidth="1"/>
    <col min="21" max="21" width="12.7109375" customWidth="1"/>
    <col min="22" max="22" width="8.42578125" customWidth="1"/>
    <col min="23" max="23" width="17.5703125" customWidth="1"/>
    <col min="24" max="24" width="54.5703125" customWidth="1"/>
    <col min="25" max="25" width="21.85546875" customWidth="1"/>
    <col min="26" max="26" width="55.28515625" customWidth="1"/>
    <col min="27" max="27" width="9.85546875" customWidth="1"/>
    <col min="28" max="28" width="8.85546875" customWidth="1"/>
    <col min="29" max="29" width="13.7109375" customWidth="1"/>
    <col min="30" max="30" width="10.85546875" customWidth="1"/>
    <col min="31" max="31" width="9.5703125" customWidth="1"/>
    <col min="32" max="32" width="10.42578125" customWidth="1"/>
    <col min="33" max="33" width="9.140625" customWidth="1"/>
    <col min="34" max="34" width="10.85546875" customWidth="1"/>
    <col min="35" max="35" width="8.7109375" customWidth="1"/>
    <col min="36" max="36" width="11" customWidth="1"/>
    <col min="37" max="37" width="10.28515625" customWidth="1"/>
    <col min="38" max="38" width="11.28515625" customWidth="1"/>
    <col min="39" max="39" width="6.42578125" customWidth="1"/>
    <col min="40" max="40" width="13.28515625" customWidth="1"/>
    <col min="41" max="41" width="7.7109375" customWidth="1"/>
    <col min="42" max="42" width="13.28515625" customWidth="1"/>
    <col min="43" max="43" width="12.7109375" customWidth="1"/>
    <col min="44" max="44" width="12" customWidth="1"/>
    <col min="45" max="46" width="17.28515625" customWidth="1"/>
    <col min="47" max="48" width="9.5703125" customWidth="1"/>
    <col min="49" max="51" width="17.28515625" customWidth="1"/>
    <col min="52" max="53" width="22" customWidth="1"/>
    <col min="54" max="54" width="12.140625" customWidth="1"/>
    <col min="56" max="56" width="11.28515625" customWidth="1"/>
    <col min="57" max="57" width="0.42578125" hidden="1" customWidth="1"/>
    <col min="16334" max="16384" width="25.42578125" customWidth="1"/>
  </cols>
  <sheetData>
    <row r="1" spans="1:57" s="7" customFormat="1" ht="16.5" customHeight="1" x14ac:dyDescent="0.25">
      <c r="A1" s="70"/>
      <c r="B1" s="71"/>
      <c r="C1" s="72" t="s">
        <v>220</v>
      </c>
      <c r="D1" s="73"/>
      <c r="E1" s="73"/>
      <c r="F1" s="73"/>
      <c r="G1" s="73"/>
      <c r="H1" s="73"/>
      <c r="I1" s="73"/>
      <c r="J1" s="73"/>
      <c r="K1" s="73"/>
      <c r="L1" s="73"/>
      <c r="M1" s="73"/>
      <c r="N1" s="73"/>
      <c r="O1" s="73"/>
      <c r="P1" s="73"/>
      <c r="Q1" s="73"/>
      <c r="R1" s="73"/>
      <c r="S1" s="73"/>
      <c r="T1" s="73"/>
      <c r="U1" s="73"/>
      <c r="V1" s="73"/>
      <c r="W1" s="73"/>
      <c r="X1" s="73"/>
      <c r="Y1" s="73"/>
      <c r="Z1" s="73"/>
      <c r="AA1" s="73"/>
      <c r="AB1" s="73"/>
      <c r="AC1" s="73"/>
      <c r="AD1" s="73"/>
      <c r="AE1" s="73"/>
      <c r="AF1" s="73"/>
      <c r="AG1" s="73"/>
      <c r="AH1" s="73"/>
      <c r="AI1" s="73"/>
      <c r="AJ1" s="73"/>
      <c r="AK1" s="73"/>
      <c r="AL1" s="73"/>
      <c r="AM1" s="73"/>
      <c r="AN1" s="73"/>
      <c r="AO1" s="73"/>
      <c r="AP1" s="73"/>
      <c r="AQ1" s="73"/>
      <c r="AR1" s="73"/>
      <c r="AS1" s="73"/>
      <c r="AT1" s="73"/>
      <c r="AU1" s="73"/>
      <c r="AV1" s="73"/>
      <c r="AW1" s="73"/>
      <c r="AX1" s="73"/>
      <c r="AY1" s="73"/>
      <c r="AZ1" s="74"/>
      <c r="BA1" s="75" t="s">
        <v>221</v>
      </c>
      <c r="BB1" s="75"/>
      <c r="BE1" s="37" t="s">
        <v>222</v>
      </c>
    </row>
    <row r="2" spans="1:57" s="7" customFormat="1" ht="16.5" customHeight="1" x14ac:dyDescent="0.25">
      <c r="A2" s="70"/>
      <c r="B2" s="71"/>
      <c r="C2" s="76" t="s">
        <v>223</v>
      </c>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5" t="s">
        <v>224</v>
      </c>
      <c r="BB2" s="75"/>
      <c r="BE2" s="37" t="s">
        <v>225</v>
      </c>
    </row>
    <row r="3" spans="1:57" s="7" customFormat="1" ht="16.5" customHeight="1" x14ac:dyDescent="0.25">
      <c r="A3" s="70"/>
      <c r="B3" s="71"/>
      <c r="C3" s="76" t="s">
        <v>226</v>
      </c>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5" t="s">
        <v>227</v>
      </c>
      <c r="BB3" s="75"/>
      <c r="BE3" s="37" t="s">
        <v>228</v>
      </c>
    </row>
    <row r="4" spans="1:57" s="7" customFormat="1" ht="16.5" customHeight="1" x14ac:dyDescent="0.25">
      <c r="A4" s="70"/>
      <c r="B4" s="71"/>
      <c r="C4" s="76" t="s">
        <v>229</v>
      </c>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5" t="s">
        <v>230</v>
      </c>
      <c r="BB4" s="75"/>
      <c r="BE4" s="37" t="s">
        <v>231</v>
      </c>
    </row>
    <row r="5" spans="1:57" s="8" customFormat="1" ht="39.75" customHeight="1" x14ac:dyDescent="0.25">
      <c r="A5" s="62" t="s">
        <v>232</v>
      </c>
      <c r="B5" s="62"/>
      <c r="C5" s="79" t="s">
        <v>233</v>
      </c>
      <c r="D5" s="80"/>
      <c r="E5" s="34" t="s">
        <v>234</v>
      </c>
      <c r="F5" s="35" t="s">
        <v>235</v>
      </c>
      <c r="G5" s="34" t="s">
        <v>0</v>
      </c>
      <c r="H5" s="36" t="s">
        <v>236</v>
      </c>
      <c r="I5" s="118" t="s">
        <v>237</v>
      </c>
      <c r="J5" s="119"/>
      <c r="K5" s="119"/>
      <c r="L5" s="119"/>
      <c r="M5" s="119"/>
      <c r="N5" s="119"/>
      <c r="O5" s="120"/>
      <c r="P5" s="115">
        <v>44834</v>
      </c>
      <c r="Q5" s="116"/>
      <c r="R5" s="116"/>
      <c r="S5" s="117"/>
      <c r="AR5" s="63"/>
      <c r="BA5" s="64"/>
      <c r="BB5" s="64"/>
      <c r="BE5" s="37" t="s">
        <v>238</v>
      </c>
    </row>
    <row r="6" spans="1:57" s="8" customFormat="1" ht="52.5" customHeight="1" x14ac:dyDescent="0.25">
      <c r="A6" s="65" t="s">
        <v>239</v>
      </c>
      <c r="B6" s="66"/>
      <c r="C6" s="67" t="s">
        <v>240</v>
      </c>
      <c r="D6" s="68"/>
      <c r="E6" s="68"/>
      <c r="F6" s="68"/>
      <c r="G6" s="68"/>
      <c r="H6" s="69"/>
      <c r="I6" s="118" t="s">
        <v>241</v>
      </c>
      <c r="J6" s="119"/>
      <c r="K6" s="119"/>
      <c r="L6" s="119"/>
      <c r="M6" s="119"/>
      <c r="N6" s="119"/>
      <c r="O6" s="120"/>
      <c r="P6" s="121" t="s">
        <v>242</v>
      </c>
      <c r="Q6" s="121"/>
      <c r="R6" s="121"/>
      <c r="S6" s="121"/>
      <c r="V6" s="9" t="s">
        <v>243</v>
      </c>
      <c r="W6" s="77"/>
      <c r="X6" s="77"/>
      <c r="Y6" s="77"/>
      <c r="Z6" s="77"/>
      <c r="AA6" s="77"/>
      <c r="AB6" s="77"/>
      <c r="AC6" s="77"/>
      <c r="AD6" s="77"/>
      <c r="AE6" s="77"/>
      <c r="AF6" s="77"/>
      <c r="AG6" s="77"/>
      <c r="AH6" s="77"/>
      <c r="AI6" s="10"/>
      <c r="AJ6" s="10"/>
      <c r="AK6" s="10"/>
      <c r="AL6" s="10"/>
      <c r="AM6" s="11"/>
      <c r="AN6" s="12"/>
      <c r="AO6" s="12"/>
      <c r="AP6" s="12"/>
      <c r="AR6" s="63"/>
      <c r="BA6" s="78"/>
      <c r="BB6" s="78"/>
      <c r="BE6" s="37" t="s">
        <v>244</v>
      </c>
    </row>
    <row r="7" spans="1:57" s="8" customFormat="1" ht="33.75" customHeight="1" x14ac:dyDescent="0.25">
      <c r="A7" s="83" t="s">
        <v>245</v>
      </c>
      <c r="B7" s="84"/>
      <c r="C7" s="84"/>
      <c r="D7" s="84"/>
      <c r="E7" s="84"/>
      <c r="F7" s="84"/>
      <c r="G7" s="84"/>
      <c r="H7" s="84"/>
      <c r="I7" s="84"/>
      <c r="J7" s="84"/>
      <c r="K7" s="84"/>
      <c r="L7" s="84"/>
      <c r="M7" s="84"/>
      <c r="N7" s="84"/>
      <c r="O7" s="84"/>
      <c r="P7" s="84"/>
      <c r="Q7" s="84"/>
      <c r="R7" s="84"/>
      <c r="S7" s="84"/>
      <c r="T7" s="84"/>
      <c r="U7" s="85"/>
      <c r="V7" s="86" t="s">
        <v>246</v>
      </c>
      <c r="W7" s="87"/>
      <c r="X7" s="87"/>
      <c r="Y7" s="87"/>
      <c r="Z7" s="87"/>
      <c r="AA7" s="87"/>
      <c r="AB7" s="87"/>
      <c r="AC7" s="87"/>
      <c r="AD7" s="87"/>
      <c r="AE7" s="87"/>
      <c r="AF7" s="87"/>
      <c r="AG7" s="87"/>
      <c r="AH7" s="87"/>
      <c r="AI7" s="87"/>
      <c r="AJ7" s="87"/>
      <c r="AK7" s="87"/>
      <c r="AL7" s="87"/>
      <c r="AM7" s="87"/>
      <c r="AN7" s="87"/>
      <c r="AO7" s="87"/>
      <c r="AP7" s="87"/>
      <c r="AQ7" s="87"/>
      <c r="AR7" s="88"/>
      <c r="AS7" s="62" t="s">
        <v>247</v>
      </c>
      <c r="AT7" s="62"/>
      <c r="AU7" s="62"/>
      <c r="AV7" s="62"/>
      <c r="AW7" s="62"/>
      <c r="AX7" s="62"/>
      <c r="AY7" s="62"/>
      <c r="AZ7" s="62"/>
      <c r="BA7" s="62"/>
      <c r="BB7" s="62"/>
    </row>
    <row r="8" spans="1:57" s="8" customFormat="1" ht="33" customHeight="1" x14ac:dyDescent="0.25">
      <c r="A8" s="62" t="s">
        <v>248</v>
      </c>
      <c r="B8" s="62"/>
      <c r="C8" s="62"/>
      <c r="D8" s="62"/>
      <c r="E8" s="62"/>
      <c r="F8" s="62"/>
      <c r="G8" s="62"/>
      <c r="H8" s="62"/>
      <c r="I8" s="62"/>
      <c r="J8" s="62" t="s">
        <v>249</v>
      </c>
      <c r="K8" s="62"/>
      <c r="L8" s="62"/>
      <c r="M8" s="62"/>
      <c r="N8" s="62"/>
      <c r="O8" s="62"/>
      <c r="P8" s="62"/>
      <c r="Q8" s="62"/>
      <c r="R8" s="62"/>
      <c r="S8" s="62"/>
      <c r="T8" s="62"/>
      <c r="U8" s="62"/>
      <c r="V8" s="89" t="s">
        <v>250</v>
      </c>
      <c r="W8" s="89"/>
      <c r="X8" s="89"/>
      <c r="Y8" s="89"/>
      <c r="Z8" s="89"/>
      <c r="AA8" s="90" t="s">
        <v>251</v>
      </c>
      <c r="AB8" s="90"/>
      <c r="AC8" s="90"/>
      <c r="AD8" s="90"/>
      <c r="AE8" s="90"/>
      <c r="AF8" s="90"/>
      <c r="AG8" s="90"/>
      <c r="AH8" s="90"/>
      <c r="AI8" s="90"/>
      <c r="AJ8" s="90"/>
      <c r="AK8" s="90"/>
      <c r="AL8" s="90"/>
      <c r="AM8" s="90"/>
      <c r="AN8" s="90"/>
      <c r="AO8" s="90"/>
      <c r="AP8" s="90"/>
      <c r="AQ8" s="90"/>
      <c r="AR8" s="90"/>
      <c r="AS8" s="62"/>
      <c r="AT8" s="62"/>
      <c r="AU8" s="62"/>
      <c r="AV8" s="62"/>
      <c r="AW8" s="62"/>
      <c r="AX8" s="62"/>
      <c r="AY8" s="62"/>
      <c r="AZ8" s="62"/>
      <c r="BA8" s="62"/>
      <c r="BB8" s="62"/>
    </row>
    <row r="9" spans="1:57" s="13" customFormat="1" ht="33" customHeight="1" x14ac:dyDescent="0.25">
      <c r="A9" s="62"/>
      <c r="B9" s="62"/>
      <c r="C9" s="62"/>
      <c r="D9" s="62"/>
      <c r="E9" s="62"/>
      <c r="F9" s="62"/>
      <c r="G9" s="62"/>
      <c r="H9" s="62"/>
      <c r="I9" s="62"/>
      <c r="J9" s="91" t="s">
        <v>252</v>
      </c>
      <c r="K9" s="91" t="s">
        <v>253</v>
      </c>
      <c r="L9" s="91" t="s">
        <v>254</v>
      </c>
      <c r="M9" s="91" t="s">
        <v>255</v>
      </c>
      <c r="N9" s="91" t="s">
        <v>256</v>
      </c>
      <c r="O9" s="91" t="s">
        <v>257</v>
      </c>
      <c r="P9" s="91" t="s">
        <v>258</v>
      </c>
      <c r="Q9" s="91" t="s">
        <v>259</v>
      </c>
      <c r="R9" s="91" t="s">
        <v>260</v>
      </c>
      <c r="S9" s="91" t="s">
        <v>261</v>
      </c>
      <c r="T9" s="91" t="s">
        <v>262</v>
      </c>
      <c r="U9" s="91" t="s">
        <v>263</v>
      </c>
      <c r="V9" s="89"/>
      <c r="W9" s="89"/>
      <c r="X9" s="89"/>
      <c r="Y9" s="89"/>
      <c r="Z9" s="89"/>
      <c r="AA9" s="81" t="s">
        <v>264</v>
      </c>
      <c r="AB9" s="81"/>
      <c r="AC9" s="81"/>
      <c r="AD9" s="81"/>
      <c r="AE9" s="81"/>
      <c r="AF9" s="81"/>
      <c r="AG9" s="81"/>
      <c r="AH9" s="81"/>
      <c r="AI9" s="92" t="s">
        <v>265</v>
      </c>
      <c r="AJ9" s="33"/>
      <c r="AK9" s="92" t="s">
        <v>266</v>
      </c>
      <c r="AL9" s="92" t="s">
        <v>267</v>
      </c>
      <c r="AM9" s="82" t="s">
        <v>268</v>
      </c>
      <c r="AN9" s="82" t="s">
        <v>269</v>
      </c>
      <c r="AO9" s="92" t="s">
        <v>270</v>
      </c>
      <c r="AP9" s="82" t="s">
        <v>271</v>
      </c>
      <c r="AQ9" s="82" t="s">
        <v>272</v>
      </c>
      <c r="AR9" s="82" t="s">
        <v>273</v>
      </c>
      <c r="AS9" s="62"/>
      <c r="AT9" s="62"/>
      <c r="AU9" s="62"/>
      <c r="AV9" s="62"/>
      <c r="AW9" s="62"/>
      <c r="AX9" s="62"/>
      <c r="AY9" s="62"/>
      <c r="AZ9" s="62"/>
      <c r="BA9" s="62"/>
      <c r="BB9" s="62"/>
    </row>
    <row r="10" spans="1:57" s="13" customFormat="1" ht="49.5" customHeight="1" x14ac:dyDescent="0.25">
      <c r="A10" s="81" t="s">
        <v>274</v>
      </c>
      <c r="B10" s="81" t="s">
        <v>275</v>
      </c>
      <c r="C10" s="81" t="s">
        <v>276</v>
      </c>
      <c r="D10" s="81" t="s">
        <v>277</v>
      </c>
      <c r="E10" s="81" t="s">
        <v>278</v>
      </c>
      <c r="F10" s="81" t="s">
        <v>279</v>
      </c>
      <c r="G10" s="81"/>
      <c r="H10" s="81"/>
      <c r="I10" s="81"/>
      <c r="J10" s="91"/>
      <c r="K10" s="91"/>
      <c r="L10" s="91"/>
      <c r="M10" s="91"/>
      <c r="N10" s="91"/>
      <c r="O10" s="91"/>
      <c r="P10" s="91"/>
      <c r="Q10" s="91"/>
      <c r="R10" s="91"/>
      <c r="S10" s="91"/>
      <c r="T10" s="91"/>
      <c r="U10" s="91"/>
      <c r="V10" s="89"/>
      <c r="W10" s="89"/>
      <c r="X10" s="89"/>
      <c r="Y10" s="89"/>
      <c r="Z10" s="89"/>
      <c r="AA10" s="92" t="s">
        <v>280</v>
      </c>
      <c r="AB10" s="92"/>
      <c r="AC10" s="92"/>
      <c r="AD10" s="92"/>
      <c r="AE10" s="92"/>
      <c r="AF10" s="92" t="s">
        <v>281</v>
      </c>
      <c r="AG10" s="92"/>
      <c r="AH10" s="92"/>
      <c r="AI10" s="92"/>
      <c r="AJ10" s="33"/>
      <c r="AK10" s="92"/>
      <c r="AL10" s="92"/>
      <c r="AM10" s="82"/>
      <c r="AN10" s="82"/>
      <c r="AO10" s="92"/>
      <c r="AP10" s="82"/>
      <c r="AQ10" s="82"/>
      <c r="AR10" s="82"/>
      <c r="AS10" s="108" t="s">
        <v>282</v>
      </c>
      <c r="AT10" s="108" t="s">
        <v>283</v>
      </c>
      <c r="AU10" s="108" t="s">
        <v>284</v>
      </c>
      <c r="AV10" s="108" t="s">
        <v>285</v>
      </c>
      <c r="AW10" s="110" t="s">
        <v>286</v>
      </c>
      <c r="AX10" s="110"/>
      <c r="AY10" s="110"/>
      <c r="AZ10" s="81" t="s">
        <v>287</v>
      </c>
      <c r="BA10" s="81" t="s">
        <v>288</v>
      </c>
      <c r="BB10" s="81" t="s">
        <v>289</v>
      </c>
    </row>
    <row r="11" spans="1:57" s="13" customFormat="1" ht="57.75" customHeight="1" x14ac:dyDescent="0.25">
      <c r="A11" s="81"/>
      <c r="B11" s="81"/>
      <c r="C11" s="81"/>
      <c r="D11" s="81"/>
      <c r="E11" s="81"/>
      <c r="F11" s="14" t="s">
        <v>290</v>
      </c>
      <c r="G11" s="14" t="s">
        <v>291</v>
      </c>
      <c r="H11" s="14" t="s">
        <v>292</v>
      </c>
      <c r="I11" s="14" t="s">
        <v>293</v>
      </c>
      <c r="J11" s="91"/>
      <c r="K11" s="91"/>
      <c r="L11" s="91"/>
      <c r="M11" s="91"/>
      <c r="N11" s="91"/>
      <c r="O11" s="91"/>
      <c r="P11" s="91"/>
      <c r="Q11" s="91"/>
      <c r="R11" s="91"/>
      <c r="S11" s="91"/>
      <c r="T11" s="91"/>
      <c r="U11" s="91"/>
      <c r="V11" s="15" t="s">
        <v>294</v>
      </c>
      <c r="W11" s="15" t="s">
        <v>295</v>
      </c>
      <c r="X11" s="15" t="s">
        <v>296</v>
      </c>
      <c r="Y11" s="15" t="s">
        <v>297</v>
      </c>
      <c r="Z11" s="16" t="s">
        <v>298</v>
      </c>
      <c r="AA11" s="17" t="s">
        <v>299</v>
      </c>
      <c r="AB11" s="15" t="s">
        <v>300</v>
      </c>
      <c r="AC11" s="15" t="s">
        <v>301</v>
      </c>
      <c r="AD11" s="17" t="s">
        <v>302</v>
      </c>
      <c r="AE11" s="15" t="s">
        <v>303</v>
      </c>
      <c r="AF11" s="15" t="s">
        <v>304</v>
      </c>
      <c r="AG11" s="15" t="s">
        <v>305</v>
      </c>
      <c r="AH11" s="15" t="s">
        <v>306</v>
      </c>
      <c r="AI11" s="33" t="s">
        <v>307</v>
      </c>
      <c r="AJ11" s="33"/>
      <c r="AK11" s="33" t="s">
        <v>308</v>
      </c>
      <c r="AL11" s="33" t="s">
        <v>309</v>
      </c>
      <c r="AM11" s="82"/>
      <c r="AN11" s="82"/>
      <c r="AO11" s="92"/>
      <c r="AP11" s="82"/>
      <c r="AQ11" s="82"/>
      <c r="AR11" s="82"/>
      <c r="AS11" s="109"/>
      <c r="AT11" s="109"/>
      <c r="AU11" s="109"/>
      <c r="AV11" s="109"/>
      <c r="AW11" s="16" t="s">
        <v>310</v>
      </c>
      <c r="AX11" s="16" t="s">
        <v>311</v>
      </c>
      <c r="AY11" s="16" t="s">
        <v>312</v>
      </c>
      <c r="AZ11" s="81"/>
      <c r="BA11" s="81"/>
      <c r="BB11" s="81"/>
    </row>
    <row r="12" spans="1:57" s="20" customFormat="1" ht="205.5" customHeight="1" x14ac:dyDescent="0.25">
      <c r="A12" s="93" t="s">
        <v>313</v>
      </c>
      <c r="B12" s="93" t="s">
        <v>314</v>
      </c>
      <c r="C12" s="93" t="s">
        <v>315</v>
      </c>
      <c r="D12" s="93" t="s">
        <v>316</v>
      </c>
      <c r="E12" s="94" t="str">
        <f>+CONCATENATE(B12," ",C12," ",D12)</f>
        <v>Posibilidad de perdida reputacional y economica por incumplimiento a la normatividad legal vigente en materia de seguridad y privacidad de la información debido a la desactualización en temas legales o políticos en las operaciones de la Entidad</v>
      </c>
      <c r="F12" s="93" t="s">
        <v>317</v>
      </c>
      <c r="G12" s="93" t="s">
        <v>318</v>
      </c>
      <c r="H12" s="93" t="s">
        <v>319</v>
      </c>
      <c r="I12" s="104" t="str">
        <f>+G12&amp;H12</f>
        <v>Talento humanoProcesos</v>
      </c>
      <c r="J12" s="105">
        <v>2</v>
      </c>
      <c r="K12" s="103" t="str">
        <f>IF(J12&lt;=0,"",IF(J12&lt;=2,"Muy Baja",IF(J12&lt;=24,"Baja",IF(J12&lt;=500,"Media",IF(J12&lt;=5000,"Alta","Muy Alta")))))</f>
        <v>Muy Baja</v>
      </c>
      <c r="L12" s="112">
        <f>IF(K12="","",IF(K12="Muy Baja",0.2,IF(K12="Baja",0.4,IF(K12="Media",0.6,IF(K12="Alta",0.8,IF(K12="Muy Alta",1,))))))</f>
        <v>0.2</v>
      </c>
      <c r="M12" s="114" t="s">
        <v>320</v>
      </c>
      <c r="N12" s="112">
        <f>IF(M12="","",IF(M12="menor a 10 SMLMV",0.2,IF(M12="ENTRE 10 Y 50 SMLMV",0.4,IF(M12="entre 50 y 100 SMLMV",0.6,IF(M12="entre 100 y 500 SMLMV",0.8,IF(M12="Mayor a 500 SMLMV",1,))))))</f>
        <v>0.2</v>
      </c>
      <c r="O12" s="103" t="str">
        <f>IF(N12&lt;=0,"",IF(N12&lt;=20%,"Leve",IF(N12&lt;=40%,"Menor",IF(N12&lt;=60%,"Moderado",IF(N12&lt;=80%,"Mayor","Catastrofico")))))</f>
        <v>Leve</v>
      </c>
      <c r="P12" s="95" t="s">
        <v>244</v>
      </c>
      <c r="Q12" s="103" t="str">
        <f>IF(R12&lt;=0,"",IF(R12&lt;=20%,"Leve",IF(R12&lt;=40%,"Menor",IF(R12&lt;=60%,"Moderado",IF(R12&lt;=80%,"Mayor","Catastrofico")))))</f>
        <v>Catastrofico</v>
      </c>
      <c r="R12" s="112">
        <f>IF(P12="","",IF(P12="El riesgo afecta la imagen de algún área de la organización",0.2,IF(P12="El riesgo afecta la imagen de la entidad internamente, de conocimiento general nivel interno, de junta directiva y accionistas y/o de proveedores",0.4,IF(P12="El riesgo afecta la imagen de la entidad con algunos usuarios de relevancia frente al logro de los objetivos",0.6,IF(P12="El riesgo afecta la imagen de la entidad con efecto publicitario sostenido a nivel de sector administrativo, nivel departamental o municipal",0.8,IF(P12="El riesgo afecta la imagen de la entidad a nivel nacional, con efecto publicitario sostenido a nivel país",1,))))))</f>
        <v>1</v>
      </c>
      <c r="S12" s="103" t="str">
        <f>IF(T12&lt;=0,"",IF(T12&lt;=20%,"Leve",IF(T12&lt;=40%,"Menor",IF(T12&lt;=60%,"Moderado",IF(T12&lt;=80%,"Mayor","Catastrofico")))))</f>
        <v>Leve</v>
      </c>
      <c r="T12" s="111">
        <f>+N12</f>
        <v>0.2</v>
      </c>
      <c r="U12" s="101" t="str">
        <f>IF(OR(AND(K12="Muy Baja",S12="Leve"),AND(K12="Muy Baja",S12="Menor"),AND(K12="Baja",S12="Leve")),"Bajo",IF(OR(AND(K12="Muy baja",S12="Moderado"),AND(K12="Baja",S12="Menor"),AND(K12="Baja",S12="Moderado"),AND(K12="Media",S12="Leve"),AND(K12="Media",S12="Menor"),AND(K12="Media",S12="Moderado"),AND(K12="Alta",S12="Leve"),AND(K12="Alta",S12="Menor")),"Moderado",IF(OR(AND(K12="Muy Baja",S12="Mayor"),AND(K12="Baja",S12="Mayor"),AND(K12="Media",S12="Mayor"),AND(K12="Alta",S12="Moderado"),AND(K12="Alta",S12="Mayor"),AND(K12="Muy Alta",S12="Leve"),AND(K12="Muy Alta",S12="Menor"),AND(K12="Muy Alta",S12="Moderado"),AND(K12="Muy Alta",S12="Mayor")),"Alto",IF(OR(AND(K12="Muy Baja",S12="Catastrofico"),AND(K12="Baja",S12="Catastrofico"),AND(K12="Media",S12="Catastrofico"),AND(K12="Alta",S12="Catastrofico"),AND(K12="Muy Alta",S12="Catastrofico")),"Extremo",))))</f>
        <v>Bajo</v>
      </c>
      <c r="V12" s="18">
        <v>1</v>
      </c>
      <c r="W12" s="38" t="s">
        <v>321</v>
      </c>
      <c r="X12" s="38" t="s">
        <v>322</v>
      </c>
      <c r="Y12" s="38" t="s">
        <v>323</v>
      </c>
      <c r="Z12" s="39" t="str">
        <f>+CONCATENATE(W12," ",X12," ",Y12)</f>
        <v>Jefe de la Oficina Asesora de Informatica / Líder del proceso de seguridad y privacidad de la información  / Asesor juridico realizan la verificacion semestral o cada vez que MINTIC anuncie un cambio de la normatividad existente asociada a la seguridad y privacidad de la informacion, realizando una busqueda en la pagina de gobierno digital y la pagina de seguridad digital del Ministerio de las TIC, comparando la normatividad publicada con la normatividad descrita en el documento denominado nomograma, que contienen las normas y sus acciones de seguimiento para verificar el cumplimiento, asi mismo se deja como evidencia el cuadro comparativo en el cual se detallan las normas descriptas y las normas recientes, asi como los cambios mas relevantes de las mismas, con el proposito de evitar incumplimientos de la ley y desactualizaciones normativas que afecten el normal desarrollo de los procesos, en caso de no exitir modifiicaciones en la normativa se realizara una reunion para el seguimiento del cumplimiento normativo Seguimiento trimestral</v>
      </c>
      <c r="AA12" s="40" t="s">
        <v>324</v>
      </c>
      <c r="AB12" s="41">
        <f t="shared" ref="AB12:AB13" si="0">IF(AA12="","",IF(AA12="Preventivo",0.25,IF(AA12="Detectivo",0.15,IF(AA12="Correctivo",0.1,))))</f>
        <v>0.25</v>
      </c>
      <c r="AC12" s="19" t="str">
        <f>+IF(OR(AA12='[1]11 FORMULAS'!$O$4,AA12='[1]11 FORMULAS'!$O$5),'[1]11 FORMULAS'!$P$5,IF(AA12='[1]11 FORMULAS'!$O$6,'[1]11 FORMULAS'!$P$6,""))</f>
        <v>Probabilidad</v>
      </c>
      <c r="AD12" s="40" t="s">
        <v>325</v>
      </c>
      <c r="AE12" s="41">
        <f t="shared" ref="AE12:AE13" si="1">IF(AD12="","",IF(AD12="Manual",0.15,IF(AD12="Automatico",0.25,)))</f>
        <v>0.15</v>
      </c>
      <c r="AF12" s="42" t="s">
        <v>326</v>
      </c>
      <c r="AG12" s="42" t="s">
        <v>327</v>
      </c>
      <c r="AH12" s="42" t="s">
        <v>328</v>
      </c>
      <c r="AI12" s="19">
        <f>+AB12+AE12</f>
        <v>0.4</v>
      </c>
      <c r="AJ12" s="19">
        <f>+L12*AI12</f>
        <v>8.0000000000000016E-2</v>
      </c>
      <c r="AK12" s="19">
        <f>+L12-AJ12</f>
        <v>0.12</v>
      </c>
      <c r="AL12" s="19">
        <f>IF(AC12='[1]11 FORMULAS'!$P$6,T12-(T12*AI12),T12)</f>
        <v>0.2</v>
      </c>
      <c r="AM12" s="102">
        <f>+AK16</f>
        <v>0.12</v>
      </c>
      <c r="AN12" s="103" t="str">
        <f>IF(AM12&lt;=0,"",IF(AM12&lt;=20%,"Muy Baja",IF(AM12&lt;=40%,"Baja",IF(AM12&lt;=60%,"Media",IF(AM12&lt;=80%,"Alta","Muy Alta")))))</f>
        <v>Muy Baja</v>
      </c>
      <c r="AO12" s="102">
        <f>+AL16</f>
        <v>0.2</v>
      </c>
      <c r="AP12" s="103" t="str">
        <f>IF(AO12&lt;=0,"",IF(AO12&lt;=20%,"Leve",IF(AO12&lt;=40%,"Menor",IF(AO12&lt;=60%,"Moderado",IF(AO12&lt;=80%,"Mayor","Catastrofico")))))</f>
        <v>Leve</v>
      </c>
      <c r="AQ12" s="101" t="str">
        <f>IF(OR(AND(AN12="Muy Baja",AP12="Leve"),AND(AN12="Muy Baja",AP12="Menor"),AND(AN12="Baja",AP12="Leve")),"Bajo",IF(OR(AND(AN12="Muy baja",AP12="Moderado"),AND(AN12="Baja",AP12="Menor"),AND(AN12="Baja",AP12="Moderado"),AND(AN12="Media",AP12="Leve"),AND(AN12="Media",AP12="Menor"),AND(AN12="Media",AP12="Moderado"),AND(AN12="Alta",AP12="Leve"),AND(AN12="Alta",AP12="Menor")),"Moderado",IF(OR(AND(AN12="Muy Baja",AP12="Mayor"),AND(AN12="Baja",AP12="Mayor"),AND(AN12="Media",AP12="Mayor"),AND(AN12="Alta",AP12="Moderado"),AND(AN12="Alta",AP12="Mayor"),AND(AN12="Muy Alta",AP12="Leve"),AND(AN12="Muy Alta",AP12="Menor"),AND(AN12="Muy Alta",AP12="Moderado"),AND(AN12="Muy Alta",AP12="Mayor")),"Alto",IF(OR(AND(AN12="Muy Baja",AP12="Catastrofico"),AND(AN12="Baja",AP12="Catastrofico"),AND(AN12="Media",AP12="Catastrofico"),AND(AN12="Alta",AP12="Catastrofico"),AND(AN12="Muy Alta",AP12="Catastrofico")),"Extremo",""))))</f>
        <v>Bajo</v>
      </c>
      <c r="AR12" s="95" t="s">
        <v>329</v>
      </c>
      <c r="AS12" s="98"/>
      <c r="AT12" s="98"/>
      <c r="AU12" s="98"/>
      <c r="AV12" s="98"/>
      <c r="AW12" s="98"/>
      <c r="AX12" s="98"/>
      <c r="AY12" s="98"/>
      <c r="AZ12" s="98"/>
      <c r="BA12" s="98"/>
      <c r="BB12" s="98"/>
      <c r="BE12" s="13"/>
    </row>
    <row r="13" spans="1:57" s="20" customFormat="1" ht="35.25" customHeight="1" x14ac:dyDescent="0.25">
      <c r="A13" s="93"/>
      <c r="B13" s="93"/>
      <c r="C13" s="93"/>
      <c r="D13" s="93"/>
      <c r="E13" s="94"/>
      <c r="F13" s="93"/>
      <c r="G13" s="93"/>
      <c r="H13" s="93"/>
      <c r="I13" s="104"/>
      <c r="J13" s="106"/>
      <c r="K13" s="103"/>
      <c r="L13" s="113"/>
      <c r="M13" s="114"/>
      <c r="N13" s="113"/>
      <c r="O13" s="103"/>
      <c r="P13" s="96"/>
      <c r="Q13" s="103"/>
      <c r="R13" s="113"/>
      <c r="S13" s="103"/>
      <c r="T13" s="111"/>
      <c r="U13" s="101"/>
      <c r="V13" s="18"/>
      <c r="W13" s="38"/>
      <c r="X13" s="38"/>
      <c r="Y13" s="38"/>
      <c r="Z13" s="39" t="str">
        <f t="shared" ref="Z13:Z15" si="2">+CONCATENATE(W13," ",X13," ",Y13)</f>
        <v xml:space="preserve">  </v>
      </c>
      <c r="AA13" s="40" t="s">
        <v>222</v>
      </c>
      <c r="AB13" s="41">
        <f t="shared" si="0"/>
        <v>0</v>
      </c>
      <c r="AC13" s="19" t="str">
        <f>+IF(OR(AA13='[1]11 FORMULAS'!$O$4,AA13='[1]11 FORMULAS'!$O$5),'[1]11 FORMULAS'!$P$5,IF(AA13='[1]11 FORMULAS'!$O$6,'[1]11 FORMULAS'!$P$6,""))</f>
        <v/>
      </c>
      <c r="AD13" s="40" t="s">
        <v>222</v>
      </c>
      <c r="AE13" s="41">
        <f t="shared" si="1"/>
        <v>0</v>
      </c>
      <c r="AF13" s="42"/>
      <c r="AG13" s="42"/>
      <c r="AH13" s="42"/>
      <c r="AI13" s="19">
        <f>+AB13+AE13</f>
        <v>0</v>
      </c>
      <c r="AJ13" s="19">
        <f>+AK12*AI13</f>
        <v>0</v>
      </c>
      <c r="AK13" s="19">
        <f>+AK12-AJ13</f>
        <v>0.12</v>
      </c>
      <c r="AL13" s="19">
        <f>IF(AC13='[1]11 FORMULAS'!$P$6,AL12-(AL12*AI13),AL12)</f>
        <v>0.2</v>
      </c>
      <c r="AM13" s="102"/>
      <c r="AN13" s="103"/>
      <c r="AO13" s="102"/>
      <c r="AP13" s="103"/>
      <c r="AQ13" s="101"/>
      <c r="AR13" s="96"/>
      <c r="AS13" s="99"/>
      <c r="AT13" s="99"/>
      <c r="AU13" s="99"/>
      <c r="AV13" s="99"/>
      <c r="AW13" s="99"/>
      <c r="AX13" s="99"/>
      <c r="AY13" s="99"/>
      <c r="AZ13" s="99"/>
      <c r="BA13" s="99"/>
      <c r="BB13" s="99"/>
      <c r="BE13" s="13"/>
    </row>
    <row r="14" spans="1:57" s="20" customFormat="1" ht="35.25" customHeight="1" x14ac:dyDescent="0.25">
      <c r="A14" s="93"/>
      <c r="B14" s="93"/>
      <c r="C14" s="93"/>
      <c r="D14" s="93"/>
      <c r="E14" s="94"/>
      <c r="F14" s="93"/>
      <c r="G14" s="93"/>
      <c r="H14" s="93"/>
      <c r="I14" s="104"/>
      <c r="J14" s="106"/>
      <c r="K14" s="103"/>
      <c r="L14" s="113"/>
      <c r="M14" s="114"/>
      <c r="N14" s="113"/>
      <c r="O14" s="103"/>
      <c r="P14" s="96"/>
      <c r="Q14" s="103"/>
      <c r="R14" s="113"/>
      <c r="S14" s="103"/>
      <c r="T14" s="111"/>
      <c r="U14" s="101"/>
      <c r="V14" s="18"/>
      <c r="W14" s="38"/>
      <c r="X14" s="38"/>
      <c r="Y14" s="38"/>
      <c r="Z14" s="39" t="str">
        <f t="shared" si="2"/>
        <v xml:space="preserve">  </v>
      </c>
      <c r="AA14" s="40" t="s">
        <v>222</v>
      </c>
      <c r="AB14" s="41">
        <f>IF(AA14="","",IF(AA14="Preventivo",0.25,IF(AA14="Detectivo",0.15,IF(AA14="Correctivo",0.1,))))</f>
        <v>0</v>
      </c>
      <c r="AC14" s="19" t="str">
        <f>+IF(OR(AA14='[1]11 FORMULAS'!$O$4,AA14='[1]11 FORMULAS'!$O$5),'[1]11 FORMULAS'!$P$5,IF(AA14='[1]11 FORMULAS'!$O$6,'[1]11 FORMULAS'!$P$6,""))</f>
        <v/>
      </c>
      <c r="AD14" s="40" t="s">
        <v>222</v>
      </c>
      <c r="AE14" s="41">
        <f t="shared" ref="AE14" si="3">IF(AD14="","",IF(AD14="Manual",0.15,IF(AD14="Automatico",0.25,)))</f>
        <v>0</v>
      </c>
      <c r="AF14" s="42"/>
      <c r="AG14" s="42"/>
      <c r="AH14" s="42"/>
      <c r="AI14" s="19">
        <f>+AB14+AE14</f>
        <v>0</v>
      </c>
      <c r="AJ14" s="19">
        <f t="shared" ref="AJ14:AJ16" si="4">+AK13*AI14</f>
        <v>0</v>
      </c>
      <c r="AK14" s="19">
        <f>+AK13-AJ14</f>
        <v>0.12</v>
      </c>
      <c r="AL14" s="19">
        <f>IF(AC14='[1]11 FORMULAS'!$P$6,AL13-(AL13*AI14),AL13)</f>
        <v>0.2</v>
      </c>
      <c r="AM14" s="102"/>
      <c r="AN14" s="103"/>
      <c r="AO14" s="102"/>
      <c r="AP14" s="103"/>
      <c r="AQ14" s="101"/>
      <c r="AR14" s="96"/>
      <c r="AS14" s="99"/>
      <c r="AT14" s="99"/>
      <c r="AU14" s="99"/>
      <c r="AV14" s="99"/>
      <c r="AW14" s="99"/>
      <c r="AX14" s="99"/>
      <c r="AY14" s="99"/>
      <c r="AZ14" s="99"/>
      <c r="BA14" s="99"/>
      <c r="BB14" s="99"/>
    </row>
    <row r="15" spans="1:57" s="20" customFormat="1" ht="35.25" customHeight="1" x14ac:dyDescent="0.25">
      <c r="A15" s="93"/>
      <c r="B15" s="93"/>
      <c r="C15" s="93"/>
      <c r="D15" s="93"/>
      <c r="E15" s="94"/>
      <c r="F15" s="93"/>
      <c r="G15" s="93"/>
      <c r="H15" s="93"/>
      <c r="I15" s="104"/>
      <c r="J15" s="106"/>
      <c r="K15" s="103"/>
      <c r="L15" s="113"/>
      <c r="M15" s="114"/>
      <c r="N15" s="113"/>
      <c r="O15" s="103"/>
      <c r="P15" s="96"/>
      <c r="Q15" s="103"/>
      <c r="R15" s="113"/>
      <c r="S15" s="103"/>
      <c r="T15" s="111"/>
      <c r="U15" s="101"/>
      <c r="V15" s="18"/>
      <c r="W15" s="38"/>
      <c r="X15" s="38"/>
      <c r="Y15" s="38"/>
      <c r="Z15" s="39" t="str">
        <f t="shared" si="2"/>
        <v xml:space="preserve">  </v>
      </c>
      <c r="AA15" s="40" t="s">
        <v>222</v>
      </c>
      <c r="AB15" s="41">
        <f t="shared" ref="AB15:AB46" si="5">IF(AA15="","",IF(AA15="Preventivo",0.25,IF(AA15="Detectivo",0.15,IF(AA15="Correctivo",0.1,))))</f>
        <v>0</v>
      </c>
      <c r="AC15" s="19" t="str">
        <f>+IF(OR(AA15='[1]11 FORMULAS'!$O$4,AA15='[1]11 FORMULAS'!$O$5),'[1]11 FORMULAS'!$P$5,IF(AA15='[1]11 FORMULAS'!$O$6,'[1]11 FORMULAS'!$P$6,""))</f>
        <v/>
      </c>
      <c r="AD15" s="40" t="s">
        <v>222</v>
      </c>
      <c r="AE15" s="41">
        <f t="shared" ref="AE15:AE46" si="6">IF(AD15="","",IF(AD15="Manual",0.15,IF(AD15="Automatico",0.25,)))</f>
        <v>0</v>
      </c>
      <c r="AF15" s="42"/>
      <c r="AG15" s="42"/>
      <c r="AH15" s="42"/>
      <c r="AI15" s="19">
        <f t="shared" ref="AI15:AI26" si="7">+AB15+AE15</f>
        <v>0</v>
      </c>
      <c r="AJ15" s="19">
        <f t="shared" si="4"/>
        <v>0</v>
      </c>
      <c r="AK15" s="19">
        <f>+AK14-AJ15</f>
        <v>0.12</v>
      </c>
      <c r="AL15" s="19">
        <f>IF(AC15='[1]11 FORMULAS'!$P$6,AL14-(AL14*AI15),AL14)</f>
        <v>0.2</v>
      </c>
      <c r="AM15" s="102"/>
      <c r="AN15" s="103"/>
      <c r="AO15" s="102"/>
      <c r="AP15" s="103"/>
      <c r="AQ15" s="101"/>
      <c r="AR15" s="96"/>
      <c r="AS15" s="99"/>
      <c r="AT15" s="99"/>
      <c r="AU15" s="99"/>
      <c r="AV15" s="99"/>
      <c r="AW15" s="99"/>
      <c r="AX15" s="99"/>
      <c r="AY15" s="99"/>
      <c r="AZ15" s="99"/>
      <c r="BA15" s="99"/>
      <c r="BB15" s="99"/>
    </row>
    <row r="16" spans="1:57" s="20" customFormat="1" ht="35.25" customHeight="1" x14ac:dyDescent="0.25">
      <c r="A16" s="93"/>
      <c r="B16" s="93"/>
      <c r="C16" s="93"/>
      <c r="D16" s="93"/>
      <c r="E16" s="94"/>
      <c r="F16" s="93"/>
      <c r="G16" s="93"/>
      <c r="H16" s="93"/>
      <c r="I16" s="104"/>
      <c r="J16" s="107"/>
      <c r="K16" s="103"/>
      <c r="L16" s="113"/>
      <c r="M16" s="114"/>
      <c r="N16" s="113"/>
      <c r="O16" s="103"/>
      <c r="P16" s="97"/>
      <c r="Q16" s="103"/>
      <c r="R16" s="113"/>
      <c r="S16" s="103"/>
      <c r="T16" s="111"/>
      <c r="U16" s="101"/>
      <c r="V16" s="21"/>
      <c r="W16" s="21"/>
      <c r="X16" s="21"/>
      <c r="Y16" s="21"/>
      <c r="Z16" s="21"/>
      <c r="AA16" s="40" t="s">
        <v>222</v>
      </c>
      <c r="AB16" s="41">
        <f t="shared" si="5"/>
        <v>0</v>
      </c>
      <c r="AC16" s="19" t="str">
        <f>+IF(OR(AA16='[1]11 FORMULAS'!$O$4,AA16='[1]11 FORMULAS'!$O$5),'[1]11 FORMULAS'!$P$5,IF(AA16='[1]11 FORMULAS'!$O$6,'[1]11 FORMULAS'!$P$6,""))</f>
        <v/>
      </c>
      <c r="AD16" s="40" t="s">
        <v>222</v>
      </c>
      <c r="AE16" s="41">
        <f t="shared" si="6"/>
        <v>0</v>
      </c>
      <c r="AF16" s="43"/>
      <c r="AG16" s="43"/>
      <c r="AH16" s="43"/>
      <c r="AI16" s="19">
        <f t="shared" si="7"/>
        <v>0</v>
      </c>
      <c r="AJ16" s="19">
        <f t="shared" si="4"/>
        <v>0</v>
      </c>
      <c r="AK16" s="19">
        <f>+AK15-AJ16</f>
        <v>0.12</v>
      </c>
      <c r="AL16" s="19">
        <f>IF(AC16='[1]11 FORMULAS'!$P$6,AL15-(AL15*AI16),AL15)</f>
        <v>0.2</v>
      </c>
      <c r="AM16" s="102"/>
      <c r="AN16" s="103"/>
      <c r="AO16" s="102"/>
      <c r="AP16" s="103"/>
      <c r="AQ16" s="101"/>
      <c r="AR16" s="97"/>
      <c r="AS16" s="100"/>
      <c r="AT16" s="100"/>
      <c r="AU16" s="100"/>
      <c r="AV16" s="100"/>
      <c r="AW16" s="100"/>
      <c r="AX16" s="100"/>
      <c r="AY16" s="100"/>
      <c r="AZ16" s="100"/>
      <c r="BA16" s="100"/>
      <c r="BB16" s="100"/>
    </row>
    <row r="17" spans="1:57" s="20" customFormat="1" ht="126" customHeight="1" x14ac:dyDescent="0.25">
      <c r="A17" s="93" t="s">
        <v>330</v>
      </c>
      <c r="B17" s="93" t="s">
        <v>314</v>
      </c>
      <c r="C17" s="93" t="s">
        <v>331</v>
      </c>
      <c r="D17" s="93" t="s">
        <v>332</v>
      </c>
      <c r="E17" s="94" t="str">
        <f>+CONCATENATE(B17," ",C17," ",D17)</f>
        <v>Posibilidad de perdida reputacional y economica por perdida total o parcial de la información contenida en las bases de datos debido al incumplimiento de las políticas de seguridad digital</v>
      </c>
      <c r="F17" s="93" t="s">
        <v>317</v>
      </c>
      <c r="G17" s="93" t="s">
        <v>319</v>
      </c>
      <c r="H17" s="93" t="s">
        <v>333</v>
      </c>
      <c r="I17" s="104" t="str">
        <f>+G17&amp;H17</f>
        <v>ProcesosTecnologias</v>
      </c>
      <c r="J17" s="105">
        <v>24</v>
      </c>
      <c r="K17" s="103" t="str">
        <f>IF(J17&lt;=0,"",IF(J17&lt;=2,"Muy Baja",IF(J17&lt;=24,"Baja",IF(J17&lt;=500,"Media",IF(J17&lt;=5000,"Alta","Muy Alta")))))</f>
        <v>Baja</v>
      </c>
      <c r="L17" s="112">
        <f>IF(K17="","",IF(K17="Muy Baja",0.2,IF(K17="Baja",0.4,IF(K17="Media",0.6,IF(K17="Alta",0.8,IF(K17="Muy Alta",1,))))))</f>
        <v>0.4</v>
      </c>
      <c r="M17" s="114" t="s">
        <v>334</v>
      </c>
      <c r="N17" s="112">
        <f>IF(M17="","",IF(M17="menor a 10 SMLMV",0.2,IF(M17="ENTRE 10 Y 50 SMLMV",0.4,IF(M17="entre 50 y 100 SMLMV",0.6,IF(M17="entre 100 y 500 SMLMV",0.8,IF(M17="Mayor a 500 SMLMV",1,))))))</f>
        <v>0.8</v>
      </c>
      <c r="O17" s="103" t="str">
        <f>IF(N17&lt;=0,"",IF(N17&lt;=20%,"Leve",IF(N17&lt;=40%,"Menor",IF(N17&lt;=60%,"Moderado",IF(N17&lt;=80%,"Mayor","Catastrofico")))))</f>
        <v>Mayor</v>
      </c>
      <c r="P17" s="95" t="s">
        <v>244</v>
      </c>
      <c r="Q17" s="103" t="str">
        <f>IF(R17&lt;=0,"",IF(R17&lt;=20%,"Leve",IF(R17&lt;=40%,"Menor",IF(R17&lt;=60%,"Moderado",IF(R17&lt;=80%,"Mayor","Catastrofico")))))</f>
        <v>Catastrofico</v>
      </c>
      <c r="R17" s="112">
        <f>IF(P17="","",IF(P17="El riesgo afecta la imagen de algún área de la organización",0.2,IF(P17="El riesgo afecta la imagen de la entidad internamente, de conocimiento general nivel interno, de junta directiva y accionistas y/o de proveedores",0.4,IF(P17="El riesgo afecta la imagen de la entidad con algunos usuarios de relevancia frente al logro de los objetivos",0.6,IF(P17="El riesgo afecta la imagen de la entidad con efecto publicitario sostenido a nivel de sector administrativo, nivel departamental o municipal",0.8,IF(P17="El riesgo afecta la imagen de la entidad a nivel nacional, con efecto publicitario sostenido a nivel país",1,))))))</f>
        <v>1</v>
      </c>
      <c r="S17" s="103" t="str">
        <f>IF(T17&lt;=0,"",IF(T17&lt;=20%,"Leve",IF(T17&lt;=40%,"Menor",IF(T17&lt;=60%,"Moderado",IF(T17&lt;=80%,"Mayor","Catastrofico")))))</f>
        <v>Catastrofico</v>
      </c>
      <c r="T17" s="111">
        <f>+R17</f>
        <v>1</v>
      </c>
      <c r="U17" s="101" t="str">
        <f>IF(OR(AND(K17="Muy Baja",S17="Leve"),AND(K17="Muy Baja",S17="Menor"),AND(K17="Baja",S17="Leve")),"Bajo",IF(OR(AND(K17="Muy baja",S17="Moderado"),AND(K17="Baja",S17="Menor"),AND(K17="Baja",S17="Moderado"),AND(K17="Media",S17="Leve"),AND(K17="Media",S17="Menor"),AND(K17="Media",S17="Moderado"),AND(K17="Alta",S17="Leve"),AND(K17="Alta",S17="Menor")),"Moderado",IF(OR(AND(K17="Muy Baja",S17="Mayor"),AND(K17="Baja",S17="Mayor"),AND(K17="Media",S17="Mayor"),AND(K17="Alta",S17="Moderado"),AND(K17="Alta",S17="Mayor"),AND(K17="Muy Alta",S17="Leve"),AND(K17="Muy Alta",S17="Menor"),AND(K17="Muy Alta",S17="Moderado"),AND(K17="Muy Alta",S17="Mayor")),"Alto",IF(OR(AND(K17="Muy Baja",S17="Catastrofico"),AND(K17="Baja",S17="Catastrofico"),AND(K17="Media",S17="Catastrofico"),AND(K17="Alta",S17="Catastrofico"),AND(K17="Muy Alta",S17="Catastrofico")),"Extremo",))))</f>
        <v>Extremo</v>
      </c>
      <c r="V17" s="18">
        <v>1</v>
      </c>
      <c r="W17" s="38" t="s">
        <v>335</v>
      </c>
      <c r="X17" s="38" t="s">
        <v>336</v>
      </c>
      <c r="Y17" s="38" t="s">
        <v>323</v>
      </c>
      <c r="Z17" s="39" t="str">
        <f>+CONCATENATE(W17," ",X17," ",Y17)</f>
        <v>El administrador de bases de datos del Distrito realiza un respaldo diario incremental de lunes a sábado con una retención de 6 días, también un respaldo full cada domingo de la semana con una retención de un mes y un respaldo full el último viernes de cada mes con una retención de un mes,  esto con la finalidad de respaldar y recuperar la información critica que contiene las bases de datos. Así mismo se deja como evidencia el informe de la plataforma del monitoreo, la  gestión de los backups, y los eventos que se presentan durante la copia de seguridad. Seguimiento trimestral</v>
      </c>
      <c r="AA17" s="40" t="s">
        <v>324</v>
      </c>
      <c r="AB17" s="41">
        <f>IF(AA17="","",IF(AA17="Preventivo",0.25,IF(AA17="Detectivo",0.15,IF(AA17="Correctivo",0.1,))))</f>
        <v>0.25</v>
      </c>
      <c r="AC17" s="19" t="str">
        <f>+IF(OR(AA17='[1]11 FORMULAS'!$O$4,AA17='[1]11 FORMULAS'!$O$5),'[1]11 FORMULAS'!$P$5,IF(AA17='[1]11 FORMULAS'!$O$6,'[1]11 FORMULAS'!$P$6,""))</f>
        <v>Probabilidad</v>
      </c>
      <c r="AD17" s="40" t="s">
        <v>337</v>
      </c>
      <c r="AE17" s="41">
        <f>IF(AD17="","",IF(AD17="Manual",0.15,IF(AD17="Automatico",0.25,)))</f>
        <v>0.25</v>
      </c>
      <c r="AF17" s="42" t="s">
        <v>326</v>
      </c>
      <c r="AG17" s="42" t="s">
        <v>327</v>
      </c>
      <c r="AH17" s="42" t="s">
        <v>328</v>
      </c>
      <c r="AI17" s="19">
        <f>+AB17+AE17</f>
        <v>0.5</v>
      </c>
      <c r="AJ17" s="19">
        <f>+L17*AI17</f>
        <v>0.2</v>
      </c>
      <c r="AK17" s="19">
        <f>+L17-AJ17</f>
        <v>0.2</v>
      </c>
      <c r="AL17" s="19">
        <f>IF(AC17='[1]11 FORMULAS'!$P$6,T17-(T17*AI17),T17)</f>
        <v>1</v>
      </c>
      <c r="AM17" s="102">
        <f>+AK21</f>
        <v>0.2</v>
      </c>
      <c r="AN17" s="103" t="str">
        <f>IF(AM17&lt;=0,"",IF(AM17&lt;=20%,"Muy Baja",IF(AM17&lt;=40%,"Baja",IF(AM17&lt;=60%,"Media",IF(AM17&lt;=80%,"Alta","Muy Alta")))))</f>
        <v>Muy Baja</v>
      </c>
      <c r="AO17" s="102">
        <f>+AL21</f>
        <v>1</v>
      </c>
      <c r="AP17" s="103" t="str">
        <f>IF(AO17&lt;=0,"",IF(AO17&lt;=20%,"Leve",IF(AO17&lt;=40%,"Menor",IF(AO17&lt;=60%,"Moderado",IF(AO17&lt;=80%,"Mayor","Catastrofico")))))</f>
        <v>Catastrofico</v>
      </c>
      <c r="AQ17" s="101" t="str">
        <f>IF(OR(AND(AN17="Muy Baja",AP17="Leve"),AND(AN17="Muy Baja",AP17="Menor"),AND(AN17="Baja",AP17="Leve")),"Bajo",IF(OR(AND(AN17="Muy baja",AP17="Moderado"),AND(AN17="Baja",AP17="Menor"),AND(AN17="Baja",AP17="Moderado"),AND(AN17="Media",AP17="Leve"),AND(AN17="Media",AP17="Menor"),AND(AN17="Media",AP17="Moderado"),AND(AN17="Alta",AP17="Leve"),AND(AN17="Alta",AP17="Menor")),"Moderado",IF(OR(AND(AN17="Muy Baja",AP17="Mayor"),AND(AN17="Baja",AP17="Mayor"),AND(AN17="Media",AP17="Mayor"),AND(AN17="Alta",AP17="Moderado"),AND(AN17="Alta",AP17="Mayor"),AND(AN17="Muy Alta",AP17="Leve"),AND(AN17="Muy Alta",AP17="Menor"),AND(AN17="Muy Alta",AP17="Moderado"),AND(AN17="Muy Alta",AP17="Mayor")),"Alto",IF(OR(AND(AN17="Muy Baja",AP17="Catastrofico"),AND(AN17="Baja",AP17="Catastrofico"),AND(AN17="Media",AP17="Catastrofico"),AND(AN17="Alta",AP17="Catastrofico"),AND(AN17="Muy Alta",AP17="Catastrofico")),"Extremo",""))))</f>
        <v>Extremo</v>
      </c>
      <c r="AR17" s="95" t="s">
        <v>338</v>
      </c>
      <c r="AS17" s="98"/>
      <c r="AT17" s="98"/>
      <c r="AU17" s="98"/>
      <c r="AV17" s="98"/>
      <c r="AW17" s="98"/>
      <c r="AX17" s="98"/>
      <c r="AY17" s="98"/>
      <c r="AZ17" s="98"/>
      <c r="BA17" s="98"/>
      <c r="BB17" s="98"/>
      <c r="BE17" s="13"/>
    </row>
    <row r="18" spans="1:57" s="20" customFormat="1" ht="33.75" customHeight="1" x14ac:dyDescent="0.25">
      <c r="A18" s="93"/>
      <c r="B18" s="93"/>
      <c r="C18" s="93"/>
      <c r="D18" s="93"/>
      <c r="E18" s="94"/>
      <c r="F18" s="93"/>
      <c r="G18" s="93"/>
      <c r="H18" s="93"/>
      <c r="I18" s="104"/>
      <c r="J18" s="106"/>
      <c r="K18" s="103"/>
      <c r="L18" s="113"/>
      <c r="M18" s="114"/>
      <c r="N18" s="113"/>
      <c r="O18" s="103"/>
      <c r="P18" s="96"/>
      <c r="Q18" s="103"/>
      <c r="R18" s="113"/>
      <c r="S18" s="103"/>
      <c r="T18" s="111"/>
      <c r="U18" s="101"/>
      <c r="V18" s="18"/>
      <c r="W18" s="38"/>
      <c r="X18" s="38"/>
      <c r="Y18" s="38"/>
      <c r="Z18" s="39" t="str">
        <f t="shared" ref="Z18" si="8">+CONCATENATE(W18," ",X18," ",Y18)</f>
        <v xml:space="preserve">  </v>
      </c>
      <c r="AA18" s="40" t="s">
        <v>222</v>
      </c>
      <c r="AB18" s="41">
        <f t="shared" si="5"/>
        <v>0</v>
      </c>
      <c r="AC18" s="19" t="str">
        <f>+IF(OR(AA18='[1]11 FORMULAS'!$O$4,AA18='[1]11 FORMULAS'!$O$5),'[1]11 FORMULAS'!$P$5,IF(AA18='[1]11 FORMULAS'!$O$6,'[1]11 FORMULAS'!$P$6,""))</f>
        <v/>
      </c>
      <c r="AD18" s="40" t="s">
        <v>222</v>
      </c>
      <c r="AE18" s="41">
        <f t="shared" si="6"/>
        <v>0</v>
      </c>
      <c r="AF18" s="42"/>
      <c r="AG18" s="42"/>
      <c r="AH18" s="42"/>
      <c r="AI18" s="19">
        <f>+AB18+AE18</f>
        <v>0</v>
      </c>
      <c r="AJ18" s="19">
        <f>+AK17*AI18</f>
        <v>0</v>
      </c>
      <c r="AK18" s="19">
        <f>+AK17-AJ18</f>
        <v>0.2</v>
      </c>
      <c r="AL18" s="19">
        <f>IF(AC18='[1]11 FORMULAS'!$P$6,AL17-(AL17*AI18),AL17)</f>
        <v>1</v>
      </c>
      <c r="AM18" s="102"/>
      <c r="AN18" s="103"/>
      <c r="AO18" s="102"/>
      <c r="AP18" s="103"/>
      <c r="AQ18" s="101"/>
      <c r="AR18" s="96"/>
      <c r="AS18" s="99"/>
      <c r="AT18" s="99"/>
      <c r="AU18" s="99"/>
      <c r="AV18" s="99"/>
      <c r="AW18" s="99"/>
      <c r="AX18" s="99"/>
      <c r="AY18" s="99"/>
      <c r="AZ18" s="99"/>
      <c r="BA18" s="99"/>
      <c r="BB18" s="99"/>
      <c r="BE18" s="13"/>
    </row>
    <row r="19" spans="1:57" s="20" customFormat="1" ht="33.75" customHeight="1" x14ac:dyDescent="0.25">
      <c r="A19" s="93"/>
      <c r="B19" s="93"/>
      <c r="C19" s="93"/>
      <c r="D19" s="93"/>
      <c r="E19" s="94"/>
      <c r="F19" s="93"/>
      <c r="G19" s="93"/>
      <c r="H19" s="93"/>
      <c r="I19" s="104"/>
      <c r="J19" s="106"/>
      <c r="K19" s="103"/>
      <c r="L19" s="113"/>
      <c r="M19" s="114"/>
      <c r="N19" s="113"/>
      <c r="O19" s="103"/>
      <c r="P19" s="96"/>
      <c r="Q19" s="103"/>
      <c r="R19" s="113"/>
      <c r="S19" s="103"/>
      <c r="T19" s="111"/>
      <c r="U19" s="101"/>
      <c r="V19" s="18"/>
      <c r="W19" s="38"/>
      <c r="X19" s="38"/>
      <c r="Y19" s="38"/>
      <c r="Z19" s="39" t="str">
        <f t="shared" ref="Z19:Z20" si="9">+CONCATENATE(W19," ",X19," ",Y19)</f>
        <v xml:space="preserve">  </v>
      </c>
      <c r="AA19" s="40" t="s">
        <v>222</v>
      </c>
      <c r="AB19" s="41">
        <f t="shared" si="5"/>
        <v>0</v>
      </c>
      <c r="AC19" s="19" t="str">
        <f>+IF(OR(AA19='[1]11 FORMULAS'!$O$4,AA19='[1]11 FORMULAS'!$O$5),'[1]11 FORMULAS'!$P$5,IF(AA19='[1]11 FORMULAS'!$O$6,'[1]11 FORMULAS'!$P$6,""))</f>
        <v/>
      </c>
      <c r="AD19" s="40" t="s">
        <v>222</v>
      </c>
      <c r="AE19" s="41">
        <f t="shared" si="6"/>
        <v>0</v>
      </c>
      <c r="AF19" s="42"/>
      <c r="AG19" s="42"/>
      <c r="AH19" s="42"/>
      <c r="AI19" s="19">
        <f t="shared" si="7"/>
        <v>0</v>
      </c>
      <c r="AJ19" s="19">
        <f t="shared" ref="AJ19:AJ21" si="10">+AK18*AI19</f>
        <v>0</v>
      </c>
      <c r="AK19" s="19">
        <f t="shared" ref="AK19:AK21" si="11">+AK18-AJ19</f>
        <v>0.2</v>
      </c>
      <c r="AL19" s="19">
        <f>IF(AC19='[1]11 FORMULAS'!$P$6,AL18-(AL18*AI19),AL18)</f>
        <v>1</v>
      </c>
      <c r="AM19" s="102"/>
      <c r="AN19" s="103"/>
      <c r="AO19" s="102"/>
      <c r="AP19" s="103"/>
      <c r="AQ19" s="101"/>
      <c r="AR19" s="96"/>
      <c r="AS19" s="99"/>
      <c r="AT19" s="99"/>
      <c r="AU19" s="99"/>
      <c r="AV19" s="99"/>
      <c r="AW19" s="99"/>
      <c r="AX19" s="99"/>
      <c r="AY19" s="99"/>
      <c r="AZ19" s="99"/>
      <c r="BA19" s="99"/>
      <c r="BB19" s="99"/>
      <c r="BE19" s="13"/>
    </row>
    <row r="20" spans="1:57" s="20" customFormat="1" ht="33.75" customHeight="1" x14ac:dyDescent="0.25">
      <c r="A20" s="93"/>
      <c r="B20" s="93"/>
      <c r="C20" s="93"/>
      <c r="D20" s="93"/>
      <c r="E20" s="94"/>
      <c r="F20" s="93"/>
      <c r="G20" s="93"/>
      <c r="H20" s="93"/>
      <c r="I20" s="104"/>
      <c r="J20" s="106"/>
      <c r="K20" s="103"/>
      <c r="L20" s="113"/>
      <c r="M20" s="114"/>
      <c r="N20" s="113"/>
      <c r="O20" s="103"/>
      <c r="P20" s="96"/>
      <c r="Q20" s="103"/>
      <c r="R20" s="113"/>
      <c r="S20" s="103"/>
      <c r="T20" s="111"/>
      <c r="U20" s="101"/>
      <c r="V20" s="18"/>
      <c r="W20" s="38"/>
      <c r="X20" s="38"/>
      <c r="Y20" s="38"/>
      <c r="Z20" s="39" t="str">
        <f t="shared" si="9"/>
        <v xml:space="preserve">  </v>
      </c>
      <c r="AA20" s="40" t="s">
        <v>222</v>
      </c>
      <c r="AB20" s="41">
        <f t="shared" si="5"/>
        <v>0</v>
      </c>
      <c r="AC20" s="19" t="str">
        <f>+IF(OR(AA20='[1]11 FORMULAS'!$O$4,AA20='[1]11 FORMULAS'!$O$5),'[1]11 FORMULAS'!$P$5,IF(AA20='[1]11 FORMULAS'!$O$6,'[1]11 FORMULAS'!$P$6,""))</f>
        <v/>
      </c>
      <c r="AD20" s="40" t="s">
        <v>222</v>
      </c>
      <c r="AE20" s="41">
        <f t="shared" si="6"/>
        <v>0</v>
      </c>
      <c r="AF20" s="42"/>
      <c r="AG20" s="42"/>
      <c r="AH20" s="42"/>
      <c r="AI20" s="19">
        <f t="shared" si="7"/>
        <v>0</v>
      </c>
      <c r="AJ20" s="19">
        <f t="shared" si="10"/>
        <v>0</v>
      </c>
      <c r="AK20" s="19">
        <f t="shared" si="11"/>
        <v>0.2</v>
      </c>
      <c r="AL20" s="19">
        <f>IF(AC20='[1]11 FORMULAS'!$P$6,AL19-(AL19*AI20),AL19)</f>
        <v>1</v>
      </c>
      <c r="AM20" s="102"/>
      <c r="AN20" s="103"/>
      <c r="AO20" s="102"/>
      <c r="AP20" s="103"/>
      <c r="AQ20" s="101"/>
      <c r="AR20" s="96"/>
      <c r="AS20" s="99"/>
      <c r="AT20" s="99"/>
      <c r="AU20" s="99"/>
      <c r="AV20" s="99"/>
      <c r="AW20" s="99"/>
      <c r="AX20" s="99"/>
      <c r="AY20" s="99"/>
      <c r="AZ20" s="99"/>
      <c r="BA20" s="99"/>
      <c r="BB20" s="99"/>
      <c r="BE20" s="13"/>
    </row>
    <row r="21" spans="1:57" s="20" customFormat="1" ht="33.75" customHeight="1" x14ac:dyDescent="0.25">
      <c r="A21" s="93"/>
      <c r="B21" s="93"/>
      <c r="C21" s="93"/>
      <c r="D21" s="93"/>
      <c r="E21" s="94"/>
      <c r="F21" s="93"/>
      <c r="G21" s="93"/>
      <c r="H21" s="93"/>
      <c r="I21" s="104"/>
      <c r="J21" s="107"/>
      <c r="K21" s="103"/>
      <c r="L21" s="113"/>
      <c r="M21" s="114"/>
      <c r="N21" s="113"/>
      <c r="O21" s="103"/>
      <c r="P21" s="97"/>
      <c r="Q21" s="103"/>
      <c r="R21" s="113"/>
      <c r="S21" s="103"/>
      <c r="T21" s="111"/>
      <c r="U21" s="101"/>
      <c r="V21" s="21"/>
      <c r="W21" s="21"/>
      <c r="X21" s="21"/>
      <c r="Y21" s="21"/>
      <c r="Z21" s="21"/>
      <c r="AA21" s="40" t="s">
        <v>222</v>
      </c>
      <c r="AB21" s="41">
        <f t="shared" si="5"/>
        <v>0</v>
      </c>
      <c r="AC21" s="19" t="str">
        <f>+IF(OR(AA21='[1]11 FORMULAS'!$O$4,AA21='[1]11 FORMULAS'!$O$5),'[1]11 FORMULAS'!$P$5,IF(AA21='[1]11 FORMULAS'!$O$6,'[1]11 FORMULAS'!$P$6,""))</f>
        <v/>
      </c>
      <c r="AD21" s="40" t="s">
        <v>222</v>
      </c>
      <c r="AE21" s="41">
        <f t="shared" si="6"/>
        <v>0</v>
      </c>
      <c r="AF21" s="43"/>
      <c r="AG21" s="43"/>
      <c r="AH21" s="43"/>
      <c r="AI21" s="19">
        <f t="shared" si="7"/>
        <v>0</v>
      </c>
      <c r="AJ21" s="19">
        <f t="shared" si="10"/>
        <v>0</v>
      </c>
      <c r="AK21" s="19">
        <f t="shared" si="11"/>
        <v>0.2</v>
      </c>
      <c r="AL21" s="19">
        <f>IF(AC21='[1]11 FORMULAS'!$P$6,AL20-(AL20*AI21),AL20)</f>
        <v>1</v>
      </c>
      <c r="AM21" s="102"/>
      <c r="AN21" s="103"/>
      <c r="AO21" s="102"/>
      <c r="AP21" s="103"/>
      <c r="AQ21" s="101"/>
      <c r="AR21" s="97"/>
      <c r="AS21" s="100"/>
      <c r="AT21" s="100"/>
      <c r="AU21" s="100"/>
      <c r="AV21" s="100"/>
      <c r="AW21" s="100"/>
      <c r="AX21" s="100"/>
      <c r="AY21" s="100"/>
      <c r="AZ21" s="100"/>
      <c r="BA21" s="100"/>
      <c r="BB21" s="100"/>
      <c r="BE21" s="13"/>
    </row>
    <row r="22" spans="1:57" s="22" customFormat="1" ht="164.25" customHeight="1" x14ac:dyDescent="0.25">
      <c r="A22" s="93" t="s">
        <v>339</v>
      </c>
      <c r="B22" s="93" t="s">
        <v>340</v>
      </c>
      <c r="C22" s="93" t="s">
        <v>341</v>
      </c>
      <c r="D22" s="93" t="s">
        <v>332</v>
      </c>
      <c r="E22" s="94" t="str">
        <f>+CONCATENATE(B22," ",C22," ",D22)</f>
        <v>Posibilidad de perdida economica y reputacional por ocurrecnia de eventos que afecten la totalidad o parte de la infraestructura tecnológica (hardware, software, redes, ect) del Distrito debido al incumplimiento de las políticas de seguridad digital</v>
      </c>
      <c r="F22" s="93" t="s">
        <v>342</v>
      </c>
      <c r="G22" s="93" t="s">
        <v>333</v>
      </c>
      <c r="H22" s="93" t="s">
        <v>333</v>
      </c>
      <c r="I22" s="104" t="str">
        <f>+G22&amp;H22</f>
        <v>TecnologiasTecnologias</v>
      </c>
      <c r="J22" s="105">
        <v>24</v>
      </c>
      <c r="K22" s="103" t="str">
        <f>IF(J22&lt;=0,"",IF(J22&lt;=2,"Muy Baja",IF(J22&lt;=24,"Baja",IF(J22&lt;=500,"Media",IF(J22&lt;=5000,"Alta","Muy Alta")))))</f>
        <v>Baja</v>
      </c>
      <c r="L22" s="112">
        <f>IF(K22="","",IF(K22="Muy Baja",0.2,IF(K22="Baja",0.4,IF(K22="Media",0.6,IF(K22="Alta",0.8,IF(K22="Muy Alta",1,))))))</f>
        <v>0.4</v>
      </c>
      <c r="M22" s="114" t="s">
        <v>334</v>
      </c>
      <c r="N22" s="112">
        <f>IF(M22="","",IF(M22="menor a 10 SMLMV",0.2,IF(M22="ENTRE 10 Y 50 SMLMV",0.4,IF(M22="entre 50 y 100 SMLMV",0.6,IF(M22="entre 100 y 500 SMLMV",0.8,IF(M22="Mayor a 500 SMLMV",1,))))))</f>
        <v>0.8</v>
      </c>
      <c r="O22" s="103" t="str">
        <f>IF(N22&lt;=0,"",IF(N22&lt;=20%,"Leve",IF(N22&lt;=40%,"Menor",IF(N22&lt;=60%,"Moderado",IF(N22&lt;=80%,"Mayor","Catastrofico")))))</f>
        <v>Mayor</v>
      </c>
      <c r="P22" s="95" t="s">
        <v>244</v>
      </c>
      <c r="Q22" s="103" t="str">
        <f>IF(R22&lt;=0,"",IF(R22&lt;=20%,"Leve",IF(R22&lt;=40%,"Menor",IF(R22&lt;=60%,"Moderado",IF(R22&lt;=80%,"Mayor","Catastrofico")))))</f>
        <v>Catastrofico</v>
      </c>
      <c r="R22" s="112">
        <f>IF(P22="","",IF(P22="El riesgo afecta la imagen de algún área de la organización",0.2,IF(P22="El riesgo afecta la imagen de la entidad internamente, de conocimiento general nivel interno, de junta directiva y accionistas y/o de proveedores",0.4,IF(P22="El riesgo afecta la imagen de la entidad con algunos usuarios de relevancia frente al logro de los objetivos",0.6,IF(P22="El riesgo afecta la imagen de la entidad con efecto publicitario sostenido a nivel de sector administrativo, nivel departamental o municipal",0.8,IF(P22="El riesgo afecta la imagen de la entidad a nivel nacional, con efecto publicitario sostenido a nivel país",1,))))))</f>
        <v>1</v>
      </c>
      <c r="S22" s="103" t="str">
        <f>IF(T22&lt;=0,"",IF(T22&lt;=20%,"Leve",IF(T22&lt;=40%,"Menor",IF(T22&lt;=60%,"Moderado",IF(T22&lt;=80%,"Mayor","Catastrofico")))))</f>
        <v>Mayor</v>
      </c>
      <c r="T22" s="111">
        <f>+N22</f>
        <v>0.8</v>
      </c>
      <c r="U22" s="101" t="str">
        <f>IF(OR(AND(K22="Muy Baja",S22="Leve"),AND(K22="Muy Baja",S22="Menor"),AND(K22="Baja",S22="Leve")),"Bajo",IF(OR(AND(K22="Muy baja",S22="Moderado"),AND(K22="Baja",S22="Menor"),AND(K22="Baja",S22="Moderado"),AND(K22="Media",S22="Leve"),AND(K22="Media",S22="Menor"),AND(K22="Media",S22="Moderado"),AND(K22="Alta",S22="Leve"),AND(K22="Alta",S22="Menor")),"Moderado",IF(OR(AND(K22="Muy Baja",S22="Mayor"),AND(K22="Baja",S22="Mayor"),AND(K22="Media",S22="Mayor"),AND(K22="Alta",S22="Moderado"),AND(K22="Alta",S22="Mayor"),AND(K22="Muy Alta",S22="Leve"),AND(K22="Muy Alta",S22="Menor"),AND(K22="Muy Alta",S22="Moderado"),AND(K22="Muy Alta",S22="Mayor")),"Alto",IF(OR(AND(K22="Muy Baja",S22="Catastrofico"),AND(K22="Baja",S22="Catastrofico"),AND(K22="Media",S22="Catastrofico"),AND(K22="Alta",S22="Catastrofico"),AND(K22="Muy Alta",S22="Catastrofico")),"Extremo",))))</f>
        <v>Alto</v>
      </c>
      <c r="V22" s="18">
        <v>1</v>
      </c>
      <c r="W22" s="38" t="s">
        <v>343</v>
      </c>
      <c r="X22" s="38" t="s">
        <v>344</v>
      </c>
      <c r="Y22" s="38" t="s">
        <v>323</v>
      </c>
      <c r="Z22" s="39" t="str">
        <f>+CONCATENATE(W22," ",X22," ",Y22)</f>
        <v>Lider del proceso de seguridad y privacidad de la información realiza un monitoreo mensual del estado de actualizaciones de todos los dispositivos  del Distrito, a través del servidor WSUS (Servicios de actualización de Windows Server) con el fin mantener los equipos de la Alcaldía Distrital de Cartagena actualizados y más seguros, por otra parte, es posible gestionar completamente la distribución de las últimas actualizaciones publicadas por Microsoft para todos los equipos de la Entidad, cabe resaltar que las actualizaciones se realiza con una sincronización de manera diaria para detectar novedades encontradas en los dispositivos, logrando como evidencia, un informe de las actualizaciones y sincronizaciones generadas de los dispositivos del Distrito. Seguimiento trimestral</v>
      </c>
      <c r="AA22" s="40" t="s">
        <v>324</v>
      </c>
      <c r="AB22" s="41">
        <f>IF(AA22="","",IF(AA22="Preventivo",0.25,IF(AA22="Detectivo",0.15,IF(AA22="Correctivo",0.1,))))</f>
        <v>0.25</v>
      </c>
      <c r="AC22" s="19" t="str">
        <f>+IF(OR(AA22='[1]11 FORMULAS'!$O$4,AA22='[1]11 FORMULAS'!$O$5),'[1]11 FORMULAS'!$P$5,IF(AA22='[1]11 FORMULAS'!$O$6,'[1]11 FORMULAS'!$P$6,""))</f>
        <v>Probabilidad</v>
      </c>
      <c r="AD22" s="40" t="s">
        <v>325</v>
      </c>
      <c r="AE22" s="41">
        <f>IF(AD22="","",IF(AD22="Manual",0.15,IF(AD22="Automatico",0.25,)))</f>
        <v>0.15</v>
      </c>
      <c r="AF22" s="42" t="s">
        <v>326</v>
      </c>
      <c r="AG22" s="42" t="s">
        <v>327</v>
      </c>
      <c r="AH22" s="42" t="s">
        <v>328</v>
      </c>
      <c r="AI22" s="19">
        <f>+AB22+AE22</f>
        <v>0.4</v>
      </c>
      <c r="AJ22" s="19">
        <f>+L22*AI22</f>
        <v>0.16000000000000003</v>
      </c>
      <c r="AK22" s="19">
        <f>+L22-AJ22</f>
        <v>0.24</v>
      </c>
      <c r="AL22" s="19">
        <f>IF(AC22='[1]11 FORMULAS'!$P$6,T22-(T22*AI22),T22)</f>
        <v>0.8</v>
      </c>
      <c r="AM22" s="102">
        <f>+AK26</f>
        <v>0.24</v>
      </c>
      <c r="AN22" s="103" t="str">
        <f>IF(AM22&lt;=0,"",IF(AM22&lt;=20%,"Muy Baja",IF(AM22&lt;=40%,"Baja",IF(AM22&lt;=60%,"Media",IF(AM22&lt;=80%,"Alta","Muy Alta")))))</f>
        <v>Baja</v>
      </c>
      <c r="AO22" s="102">
        <f>+AL26</f>
        <v>0.8</v>
      </c>
      <c r="AP22" s="103" t="str">
        <f>IF(AO22&lt;=0,"",IF(AO22&lt;=20%,"Leve",IF(AO22&lt;=40%,"Menor",IF(AO22&lt;=60%,"Moderado",IF(AO22&lt;=80%,"Mayor","Catastrofico")))))</f>
        <v>Mayor</v>
      </c>
      <c r="AQ22" s="101" t="str">
        <f>IF(OR(AND(AN22="Muy Baja",AP22="Leve"),AND(AN22="Muy Baja",AP22="Menor"),AND(AN22="Baja",AP22="Leve")),"Bajo",IF(OR(AND(AN22="Muy baja",AP22="Moderado"),AND(AN22="Baja",AP22="Menor"),AND(AN22="Baja",AP22="Moderado"),AND(AN22="Media",AP22="Leve"),AND(AN22="Media",AP22="Menor"),AND(AN22="Media",AP22="Moderado"),AND(AN22="Alta",AP22="Leve"),AND(AN22="Alta",AP22="Menor")),"Moderado",IF(OR(AND(AN22="Muy Baja",AP22="Mayor"),AND(AN22="Baja",AP22="Mayor"),AND(AN22="Media",AP22="Mayor"),AND(AN22="Alta",AP22="Moderado"),AND(AN22="Alta",AP22="Mayor"),AND(AN22="Muy Alta",AP22="Leve"),AND(AN22="Muy Alta",AP22="Menor"),AND(AN22="Muy Alta",AP22="Moderado"),AND(AN22="Muy Alta",AP22="Mayor")),"Alto",IF(OR(AND(AN22="Muy Baja",AP22="Catastrofico"),AND(AN22="Baja",AP22="Catastrofico"),AND(AN22="Media",AP22="Catastrofico"),AND(AN22="Alta",AP22="Catastrofico"),AND(AN22="Muy Alta",AP22="Catastrofico")),"Extremo",""))))</f>
        <v>Alto</v>
      </c>
      <c r="AR22" s="95" t="s">
        <v>338</v>
      </c>
      <c r="AS22" s="98"/>
      <c r="AT22" s="98"/>
      <c r="AU22" s="98"/>
      <c r="AV22" s="98"/>
      <c r="AW22" s="98"/>
      <c r="AX22" s="98"/>
      <c r="AY22" s="98"/>
      <c r="AZ22" s="98"/>
      <c r="BA22" s="98"/>
      <c r="BB22" s="98"/>
    </row>
    <row r="23" spans="1:57" s="22" customFormat="1" ht="33.75" customHeight="1" x14ac:dyDescent="0.25">
      <c r="A23" s="93"/>
      <c r="B23" s="93"/>
      <c r="C23" s="93"/>
      <c r="D23" s="93"/>
      <c r="E23" s="94"/>
      <c r="F23" s="93"/>
      <c r="G23" s="93"/>
      <c r="H23" s="93"/>
      <c r="I23" s="104"/>
      <c r="J23" s="106"/>
      <c r="K23" s="103"/>
      <c r="L23" s="113"/>
      <c r="M23" s="114"/>
      <c r="N23" s="113"/>
      <c r="O23" s="103"/>
      <c r="P23" s="96"/>
      <c r="Q23" s="103"/>
      <c r="R23" s="113"/>
      <c r="S23" s="103"/>
      <c r="T23" s="111"/>
      <c r="U23" s="101"/>
      <c r="V23" s="18"/>
      <c r="W23" s="38"/>
      <c r="X23" s="38"/>
      <c r="Y23" s="38"/>
      <c r="Z23" s="39" t="str">
        <f t="shared" ref="Z23:Z25" si="12">+CONCATENATE(W23," ",X23," ",Y23)</f>
        <v xml:space="preserve">  </v>
      </c>
      <c r="AA23" s="40" t="s">
        <v>222</v>
      </c>
      <c r="AB23" s="41">
        <f t="shared" si="5"/>
        <v>0</v>
      </c>
      <c r="AC23" s="19" t="str">
        <f>+IF(OR(AA23='[1]11 FORMULAS'!$O$4,AA23='[1]11 FORMULAS'!$O$5),'[1]11 FORMULAS'!$P$5,IF(AA23='[1]11 FORMULAS'!$O$6,'[1]11 FORMULAS'!$P$6,""))</f>
        <v/>
      </c>
      <c r="AD23" s="40" t="s">
        <v>222</v>
      </c>
      <c r="AE23" s="41">
        <f t="shared" si="6"/>
        <v>0</v>
      </c>
      <c r="AF23" s="42"/>
      <c r="AG23" s="42"/>
      <c r="AH23" s="42"/>
      <c r="AI23" s="19">
        <f t="shared" si="7"/>
        <v>0</v>
      </c>
      <c r="AJ23" s="19">
        <f>+AK22*AI23</f>
        <v>0</v>
      </c>
      <c r="AK23" s="19">
        <f>+AK22-AJ23</f>
        <v>0.24</v>
      </c>
      <c r="AL23" s="19">
        <f>IF(AC23='[1]11 FORMULAS'!$P$6,AL22-(AL22*AI23),AL22)</f>
        <v>0.8</v>
      </c>
      <c r="AM23" s="102"/>
      <c r="AN23" s="103"/>
      <c r="AO23" s="102"/>
      <c r="AP23" s="103"/>
      <c r="AQ23" s="101"/>
      <c r="AR23" s="96"/>
      <c r="AS23" s="99"/>
      <c r="AT23" s="99"/>
      <c r="AU23" s="99"/>
      <c r="AV23" s="99"/>
      <c r="AW23" s="99"/>
      <c r="AX23" s="99"/>
      <c r="AY23" s="99"/>
      <c r="AZ23" s="99"/>
      <c r="BA23" s="99"/>
      <c r="BB23" s="99"/>
    </row>
    <row r="24" spans="1:57" s="22" customFormat="1" ht="33.75" customHeight="1" x14ac:dyDescent="0.25">
      <c r="A24" s="93"/>
      <c r="B24" s="93"/>
      <c r="C24" s="93"/>
      <c r="D24" s="93"/>
      <c r="E24" s="94"/>
      <c r="F24" s="93"/>
      <c r="G24" s="93"/>
      <c r="H24" s="93"/>
      <c r="I24" s="104"/>
      <c r="J24" s="106"/>
      <c r="K24" s="103"/>
      <c r="L24" s="113"/>
      <c r="M24" s="114"/>
      <c r="N24" s="113"/>
      <c r="O24" s="103"/>
      <c r="P24" s="96"/>
      <c r="Q24" s="103"/>
      <c r="R24" s="113"/>
      <c r="S24" s="103"/>
      <c r="T24" s="111"/>
      <c r="U24" s="101"/>
      <c r="V24" s="18"/>
      <c r="W24" s="38"/>
      <c r="X24" s="38"/>
      <c r="Y24" s="38"/>
      <c r="Z24" s="39" t="str">
        <f t="shared" si="12"/>
        <v xml:space="preserve">  </v>
      </c>
      <c r="AA24" s="40" t="s">
        <v>222</v>
      </c>
      <c r="AB24" s="41">
        <f t="shared" si="5"/>
        <v>0</v>
      </c>
      <c r="AC24" s="19" t="str">
        <f>+IF(OR(AA24='[1]11 FORMULAS'!$O$4,AA24='[1]11 FORMULAS'!$O$5),'[1]11 FORMULAS'!$P$5,IF(AA24='[1]11 FORMULAS'!$O$6,'[1]11 FORMULAS'!$P$6,""))</f>
        <v/>
      </c>
      <c r="AD24" s="40" t="s">
        <v>222</v>
      </c>
      <c r="AE24" s="41">
        <f t="shared" si="6"/>
        <v>0</v>
      </c>
      <c r="AF24" s="42"/>
      <c r="AG24" s="42"/>
      <c r="AH24" s="42"/>
      <c r="AI24" s="19">
        <f t="shared" si="7"/>
        <v>0</v>
      </c>
      <c r="AJ24" s="19">
        <f>+AK23*AI24</f>
        <v>0</v>
      </c>
      <c r="AK24" s="19">
        <f>+AK23-AJ24</f>
        <v>0.24</v>
      </c>
      <c r="AL24" s="19">
        <f>IF(AC24='[1]11 FORMULAS'!$P$6,AL23-(AL23*AI24),AL23)</f>
        <v>0.8</v>
      </c>
      <c r="AM24" s="102"/>
      <c r="AN24" s="103"/>
      <c r="AO24" s="102"/>
      <c r="AP24" s="103"/>
      <c r="AQ24" s="101"/>
      <c r="AR24" s="96"/>
      <c r="AS24" s="99"/>
      <c r="AT24" s="99"/>
      <c r="AU24" s="99"/>
      <c r="AV24" s="99"/>
      <c r="AW24" s="99"/>
      <c r="AX24" s="99"/>
      <c r="AY24" s="99"/>
      <c r="AZ24" s="99"/>
      <c r="BA24" s="99"/>
      <c r="BB24" s="99"/>
    </row>
    <row r="25" spans="1:57" s="22" customFormat="1" ht="33.75" customHeight="1" x14ac:dyDescent="0.25">
      <c r="A25" s="93"/>
      <c r="B25" s="93"/>
      <c r="C25" s="93"/>
      <c r="D25" s="93"/>
      <c r="E25" s="94"/>
      <c r="F25" s="93"/>
      <c r="G25" s="93"/>
      <c r="H25" s="93"/>
      <c r="I25" s="104"/>
      <c r="J25" s="106"/>
      <c r="K25" s="103"/>
      <c r="L25" s="113"/>
      <c r="M25" s="114"/>
      <c r="N25" s="113"/>
      <c r="O25" s="103"/>
      <c r="P25" s="96"/>
      <c r="Q25" s="103"/>
      <c r="R25" s="113"/>
      <c r="S25" s="103"/>
      <c r="T25" s="111"/>
      <c r="U25" s="101"/>
      <c r="V25" s="18"/>
      <c r="W25" s="38"/>
      <c r="X25" s="38"/>
      <c r="Y25" s="38"/>
      <c r="Z25" s="39" t="str">
        <f t="shared" si="12"/>
        <v xml:space="preserve">  </v>
      </c>
      <c r="AA25" s="40" t="s">
        <v>222</v>
      </c>
      <c r="AB25" s="41">
        <f t="shared" si="5"/>
        <v>0</v>
      </c>
      <c r="AC25" s="19" t="str">
        <f>+IF(OR(AA25='[1]11 FORMULAS'!$O$4,AA25='[1]11 FORMULAS'!$O$5),'[1]11 FORMULAS'!$P$5,IF(AA25='[1]11 FORMULAS'!$O$6,'[1]11 FORMULAS'!$P$6,""))</f>
        <v/>
      </c>
      <c r="AD25" s="40" t="s">
        <v>222</v>
      </c>
      <c r="AE25" s="41">
        <f t="shared" si="6"/>
        <v>0</v>
      </c>
      <c r="AF25" s="42"/>
      <c r="AG25" s="42"/>
      <c r="AH25" s="42"/>
      <c r="AI25" s="19">
        <f t="shared" si="7"/>
        <v>0</v>
      </c>
      <c r="AJ25" s="19">
        <f t="shared" ref="AJ25:AJ26" si="13">+AK24*AI25</f>
        <v>0</v>
      </c>
      <c r="AK25" s="19">
        <f>IF(AC25='[1]11 FORMULAS'!$P$5,AK24-(AK24*AI25),AK24)</f>
        <v>0.24</v>
      </c>
      <c r="AL25" s="19">
        <f>IF(AC25='[1]11 FORMULAS'!$P$6,AL24-(AL24*AI25),AL24)</f>
        <v>0.8</v>
      </c>
      <c r="AM25" s="102"/>
      <c r="AN25" s="103"/>
      <c r="AO25" s="102"/>
      <c r="AP25" s="103"/>
      <c r="AQ25" s="101"/>
      <c r="AR25" s="96"/>
      <c r="AS25" s="99"/>
      <c r="AT25" s="99"/>
      <c r="AU25" s="99"/>
      <c r="AV25" s="99"/>
      <c r="AW25" s="99"/>
      <c r="AX25" s="99"/>
      <c r="AY25" s="99"/>
      <c r="AZ25" s="99"/>
      <c r="BA25" s="99"/>
      <c r="BB25" s="99"/>
    </row>
    <row r="26" spans="1:57" s="22" customFormat="1" ht="33.75" customHeight="1" x14ac:dyDescent="0.25">
      <c r="A26" s="93"/>
      <c r="B26" s="93"/>
      <c r="C26" s="93"/>
      <c r="D26" s="93"/>
      <c r="E26" s="94"/>
      <c r="F26" s="93"/>
      <c r="G26" s="93"/>
      <c r="H26" s="93"/>
      <c r="I26" s="104"/>
      <c r="J26" s="107"/>
      <c r="K26" s="103"/>
      <c r="L26" s="113"/>
      <c r="M26" s="114"/>
      <c r="N26" s="113"/>
      <c r="O26" s="103"/>
      <c r="P26" s="97"/>
      <c r="Q26" s="103"/>
      <c r="R26" s="113"/>
      <c r="S26" s="103"/>
      <c r="T26" s="111"/>
      <c r="U26" s="101"/>
      <c r="V26" s="21"/>
      <c r="W26" s="21"/>
      <c r="X26" s="21"/>
      <c r="Y26" s="21"/>
      <c r="Z26" s="21"/>
      <c r="AA26" s="40" t="s">
        <v>222</v>
      </c>
      <c r="AB26" s="41">
        <f t="shared" si="5"/>
        <v>0</v>
      </c>
      <c r="AC26" s="19" t="str">
        <f>+IF(OR(AA26='[1]11 FORMULAS'!$O$4,AA26='[1]11 FORMULAS'!$O$5),'[1]11 FORMULAS'!$P$5,IF(AA26='[1]11 FORMULAS'!$O$6,'[1]11 FORMULAS'!$P$6,""))</f>
        <v/>
      </c>
      <c r="AD26" s="40" t="s">
        <v>222</v>
      </c>
      <c r="AE26" s="41">
        <f t="shared" si="6"/>
        <v>0</v>
      </c>
      <c r="AF26" s="43"/>
      <c r="AG26" s="43"/>
      <c r="AH26" s="43"/>
      <c r="AI26" s="19">
        <f t="shared" si="7"/>
        <v>0</v>
      </c>
      <c r="AJ26" s="19">
        <f t="shared" si="13"/>
        <v>0</v>
      </c>
      <c r="AK26" s="19">
        <f>IF(AC26='[1]11 FORMULAS'!$P$5,AK25-(AK25*AI26),AK25)</f>
        <v>0.24</v>
      </c>
      <c r="AL26" s="19">
        <f>IF(AC26='[1]11 FORMULAS'!$P$6,AL25-(AL25*AI26),AL25)</f>
        <v>0.8</v>
      </c>
      <c r="AM26" s="102"/>
      <c r="AN26" s="103"/>
      <c r="AO26" s="102"/>
      <c r="AP26" s="103"/>
      <c r="AQ26" s="101"/>
      <c r="AR26" s="97"/>
      <c r="AS26" s="100"/>
      <c r="AT26" s="100"/>
      <c r="AU26" s="100"/>
      <c r="AV26" s="100"/>
      <c r="AW26" s="100"/>
      <c r="AX26" s="100"/>
      <c r="AY26" s="100"/>
      <c r="AZ26" s="100"/>
      <c r="BA26" s="100"/>
      <c r="BB26" s="100"/>
    </row>
    <row r="27" spans="1:57" s="22" customFormat="1" ht="174" customHeight="1" x14ac:dyDescent="0.25">
      <c r="A27" s="93" t="s">
        <v>345</v>
      </c>
      <c r="B27" s="93" t="s">
        <v>340</v>
      </c>
      <c r="C27" s="93" t="s">
        <v>346</v>
      </c>
      <c r="D27" s="93" t="s">
        <v>347</v>
      </c>
      <c r="E27" s="94" t="str">
        <f>+CONCATENATE(B27," ",C27," ",D27)</f>
        <v>Posibilidad de perdida economica y reputacional por la pérdida de la integridad de las bases de datos debido a la ausencia de políticas de control de accesos, contraseñas sin proteccipón y mecanismos de autenticación débil</v>
      </c>
      <c r="F27" s="93" t="s">
        <v>342</v>
      </c>
      <c r="G27" s="93" t="s">
        <v>333</v>
      </c>
      <c r="H27" s="93" t="s">
        <v>319</v>
      </c>
      <c r="I27" s="104" t="str">
        <f t="shared" ref="I27" si="14">+G27&amp;H27</f>
        <v>TecnologiasProcesos</v>
      </c>
      <c r="J27" s="105">
        <v>24</v>
      </c>
      <c r="K27" s="103" t="str">
        <f>IF(J27&lt;=0,"",IF(J27&lt;=2,"Muy Baja",IF(J27&lt;=24,"Baja",IF(J27&lt;=500,"Media",IF(J27&lt;=5000,"Alta","Muy Alta")))))</f>
        <v>Baja</v>
      </c>
      <c r="L27" s="112">
        <f>IF(K27="","",IF(K27="Muy Baja",0.2,IF(K27="Baja",0.4,IF(K27="Media",0.6,IF(K27="Alta",0.8,IF(K27="Muy Alta",1,))))))</f>
        <v>0.4</v>
      </c>
      <c r="M27" s="114" t="s">
        <v>334</v>
      </c>
      <c r="N27" s="112">
        <f>IF(M27="","",IF(M27="menor a 10 SMLMV",0.2,IF(M27="ENTRE 10 Y 50 SMLMV",0.4,IF(M27="entre 50 y 100 SMLMV",0.6,IF(M27="entre 100 y 500 SMLMV",0.8,IF(M27="Mayor a 500 SMLMV",1,))))))</f>
        <v>0.8</v>
      </c>
      <c r="O27" s="103" t="str">
        <f>IF(N27&lt;=0,"",IF(N27&lt;=20%,"Leve",IF(N27&lt;=40%,"Menor",IF(N27&lt;=60%,"Moderado",IF(N27&lt;=80%,"Mayor","Catastrofico")))))</f>
        <v>Mayor</v>
      </c>
      <c r="P27" s="95" t="s">
        <v>244</v>
      </c>
      <c r="Q27" s="103" t="str">
        <f>IF(R27&lt;=0,"",IF(R27&lt;=20%,"Leve",IF(R27&lt;=40%,"Menor",IF(R27&lt;=60%,"Moderado",IF(R27&lt;=80%,"Mayor","Catastrofico")))))</f>
        <v>Catastrofico</v>
      </c>
      <c r="R27" s="112">
        <f>IF(P27="","",IF(P27="El riesgo afecta la imagen de algún área de la organización",0.2,IF(P27="El riesgo afecta la imagen de la entidad internamente, de conocimiento general nivel interno, de junta directiva y accionistas y/o de proveedores",0.4,IF(P27="El riesgo afecta la imagen de la entidad con algunos usuarios de relevancia frente al logro de los objetivos",0.6,IF(P27="El riesgo afecta la imagen de la entidad con efecto publicitario sostenido a nivel de sector administrativo, nivel departamental o municipal",0.8,IF(P27="El riesgo afecta la imagen de la entidad a nivel nacional, con efecto publicitario sostenido a nivel país",1,))))))</f>
        <v>1</v>
      </c>
      <c r="S27" s="103" t="str">
        <f>IF(T27&lt;=0,"",IF(T27&lt;=20%,"Leve",IF(T27&lt;=40%,"Menor",IF(T27&lt;=60%,"Moderado",IF(T27&lt;=80%,"Mayor","Catastrofico")))))</f>
        <v>Mayor</v>
      </c>
      <c r="T27" s="111">
        <f>+N27</f>
        <v>0.8</v>
      </c>
      <c r="U27" s="101" t="str">
        <f>IF(OR(AND(K27="Muy Baja",S27="Leve"),AND(K27="Muy Baja",S27="Menor"),AND(K27="Baja",S27="Leve")),"Bajo",IF(OR(AND(K27="Muy baja",S27="Moderado"),AND(K27="Baja",S27="Menor"),AND(K27="Baja",S27="Moderado"),AND(K27="Media",S27="Leve"),AND(K27="Media",S27="Menor"),AND(K27="Media",S27="Moderado"),AND(K27="Alta",S27="Leve"),AND(K27="Alta",S27="Menor")),"Moderado",IF(OR(AND(K27="Muy Baja",S27="Mayor"),AND(K27="Baja",S27="Mayor"),AND(K27="Media",S27="Mayor"),AND(K27="Alta",S27="Moderado"),AND(K27="Alta",S27="Mayor"),AND(K27="Muy Alta",S27="Leve"),AND(K27="Muy Alta",S27="Menor"),AND(K27="Muy Alta",S27="Moderado"),AND(K27="Muy Alta",S27="Mayor")),"Alto",IF(OR(AND(K27="Muy Baja",S27="Catastrofico"),AND(K27="Baja",S27="Catastrofico"),AND(K27="Media",S27="Catastrofico"),AND(K27="Alta",S27="Catastrofico"),AND(K27="Muy Alta",S27="Catastrofico")),"Extremo",))))</f>
        <v>Alto</v>
      </c>
      <c r="V27" s="18">
        <v>1</v>
      </c>
      <c r="W27" s="38" t="s">
        <v>343</v>
      </c>
      <c r="X27" s="38" t="s">
        <v>348</v>
      </c>
      <c r="Y27" s="38" t="s">
        <v>323</v>
      </c>
      <c r="Z27" s="39" t="str">
        <f t="shared" ref="Z27:Z28" si="15">+CONCATENATE(W27," ",X27," ",Y27)</f>
        <v>Lider del proceso de seguridad y privacidad de la información verifica mensualmente  las solicitudes de creación de usuarios, a través de los lineamientos establecidos en la metodología descrita en el instructivo GTIGPS02-I001 para la gestión de usuario y contraseña,  mediante el cual, se establecen las instrucciones para la creación de los usuarios y la asignación de contraseñas seguras de todos los sistemas informáticos que se manejan en la Alcaldía Distrital de Cartagena. Con el propósito de garantizar la trazabilidad de las solicitudes de accesos recibidas, se deja como evidencia un archivo de seguimiento de accesos gestionado, los formato de control de accesos GTIGPS02-F001 diligenciados por los solicitantes, un informe de las actividades y novedades encontradas; estas se archivan en el repositorio share point del proceso de seguridad y privacidad de la información. Seguimiento trimestral</v>
      </c>
      <c r="AA27" s="40" t="s">
        <v>324</v>
      </c>
      <c r="AB27" s="41">
        <f t="shared" si="5"/>
        <v>0.25</v>
      </c>
      <c r="AC27" s="19" t="str">
        <f>+IF(OR(AA27='[1]11 FORMULAS'!$O$4,AA27='[1]11 FORMULAS'!$O$5),'[1]11 FORMULAS'!$P$5,IF(AA27='[1]11 FORMULAS'!$O$6,'[1]11 FORMULAS'!$P$6,""))</f>
        <v>Probabilidad</v>
      </c>
      <c r="AD27" s="40" t="s">
        <v>337</v>
      </c>
      <c r="AE27" s="41">
        <f t="shared" si="6"/>
        <v>0.25</v>
      </c>
      <c r="AF27" s="42" t="s">
        <v>326</v>
      </c>
      <c r="AG27" s="42" t="s">
        <v>327</v>
      </c>
      <c r="AH27" s="42" t="s">
        <v>328</v>
      </c>
      <c r="AI27" s="19">
        <f t="shared" ref="AI27:AI31" si="16">+AB27+AE27</f>
        <v>0.5</v>
      </c>
      <c r="AJ27" s="19">
        <f>+L27*AI27</f>
        <v>0.2</v>
      </c>
      <c r="AK27" s="19">
        <f>+L27-AJ27</f>
        <v>0.2</v>
      </c>
      <c r="AL27" s="19">
        <f>IF(AC27='[1]11 FORMULAS'!$P$6,T27-(T27*AI27),T27)</f>
        <v>0.8</v>
      </c>
      <c r="AM27" s="102">
        <f>+AK31</f>
        <v>0.2</v>
      </c>
      <c r="AN27" s="103" t="str">
        <f>IF(AM27&lt;=0,"",IF(AM27&lt;=20%,"Muy Baja",IF(AM27&lt;=40%,"Baja",IF(AM27&lt;=60%,"Media",IF(AM27&lt;=80%,"Alta","Muy Alta")))))</f>
        <v>Muy Baja</v>
      </c>
      <c r="AO27" s="102">
        <f>+AL31</f>
        <v>0.8</v>
      </c>
      <c r="AP27" s="103" t="str">
        <f>IF(AO27&lt;=0,"",IF(AO27&lt;=20%,"Leve",IF(AO27&lt;=40%,"Menor",IF(AO27&lt;=60%,"Moderado",IF(AO27&lt;=80%,"Mayor","Catastrofico")))))</f>
        <v>Mayor</v>
      </c>
      <c r="AQ27" s="101" t="str">
        <f>IF(OR(AND(AN27="Muy Baja",AP27="Leve"),AND(AN27="Muy Baja",AP27="Menor"),AND(AN27="Baja",AP27="Leve")),"Bajo",IF(OR(AND(AN27="Muy baja",AP27="Moderado"),AND(AN27="Baja",AP27="Menor"),AND(AN27="Baja",AP27="Moderado"),AND(AN27="Media",AP27="Leve"),AND(AN27="Media",AP27="Menor"),AND(AN27="Media",AP27="Moderado"),AND(AN27="Alta",AP27="Leve"),AND(AN27="Alta",AP27="Menor")),"Moderado",IF(OR(AND(AN27="Muy Baja",AP27="Mayor"),AND(AN27="Baja",AP27="Mayor"),AND(AN27="Media",AP27="Mayor"),AND(AN27="Alta",AP27="Moderado"),AND(AN27="Alta",AP27="Mayor"),AND(AN27="Muy Alta",AP27="Leve"),AND(AN27="Muy Alta",AP27="Menor"),AND(AN27="Muy Alta",AP27="Moderado"),AND(AN27="Muy Alta",AP27="Mayor")),"Alto",IF(OR(AND(AN27="Muy Baja",AP27="Catastrofico"),AND(AN27="Baja",AP27="Catastrofico"),AND(AN27="Media",AP27="Catastrofico"),AND(AN27="Alta",AP27="Catastrofico"),AND(AN27="Muy Alta",AP27="Catastrofico")),"Extremo",""))))</f>
        <v>Alto</v>
      </c>
      <c r="AR27" s="95" t="s">
        <v>338</v>
      </c>
      <c r="AS27" s="98"/>
      <c r="AT27" s="98"/>
      <c r="AU27" s="98"/>
      <c r="AV27" s="98"/>
      <c r="AW27" s="98"/>
      <c r="AX27" s="98"/>
      <c r="AY27" s="98"/>
      <c r="AZ27" s="98"/>
      <c r="BA27" s="98"/>
      <c r="BB27" s="98"/>
    </row>
    <row r="28" spans="1:57" s="22" customFormat="1" ht="33.75" customHeight="1" x14ac:dyDescent="0.25">
      <c r="A28" s="93"/>
      <c r="B28" s="93"/>
      <c r="C28" s="93"/>
      <c r="D28" s="93"/>
      <c r="E28" s="94"/>
      <c r="F28" s="93"/>
      <c r="G28" s="93"/>
      <c r="H28" s="93"/>
      <c r="I28" s="104"/>
      <c r="J28" s="106"/>
      <c r="K28" s="103"/>
      <c r="L28" s="113"/>
      <c r="M28" s="114"/>
      <c r="N28" s="113"/>
      <c r="O28" s="103"/>
      <c r="P28" s="96"/>
      <c r="Q28" s="103"/>
      <c r="R28" s="113"/>
      <c r="S28" s="103"/>
      <c r="T28" s="111"/>
      <c r="U28" s="101"/>
      <c r="V28" s="18"/>
      <c r="W28" s="38"/>
      <c r="X28" s="38"/>
      <c r="Y28" s="38"/>
      <c r="Z28" s="39" t="str">
        <f t="shared" si="15"/>
        <v xml:space="preserve">  </v>
      </c>
      <c r="AA28" s="40" t="s">
        <v>222</v>
      </c>
      <c r="AB28" s="41">
        <f t="shared" si="5"/>
        <v>0</v>
      </c>
      <c r="AC28" s="19" t="str">
        <f>+IF(OR(AA28='[1]11 FORMULAS'!$O$4,AA28='[1]11 FORMULAS'!$O$5),'[1]11 FORMULAS'!$P$5,IF(AA28='[1]11 FORMULAS'!$O$6,'[1]11 FORMULAS'!$P$6,""))</f>
        <v/>
      </c>
      <c r="AD28" s="40" t="s">
        <v>222</v>
      </c>
      <c r="AE28" s="41">
        <f t="shared" si="6"/>
        <v>0</v>
      </c>
      <c r="AF28" s="42"/>
      <c r="AG28" s="42"/>
      <c r="AH28" s="42"/>
      <c r="AI28" s="19">
        <f t="shared" si="16"/>
        <v>0</v>
      </c>
      <c r="AJ28" s="19">
        <f>+AK27*AI28</f>
        <v>0</v>
      </c>
      <c r="AK28" s="19">
        <f>+AK27-AJ28</f>
        <v>0.2</v>
      </c>
      <c r="AL28" s="19">
        <f>IF(AC28='[1]11 FORMULAS'!$P$6,AL27-(AL27*AI28),AL27)</f>
        <v>0.8</v>
      </c>
      <c r="AM28" s="102"/>
      <c r="AN28" s="103"/>
      <c r="AO28" s="102"/>
      <c r="AP28" s="103"/>
      <c r="AQ28" s="101"/>
      <c r="AR28" s="96"/>
      <c r="AS28" s="99"/>
      <c r="AT28" s="99"/>
      <c r="AU28" s="99"/>
      <c r="AV28" s="99"/>
      <c r="AW28" s="99"/>
      <c r="AX28" s="99"/>
      <c r="AY28" s="99"/>
      <c r="AZ28" s="99"/>
      <c r="BA28" s="99"/>
      <c r="BB28" s="99"/>
    </row>
    <row r="29" spans="1:57" s="22" customFormat="1" ht="33.75" customHeight="1" x14ac:dyDescent="0.25">
      <c r="A29" s="93"/>
      <c r="B29" s="93"/>
      <c r="C29" s="93"/>
      <c r="D29" s="93"/>
      <c r="E29" s="94"/>
      <c r="F29" s="93"/>
      <c r="G29" s="93"/>
      <c r="H29" s="93"/>
      <c r="I29" s="104"/>
      <c r="J29" s="106"/>
      <c r="K29" s="103"/>
      <c r="L29" s="113"/>
      <c r="M29" s="114"/>
      <c r="N29" s="113"/>
      <c r="O29" s="103"/>
      <c r="P29" s="96"/>
      <c r="Q29" s="103"/>
      <c r="R29" s="113"/>
      <c r="S29" s="103"/>
      <c r="T29" s="111"/>
      <c r="U29" s="101"/>
      <c r="V29" s="18"/>
      <c r="W29" s="38"/>
      <c r="X29" s="38"/>
      <c r="Y29" s="38"/>
      <c r="Z29" s="39" t="str">
        <f t="shared" ref="Z29:Z30" si="17">+CONCATENATE(W29," ",X29," ",Y29)</f>
        <v xml:space="preserve">  </v>
      </c>
      <c r="AA29" s="40" t="s">
        <v>222</v>
      </c>
      <c r="AB29" s="41">
        <f t="shared" si="5"/>
        <v>0</v>
      </c>
      <c r="AC29" s="19" t="str">
        <f>+IF(OR(AA29='[1]11 FORMULAS'!$O$4,AA29='[1]11 FORMULAS'!$O$5),'[1]11 FORMULAS'!$P$5,IF(AA29='[1]11 FORMULAS'!$O$6,'[1]11 FORMULAS'!$P$6,""))</f>
        <v/>
      </c>
      <c r="AD29" s="40" t="s">
        <v>222</v>
      </c>
      <c r="AE29" s="41">
        <f t="shared" si="6"/>
        <v>0</v>
      </c>
      <c r="AF29" s="42"/>
      <c r="AG29" s="42"/>
      <c r="AH29" s="42"/>
      <c r="AI29" s="19">
        <f t="shared" si="16"/>
        <v>0</v>
      </c>
      <c r="AJ29" s="19">
        <f>+AK28*AI29</f>
        <v>0</v>
      </c>
      <c r="AK29" s="19">
        <f>+AK28-AJ29</f>
        <v>0.2</v>
      </c>
      <c r="AL29" s="19">
        <f>IF(AC29='[1]11 FORMULAS'!$P$6,AL28-(AL28*AI29),AL28)</f>
        <v>0.8</v>
      </c>
      <c r="AM29" s="102"/>
      <c r="AN29" s="103"/>
      <c r="AO29" s="102"/>
      <c r="AP29" s="103"/>
      <c r="AQ29" s="101"/>
      <c r="AR29" s="96"/>
      <c r="AS29" s="99"/>
      <c r="AT29" s="99"/>
      <c r="AU29" s="99"/>
      <c r="AV29" s="99"/>
      <c r="AW29" s="99"/>
      <c r="AX29" s="99"/>
      <c r="AY29" s="99"/>
      <c r="AZ29" s="99"/>
      <c r="BA29" s="99"/>
      <c r="BB29" s="99"/>
    </row>
    <row r="30" spans="1:57" s="22" customFormat="1" ht="33.75" customHeight="1" x14ac:dyDescent="0.25">
      <c r="A30" s="93"/>
      <c r="B30" s="93"/>
      <c r="C30" s="93"/>
      <c r="D30" s="93"/>
      <c r="E30" s="94"/>
      <c r="F30" s="93"/>
      <c r="G30" s="93"/>
      <c r="H30" s="93"/>
      <c r="I30" s="104"/>
      <c r="J30" s="106"/>
      <c r="K30" s="103"/>
      <c r="L30" s="113"/>
      <c r="M30" s="114"/>
      <c r="N30" s="113"/>
      <c r="O30" s="103"/>
      <c r="P30" s="96"/>
      <c r="Q30" s="103"/>
      <c r="R30" s="113"/>
      <c r="S30" s="103"/>
      <c r="T30" s="111"/>
      <c r="U30" s="101"/>
      <c r="V30" s="18"/>
      <c r="W30" s="38"/>
      <c r="X30" s="38"/>
      <c r="Y30" s="38"/>
      <c r="Z30" s="39" t="str">
        <f t="shared" si="17"/>
        <v xml:space="preserve">  </v>
      </c>
      <c r="AA30" s="40" t="s">
        <v>222</v>
      </c>
      <c r="AB30" s="41">
        <f t="shared" si="5"/>
        <v>0</v>
      </c>
      <c r="AC30" s="19" t="str">
        <f>+IF(OR(AA30='[1]11 FORMULAS'!$O$4,AA30='[1]11 FORMULAS'!$O$5),'[1]11 FORMULAS'!$P$5,IF(AA30='[1]11 FORMULAS'!$O$6,'[1]11 FORMULAS'!$P$6,""))</f>
        <v/>
      </c>
      <c r="AD30" s="40" t="s">
        <v>222</v>
      </c>
      <c r="AE30" s="41">
        <f t="shared" si="6"/>
        <v>0</v>
      </c>
      <c r="AF30" s="42"/>
      <c r="AG30" s="42"/>
      <c r="AH30" s="42"/>
      <c r="AI30" s="19">
        <f t="shared" si="16"/>
        <v>0</v>
      </c>
      <c r="AJ30" s="19">
        <f t="shared" ref="AJ30:AJ31" si="18">+AK29*AI30</f>
        <v>0</v>
      </c>
      <c r="AK30" s="19">
        <f>IF(AC30='[1]11 FORMULAS'!$P$5,AK29-(AK29*AI30),AK29)</f>
        <v>0.2</v>
      </c>
      <c r="AL30" s="19">
        <f>IF(AC30='[1]11 FORMULAS'!$P$6,AL29-(AL29*AI30),AL29)</f>
        <v>0.8</v>
      </c>
      <c r="AM30" s="102"/>
      <c r="AN30" s="103"/>
      <c r="AO30" s="102"/>
      <c r="AP30" s="103"/>
      <c r="AQ30" s="101"/>
      <c r="AR30" s="96"/>
      <c r="AS30" s="99"/>
      <c r="AT30" s="99"/>
      <c r="AU30" s="99"/>
      <c r="AV30" s="99"/>
      <c r="AW30" s="99"/>
      <c r="AX30" s="99"/>
      <c r="AY30" s="99"/>
      <c r="AZ30" s="99"/>
      <c r="BA30" s="99"/>
      <c r="BB30" s="99"/>
    </row>
    <row r="31" spans="1:57" s="22" customFormat="1" ht="33.75" customHeight="1" x14ac:dyDescent="0.25">
      <c r="A31" s="93"/>
      <c r="B31" s="93"/>
      <c r="C31" s="93"/>
      <c r="D31" s="93"/>
      <c r="E31" s="94"/>
      <c r="F31" s="93"/>
      <c r="G31" s="93"/>
      <c r="H31" s="93"/>
      <c r="I31" s="104"/>
      <c r="J31" s="107"/>
      <c r="K31" s="103"/>
      <c r="L31" s="113"/>
      <c r="M31" s="114"/>
      <c r="N31" s="113"/>
      <c r="O31" s="103"/>
      <c r="P31" s="97"/>
      <c r="Q31" s="103"/>
      <c r="R31" s="113"/>
      <c r="S31" s="103"/>
      <c r="T31" s="111"/>
      <c r="U31" s="101"/>
      <c r="V31" s="21"/>
      <c r="W31" s="21"/>
      <c r="X31" s="21"/>
      <c r="Y31" s="21"/>
      <c r="Z31" s="21"/>
      <c r="AA31" s="40" t="s">
        <v>222</v>
      </c>
      <c r="AB31" s="41">
        <f t="shared" si="5"/>
        <v>0</v>
      </c>
      <c r="AC31" s="19" t="str">
        <f>+IF(OR(AA31='[1]11 FORMULAS'!$O$4,AA31='[1]11 FORMULAS'!$O$5),'[1]11 FORMULAS'!$P$5,IF(AA31='[1]11 FORMULAS'!$O$6,'[1]11 FORMULAS'!$P$6,""))</f>
        <v/>
      </c>
      <c r="AD31" s="40" t="s">
        <v>222</v>
      </c>
      <c r="AE31" s="41">
        <f t="shared" si="6"/>
        <v>0</v>
      </c>
      <c r="AF31" s="43"/>
      <c r="AG31" s="43"/>
      <c r="AH31" s="43"/>
      <c r="AI31" s="19">
        <f t="shared" si="16"/>
        <v>0</v>
      </c>
      <c r="AJ31" s="19">
        <f t="shared" si="18"/>
        <v>0</v>
      </c>
      <c r="AK31" s="19">
        <f>IF(AC31='[1]11 FORMULAS'!$P$5,AK30-(AK30*AI31),AK30)</f>
        <v>0.2</v>
      </c>
      <c r="AL31" s="19">
        <f>IF(AC31='[1]11 FORMULAS'!$P$6,AL30-(AL30*AI31),AL30)</f>
        <v>0.8</v>
      </c>
      <c r="AM31" s="102"/>
      <c r="AN31" s="103"/>
      <c r="AO31" s="102"/>
      <c r="AP31" s="103"/>
      <c r="AQ31" s="101"/>
      <c r="AR31" s="97"/>
      <c r="AS31" s="100"/>
      <c r="AT31" s="100"/>
      <c r="AU31" s="100"/>
      <c r="AV31" s="100"/>
      <c r="AW31" s="100"/>
      <c r="AX31" s="100"/>
      <c r="AY31" s="100"/>
      <c r="AZ31" s="100"/>
      <c r="BA31" s="100"/>
      <c r="BB31" s="100"/>
    </row>
    <row r="32" spans="1:57" s="22" customFormat="1" ht="174" customHeight="1" x14ac:dyDescent="0.25">
      <c r="A32" s="93" t="s">
        <v>349</v>
      </c>
      <c r="B32" s="93" t="s">
        <v>340</v>
      </c>
      <c r="C32" s="93" t="s">
        <v>350</v>
      </c>
      <c r="D32" s="93" t="s">
        <v>351</v>
      </c>
      <c r="E32" s="122" t="str">
        <f>+CONCATENATE(B32," ",C32," ",D32)</f>
        <v>Posibilidad de perdida economica y reputacional por afectación de la integridad de la información contenida en las bases de datos debido al incumplimiento de las políticas y lineamientos normativo para la privacidad y seguridad de la información</v>
      </c>
      <c r="F32" s="93" t="s">
        <v>317</v>
      </c>
      <c r="G32" s="93" t="s">
        <v>333</v>
      </c>
      <c r="H32" s="93" t="s">
        <v>319</v>
      </c>
      <c r="I32" s="104" t="str">
        <f t="shared" ref="I32" si="19">+G32&amp;H32</f>
        <v>TecnologiasProcesos</v>
      </c>
      <c r="J32" s="105">
        <v>24</v>
      </c>
      <c r="K32" s="103" t="str">
        <f>IF(J32&lt;=0,"",IF(J32&lt;=2,"Muy Baja",IF(J32&lt;=24,"Baja",IF(J32&lt;=500,"Media",IF(J32&lt;=5000,"Alta","Muy Alta")))))</f>
        <v>Baja</v>
      </c>
      <c r="L32" s="112">
        <f>IF(K32="","",IF(K32="Muy Baja",0.2,IF(K32="Baja",0.4,IF(K32="Media",0.6,IF(K32="Alta",0.8,IF(K32="Muy Alta",1,))))))</f>
        <v>0.4</v>
      </c>
      <c r="M32" s="114" t="s">
        <v>334</v>
      </c>
      <c r="N32" s="112">
        <f>IF(M32="","",IF(M32="menor a 10 SMLMV",0.2,IF(M32="ENTRE 10 Y 50 SMLMV",0.4,IF(M32="entre 50 y 100 SMLMV",0.6,IF(M32="entre 100 y 500 SMLMV",0.8,IF(M32="Mayor a 500 SMLMV",1,))))))</f>
        <v>0.8</v>
      </c>
      <c r="O32" s="103" t="str">
        <f>IF(N32&lt;=0,"",IF(N32&lt;=20%,"Leve",IF(N32&lt;=40%,"Menor",IF(N32&lt;=60%,"Moderado",IF(N32&lt;=80%,"Mayor","Catastrofico")))))</f>
        <v>Mayor</v>
      </c>
      <c r="P32" s="95" t="s">
        <v>244</v>
      </c>
      <c r="Q32" s="103" t="str">
        <f>IF(R32&lt;=0,"",IF(R32&lt;=20%,"Leve",IF(R32&lt;=40%,"Menor",IF(R32&lt;=60%,"Moderado",IF(R32&lt;=80%,"Mayor","Catastrofico")))))</f>
        <v>Catastrofico</v>
      </c>
      <c r="R32" s="112">
        <f>IF(P32="","",IF(P32="El riesgo afecta la imagen de algún área de la organización",0.2,IF(P32="El riesgo afecta la imagen de la entidad internamente, de conocimiento general nivel interno, de junta directiva y accionistas y/o de proveedores",0.4,IF(P32="El riesgo afecta la imagen de la entidad con algunos usuarios de relevancia frente al logro de los objetivos",0.6,IF(P32="El riesgo afecta la imagen de la entidad con efecto publicitario sostenido a nivel de sector administrativo, nivel departamental o municipal",0.8,IF(P32="El riesgo afecta la imagen de la entidad a nivel nacional, con efecto publicitario sostenido a nivel país",1,))))))</f>
        <v>1</v>
      </c>
      <c r="S32" s="103" t="str">
        <f>IF(T32&lt;=0,"",IF(T32&lt;=20%,"Leve",IF(T32&lt;=40%,"Menor",IF(T32&lt;=60%,"Moderado",IF(T32&lt;=80%,"Mayor","Catastrofico")))))</f>
        <v>Catastrofico</v>
      </c>
      <c r="T32" s="111">
        <f>+R32</f>
        <v>1</v>
      </c>
      <c r="U32" s="101" t="str">
        <f>IF(OR(AND(K32="Muy Baja",S32="Leve"),AND(K32="Muy Baja",S32="Menor"),AND(K32="Baja",S32="Leve")),"Bajo",IF(OR(AND(K32="Muy baja",S32="Moderado"),AND(K32="Baja",S32="Menor"),AND(K32="Baja",S32="Moderado"),AND(K32="Media",S32="Leve"),AND(K32="Media",S32="Menor"),AND(K32="Media",S32="Moderado"),AND(K32="Alta",S32="Leve"),AND(K32="Alta",S32="Menor")),"Moderado",IF(OR(AND(K32="Muy Baja",S32="Mayor"),AND(K32="Baja",S32="Mayor"),AND(K32="Media",S32="Mayor"),AND(K32="Alta",S32="Moderado"),AND(K32="Alta",S32="Mayor"),AND(K32="Muy Alta",S32="Leve"),AND(K32="Muy Alta",S32="Menor"),AND(K32="Muy Alta",S32="Moderado"),AND(K32="Muy Alta",S32="Mayor")),"Alto",IF(OR(AND(K32="Muy Baja",S32="Catastrofico"),AND(K32="Baja",S32="Catastrofico"),AND(K32="Media",S32="Catastrofico"),AND(K32="Alta",S32="Catastrofico"),AND(K32="Muy Alta",S32="Catastrofico")),"Extremo",))))</f>
        <v>Extremo</v>
      </c>
      <c r="V32" s="18">
        <v>1</v>
      </c>
      <c r="W32" s="38" t="s">
        <v>343</v>
      </c>
      <c r="X32" s="38" t="s">
        <v>352</v>
      </c>
      <c r="Y32" s="38" t="s">
        <v>323</v>
      </c>
      <c r="Z32" s="39" t="str">
        <f t="shared" ref="Z32:Z36" si="20">+CONCATENATE(W32," ",X32," ",Y32)</f>
        <v>Lider del proceso de seguridad y privacidad de la información verifica mensualmente la correcta ejecución del plan de accion codigo GADCA04-F001, con el fin de dar cumplimiento a los lineamientos establecidos en el manual de políticas de seguridad de la información, para asegurar su implementación y su aplicabilidad. En este plan de acción se realizan los  lineamientos para el control de seguridad, la identificación de los activos de información de los procesos relacionando a las bases de datos que se están administrado, las copias de seguridad a las bases de datos, dejando como evidencia las actas a reuniones y/o capacitaciones, memorando y Oficios que se archivan en el repositorio share point del proceso de seguridad y privacidad de la información. Seguimiento trimestral</v>
      </c>
      <c r="AA32" s="40" t="s">
        <v>324</v>
      </c>
      <c r="AB32" s="41">
        <f t="shared" si="5"/>
        <v>0.25</v>
      </c>
      <c r="AC32" s="19" t="str">
        <f>+IF(OR(AA32='[1]11 FORMULAS'!$O$4,AA32='[1]11 FORMULAS'!$O$5),'[1]11 FORMULAS'!$P$5,IF(AA32='[1]11 FORMULAS'!$O$6,'[1]11 FORMULAS'!$P$6,""))</f>
        <v>Probabilidad</v>
      </c>
      <c r="AD32" s="40" t="s">
        <v>337</v>
      </c>
      <c r="AE32" s="41">
        <f t="shared" si="6"/>
        <v>0.25</v>
      </c>
      <c r="AF32" s="42" t="s">
        <v>326</v>
      </c>
      <c r="AG32" s="42" t="s">
        <v>327</v>
      </c>
      <c r="AH32" s="42" t="s">
        <v>328</v>
      </c>
      <c r="AI32" s="19">
        <f t="shared" ref="AI32:AI33" si="21">+AB32+AE32</f>
        <v>0.5</v>
      </c>
      <c r="AJ32" s="19">
        <f>+L32*AI32</f>
        <v>0.2</v>
      </c>
      <c r="AK32" s="19">
        <f>+L32-AJ32</f>
        <v>0.2</v>
      </c>
      <c r="AL32" s="19">
        <f>IF(AC32='[1]11 FORMULAS'!$P$6,T32-(T32*AI32),T32)</f>
        <v>1</v>
      </c>
      <c r="AM32" s="102">
        <f>+AK36</f>
        <v>0.2</v>
      </c>
      <c r="AN32" s="103" t="str">
        <f>IF(AM32&lt;=0,"",IF(AM32&lt;=20%,"Muy Baja",IF(AM32&lt;=40%,"Baja",IF(AM32&lt;=60%,"Media",IF(AM32&lt;=80%,"Alta","Muy Alta")))))</f>
        <v>Muy Baja</v>
      </c>
      <c r="AO32" s="102">
        <f>+AL36</f>
        <v>1</v>
      </c>
      <c r="AP32" s="103" t="str">
        <f>IF(AO32&lt;=0,"",IF(AO32&lt;=20%,"Leve",IF(AO32&lt;=40%,"Menor",IF(AO32&lt;=60%,"Moderado",IF(AO32&lt;=80%,"Mayor","Catastrofico")))))</f>
        <v>Catastrofico</v>
      </c>
      <c r="AQ32" s="101" t="str">
        <f>IF(OR(AND(AN32="Muy Baja",AP32="Leve"),AND(AN32="Muy Baja",AP32="Menor"),AND(AN32="Baja",AP32="Leve")),"Bajo",IF(OR(AND(AN32="Muy baja",AP32="Moderado"),AND(AN32="Baja",AP32="Menor"),AND(AN32="Baja",AP32="Moderado"),AND(AN32="Media",AP32="Leve"),AND(AN32="Media",AP32="Menor"),AND(AN32="Media",AP32="Moderado"),AND(AN32="Alta",AP32="Leve"),AND(AN32="Alta",AP32="Menor")),"Moderado",IF(OR(AND(AN32="Muy Baja",AP32="Mayor"),AND(AN32="Baja",AP32="Mayor"),AND(AN32="Media",AP32="Mayor"),AND(AN32="Alta",AP32="Moderado"),AND(AN32="Alta",AP32="Mayor"),AND(AN32="Muy Alta",AP32="Leve"),AND(AN32="Muy Alta",AP32="Menor"),AND(AN32="Muy Alta",AP32="Moderado"),AND(AN32="Muy Alta",AP32="Mayor")),"Alto",IF(OR(AND(AN32="Muy Baja",AP32="Catastrofico"),AND(AN32="Baja",AP32="Catastrofico"),AND(AN32="Media",AP32="Catastrofico"),AND(AN32="Alta",AP32="Catastrofico"),AND(AN32="Muy Alta",AP32="Catastrofico")),"Extremo",""))))</f>
        <v>Extremo</v>
      </c>
      <c r="AR32" s="95" t="s">
        <v>329</v>
      </c>
      <c r="AS32" s="98"/>
      <c r="AT32" s="98"/>
      <c r="AU32" s="98"/>
      <c r="AV32" s="98"/>
      <c r="AW32" s="98"/>
      <c r="AX32" s="98"/>
      <c r="AY32" s="98"/>
      <c r="AZ32" s="98"/>
      <c r="BA32" s="98"/>
      <c r="BB32" s="98"/>
    </row>
    <row r="33" spans="1:54" s="22" customFormat="1" ht="33.75" customHeight="1" x14ac:dyDescent="0.25">
      <c r="A33" s="93"/>
      <c r="B33" s="93"/>
      <c r="C33" s="93"/>
      <c r="D33" s="93"/>
      <c r="E33" s="123"/>
      <c r="F33" s="93"/>
      <c r="G33" s="93"/>
      <c r="H33" s="93"/>
      <c r="I33" s="104"/>
      <c r="J33" s="106"/>
      <c r="K33" s="103"/>
      <c r="L33" s="113"/>
      <c r="M33" s="114"/>
      <c r="N33" s="113"/>
      <c r="O33" s="103"/>
      <c r="P33" s="96"/>
      <c r="Q33" s="103"/>
      <c r="R33" s="113"/>
      <c r="S33" s="103"/>
      <c r="T33" s="111"/>
      <c r="U33" s="101"/>
      <c r="V33" s="18"/>
      <c r="W33" s="38"/>
      <c r="X33" s="38"/>
      <c r="Y33" s="38"/>
      <c r="Z33" s="39" t="str">
        <f t="shared" si="20"/>
        <v xml:space="preserve">  </v>
      </c>
      <c r="AA33" s="40" t="s">
        <v>222</v>
      </c>
      <c r="AB33" s="41">
        <f t="shared" si="5"/>
        <v>0</v>
      </c>
      <c r="AC33" s="19" t="str">
        <f>+IF(OR(AA33='[1]11 FORMULAS'!$O$4,AA33='[1]11 FORMULAS'!$O$5),'[1]11 FORMULAS'!$P$5,IF(AA33='[1]11 FORMULAS'!$O$6,'[1]11 FORMULAS'!$P$6,""))</f>
        <v/>
      </c>
      <c r="AD33" s="40" t="s">
        <v>222</v>
      </c>
      <c r="AE33" s="41">
        <f t="shared" si="6"/>
        <v>0</v>
      </c>
      <c r="AF33" s="42"/>
      <c r="AG33" s="42"/>
      <c r="AH33" s="42"/>
      <c r="AI33" s="19">
        <f t="shared" si="21"/>
        <v>0</v>
      </c>
      <c r="AJ33" s="19">
        <f>+AK32*AI33</f>
        <v>0</v>
      </c>
      <c r="AK33" s="19">
        <f>+AK32-AJ33</f>
        <v>0.2</v>
      </c>
      <c r="AL33" s="19">
        <f>IF(AC33='[1]11 FORMULAS'!$P$6,AL32-(AL32*AI33),AL32)</f>
        <v>1</v>
      </c>
      <c r="AM33" s="102"/>
      <c r="AN33" s="103"/>
      <c r="AO33" s="102"/>
      <c r="AP33" s="103"/>
      <c r="AQ33" s="101"/>
      <c r="AR33" s="96"/>
      <c r="AS33" s="99"/>
      <c r="AT33" s="99"/>
      <c r="AU33" s="99"/>
      <c r="AV33" s="99"/>
      <c r="AW33" s="99"/>
      <c r="AX33" s="99"/>
      <c r="AY33" s="99"/>
      <c r="AZ33" s="99"/>
      <c r="BA33" s="99"/>
      <c r="BB33" s="99"/>
    </row>
    <row r="34" spans="1:54" s="22" customFormat="1" ht="33.75" customHeight="1" x14ac:dyDescent="0.25">
      <c r="A34" s="93"/>
      <c r="B34" s="93"/>
      <c r="C34" s="93"/>
      <c r="D34" s="93"/>
      <c r="E34" s="123"/>
      <c r="F34" s="93"/>
      <c r="G34" s="93"/>
      <c r="H34" s="93"/>
      <c r="I34" s="104"/>
      <c r="J34" s="106"/>
      <c r="K34" s="103"/>
      <c r="L34" s="113"/>
      <c r="M34" s="114"/>
      <c r="N34" s="113"/>
      <c r="O34" s="103"/>
      <c r="P34" s="96"/>
      <c r="Q34" s="103"/>
      <c r="R34" s="113"/>
      <c r="S34" s="103"/>
      <c r="T34" s="111"/>
      <c r="U34" s="101"/>
      <c r="V34" s="18"/>
      <c r="W34" s="38"/>
      <c r="X34" s="38"/>
      <c r="Y34" s="38"/>
      <c r="Z34" s="39" t="str">
        <f t="shared" si="20"/>
        <v xml:space="preserve">  </v>
      </c>
      <c r="AA34" s="40" t="s">
        <v>222</v>
      </c>
      <c r="AB34" s="41">
        <f t="shared" si="5"/>
        <v>0</v>
      </c>
      <c r="AC34" s="19" t="str">
        <f>+IF(OR(AA34='[1]11 FORMULAS'!$O$4,AA34='[1]11 FORMULAS'!$O$5),'[1]11 FORMULAS'!$P$5,IF(AA34='[1]11 FORMULAS'!$O$6,'[1]11 FORMULAS'!$P$6,""))</f>
        <v/>
      </c>
      <c r="AD34" s="40" t="s">
        <v>222</v>
      </c>
      <c r="AE34" s="41">
        <f t="shared" si="6"/>
        <v>0</v>
      </c>
      <c r="AF34" s="42"/>
      <c r="AG34" s="42"/>
      <c r="AH34" s="42"/>
      <c r="AI34" s="19">
        <f>+AB34+AE34</f>
        <v>0</v>
      </c>
      <c r="AJ34" s="19">
        <f t="shared" ref="AJ34:AJ36" si="22">+AK33*AI34</f>
        <v>0</v>
      </c>
      <c r="AK34" s="19">
        <f t="shared" ref="AK34:AK36" si="23">+AK33-AJ34</f>
        <v>0.2</v>
      </c>
      <c r="AL34" s="19">
        <f>IF(AC34='[1]11 FORMULAS'!$P$6,AL33-(AL33*AI34),AL33)</f>
        <v>1</v>
      </c>
      <c r="AM34" s="102"/>
      <c r="AN34" s="103"/>
      <c r="AO34" s="102"/>
      <c r="AP34" s="103"/>
      <c r="AQ34" s="101"/>
      <c r="AR34" s="96"/>
      <c r="AS34" s="99"/>
      <c r="AT34" s="99"/>
      <c r="AU34" s="99"/>
      <c r="AV34" s="99"/>
      <c r="AW34" s="99"/>
      <c r="AX34" s="99"/>
      <c r="AY34" s="99"/>
      <c r="AZ34" s="99"/>
      <c r="BA34" s="99"/>
      <c r="BB34" s="99"/>
    </row>
    <row r="35" spans="1:54" s="22" customFormat="1" ht="33.75" customHeight="1" x14ac:dyDescent="0.25">
      <c r="A35" s="93"/>
      <c r="B35" s="93"/>
      <c r="C35" s="93"/>
      <c r="D35" s="93"/>
      <c r="E35" s="123"/>
      <c r="F35" s="93"/>
      <c r="G35" s="93"/>
      <c r="H35" s="93"/>
      <c r="I35" s="104"/>
      <c r="J35" s="106"/>
      <c r="K35" s="103"/>
      <c r="L35" s="113"/>
      <c r="M35" s="114"/>
      <c r="N35" s="113"/>
      <c r="O35" s="103"/>
      <c r="P35" s="96"/>
      <c r="Q35" s="103"/>
      <c r="R35" s="113"/>
      <c r="S35" s="103"/>
      <c r="T35" s="111"/>
      <c r="U35" s="101"/>
      <c r="V35" s="18"/>
      <c r="W35" s="38"/>
      <c r="X35" s="38"/>
      <c r="Y35" s="38"/>
      <c r="Z35" s="39" t="str">
        <f t="shared" si="20"/>
        <v xml:space="preserve">  </v>
      </c>
      <c r="AA35" s="40" t="s">
        <v>222</v>
      </c>
      <c r="AB35" s="41">
        <f t="shared" si="5"/>
        <v>0</v>
      </c>
      <c r="AC35" s="19" t="str">
        <f>+IF(OR(AA35='[1]11 FORMULAS'!$O$4,AA35='[1]11 FORMULAS'!$O$5),'[1]11 FORMULAS'!$P$5,IF(AA35='[1]11 FORMULAS'!$O$6,'[1]11 FORMULAS'!$P$6,""))</f>
        <v/>
      </c>
      <c r="AD35" s="40" t="s">
        <v>222</v>
      </c>
      <c r="AE35" s="41">
        <f t="shared" si="6"/>
        <v>0</v>
      </c>
      <c r="AF35" s="42"/>
      <c r="AG35" s="42"/>
      <c r="AH35" s="42"/>
      <c r="AI35" s="19">
        <f t="shared" ref="AI35:AI36" si="24">+AB35+AE35</f>
        <v>0</v>
      </c>
      <c r="AJ35" s="19">
        <f t="shared" si="22"/>
        <v>0</v>
      </c>
      <c r="AK35" s="19">
        <f t="shared" si="23"/>
        <v>0.2</v>
      </c>
      <c r="AL35" s="19">
        <f>IF(AC35='[1]11 FORMULAS'!$P$6,AL34-(AL34*AI35),AL34)</f>
        <v>1</v>
      </c>
      <c r="AM35" s="102"/>
      <c r="AN35" s="103"/>
      <c r="AO35" s="102"/>
      <c r="AP35" s="103"/>
      <c r="AQ35" s="101"/>
      <c r="AR35" s="96"/>
      <c r="AS35" s="99"/>
      <c r="AT35" s="99"/>
      <c r="AU35" s="99"/>
      <c r="AV35" s="99"/>
      <c r="AW35" s="99"/>
      <c r="AX35" s="99"/>
      <c r="AY35" s="99"/>
      <c r="AZ35" s="99"/>
      <c r="BA35" s="99"/>
      <c r="BB35" s="99"/>
    </row>
    <row r="36" spans="1:54" s="22" customFormat="1" ht="33.75" customHeight="1" x14ac:dyDescent="0.25">
      <c r="A36" s="93"/>
      <c r="B36" s="93"/>
      <c r="C36" s="93"/>
      <c r="D36" s="93"/>
      <c r="E36" s="124"/>
      <c r="F36" s="93"/>
      <c r="G36" s="93"/>
      <c r="H36" s="93"/>
      <c r="I36" s="104"/>
      <c r="J36" s="107"/>
      <c r="K36" s="103"/>
      <c r="L36" s="113"/>
      <c r="M36" s="114"/>
      <c r="N36" s="113"/>
      <c r="O36" s="103"/>
      <c r="P36" s="97"/>
      <c r="Q36" s="103"/>
      <c r="R36" s="113"/>
      <c r="S36" s="103"/>
      <c r="T36" s="111"/>
      <c r="U36" s="101"/>
      <c r="V36" s="21"/>
      <c r="W36" s="21"/>
      <c r="X36" s="21"/>
      <c r="Y36" s="21"/>
      <c r="Z36" s="39" t="str">
        <f t="shared" si="20"/>
        <v xml:space="preserve">  </v>
      </c>
      <c r="AA36" s="40" t="s">
        <v>222</v>
      </c>
      <c r="AB36" s="41">
        <f t="shared" si="5"/>
        <v>0</v>
      </c>
      <c r="AC36" s="19" t="str">
        <f>+IF(OR(AA36='[1]11 FORMULAS'!$O$4,AA36='[1]11 FORMULAS'!$O$5),'[1]11 FORMULAS'!$P$5,IF(AA36='[1]11 FORMULAS'!$O$6,'[1]11 FORMULAS'!$P$6,""))</f>
        <v/>
      </c>
      <c r="AD36" s="40" t="s">
        <v>222</v>
      </c>
      <c r="AE36" s="41">
        <f t="shared" si="6"/>
        <v>0</v>
      </c>
      <c r="AF36" s="43"/>
      <c r="AG36" s="43"/>
      <c r="AH36" s="43"/>
      <c r="AI36" s="19">
        <f t="shared" si="24"/>
        <v>0</v>
      </c>
      <c r="AJ36" s="19">
        <f t="shared" si="22"/>
        <v>0</v>
      </c>
      <c r="AK36" s="19">
        <f t="shared" si="23"/>
        <v>0.2</v>
      </c>
      <c r="AL36" s="19">
        <f>IF(AC36='[1]11 FORMULAS'!$P$6,AL35-(AL35*AI36),AL35)</f>
        <v>1</v>
      </c>
      <c r="AM36" s="102"/>
      <c r="AN36" s="103"/>
      <c r="AO36" s="102"/>
      <c r="AP36" s="103"/>
      <c r="AQ36" s="101"/>
      <c r="AR36" s="97"/>
      <c r="AS36" s="100"/>
      <c r="AT36" s="100"/>
      <c r="AU36" s="100"/>
      <c r="AV36" s="100"/>
      <c r="AW36" s="100"/>
      <c r="AX36" s="100"/>
      <c r="AY36" s="100"/>
      <c r="AZ36" s="100"/>
      <c r="BA36" s="100"/>
      <c r="BB36" s="100"/>
    </row>
    <row r="37" spans="1:54" s="22" customFormat="1" ht="171.75" customHeight="1" x14ac:dyDescent="0.25">
      <c r="A37" s="93" t="s">
        <v>353</v>
      </c>
      <c r="B37" s="93" t="s">
        <v>340</v>
      </c>
      <c r="C37" s="93" t="s">
        <v>354</v>
      </c>
      <c r="D37" s="93" t="s">
        <v>355</v>
      </c>
      <c r="E37" s="94" t="str">
        <f>+CONCATENATE(B37," ",C37," ",D37)</f>
        <v>Posibilidad de perdida economica y reputacional por el bajo cumplimineto en los criterios diferentes de las políticas de seguridad digital debido al incumplimiento de las actividades descritas en el plan de acción, poca información disponible como soporte de la evidencia y/o baja ejecución de actividades que apunten a incrementar el nivel de desempeño institucional</v>
      </c>
      <c r="F37" s="93" t="s">
        <v>317</v>
      </c>
      <c r="G37" s="93" t="s">
        <v>333</v>
      </c>
      <c r="H37" s="93" t="s">
        <v>319</v>
      </c>
      <c r="I37" s="104" t="str">
        <f t="shared" ref="I37" si="25">+G37&amp;H37</f>
        <v>TecnologiasProcesos</v>
      </c>
      <c r="J37" s="105">
        <v>24</v>
      </c>
      <c r="K37" s="103" t="str">
        <f>IF(J37&lt;=0,"",IF(J37&lt;=2,"Muy Baja",IF(J37&lt;=24,"Baja",IF(J37&lt;=500,"Media",IF(J37&lt;=5000,"Alta","Muy Alta")))))</f>
        <v>Baja</v>
      </c>
      <c r="L37" s="112">
        <f>IF(K37="","",IF(K37="Muy Baja",0.2,IF(K37="Baja",0.4,IF(K37="Media",0.6,IF(K37="Alta",0.8,IF(K37="Muy Alta",1,))))))</f>
        <v>0.4</v>
      </c>
      <c r="M37" s="114" t="s">
        <v>334</v>
      </c>
      <c r="N37" s="112">
        <f>IF(M37="","",IF(M37="menor a 10 SMLMV",0.2,IF(M37="ENTRE 10 Y 50 SMLMV",0.4,IF(M37="entre 50 y 100 SMLMV",0.6,IF(M37="entre 100 y 500 SMLMV",0.8,IF(M37="Mayor a 500 SMLMV",1,))))))</f>
        <v>0.8</v>
      </c>
      <c r="O37" s="103" t="str">
        <f>IF(N37&lt;=0,"",IF(N37&lt;=20%,"Leve",IF(N37&lt;=40%,"Menor",IF(N37&lt;=60%,"Moderado",IF(N37&lt;=80%,"Mayor","Catastrofico")))))</f>
        <v>Mayor</v>
      </c>
      <c r="P37" s="95" t="s">
        <v>244</v>
      </c>
      <c r="Q37" s="103" t="str">
        <f>IF(R37&lt;=0,"",IF(R37&lt;=20%,"Leve",IF(R37&lt;=40%,"Menor",IF(R37&lt;=60%,"Moderado",IF(R37&lt;=80%,"Mayor","Catastrofico")))))</f>
        <v>Catastrofico</v>
      </c>
      <c r="R37" s="112">
        <f>IF(P37="","",IF(P37="El riesgo afecta la imagen de algún área de la organización",0.2,IF(P37="El riesgo afecta la imagen de la entidad internamente, de conocimiento general nivel interno, de junta directiva y accionistas y/o de proveedores",0.4,IF(P37="El riesgo afecta la imagen de la entidad con algunos usuarios de relevancia frente al logro de los objetivos",0.6,IF(P37="El riesgo afecta la imagen de la entidad con efecto publicitario sostenido a nivel de sector administrativo, nivel departamental o municipal",0.8,IF(P37="El riesgo afecta la imagen de la entidad a nivel nacional, con efecto publicitario sostenido a nivel país",1,))))))</f>
        <v>1</v>
      </c>
      <c r="S37" s="103" t="str">
        <f>IF(T37&lt;=0,"",IF(T37&lt;=20%,"Leve",IF(T37&lt;=40%,"Menor",IF(T37&lt;=60%,"Moderado",IF(T37&lt;=80%,"Mayor","Catastrofico")))))</f>
        <v>Catastrofico</v>
      </c>
      <c r="T37" s="111">
        <f>+R37</f>
        <v>1</v>
      </c>
      <c r="U37" s="101" t="str">
        <f>IF(OR(AND(K37="Muy Baja",S37="Leve"),AND(K37="Muy Baja",S37="Menor"),AND(K37="Baja",S37="Leve")),"Bajo",IF(OR(AND(K37="Muy baja",S37="Moderado"),AND(K37="Baja",S37="Menor"),AND(K37="Baja",S37="Moderado"),AND(K37="Media",S37="Leve"),AND(K37="Media",S37="Menor"),AND(K37="Media",S37="Moderado"),AND(K37="Alta",S37="Leve"),AND(K37="Alta",S37="Menor")),"Moderado",IF(OR(AND(K37="Muy Baja",S37="Mayor"),AND(K37="Baja",S37="Mayor"),AND(K37="Media",S37="Mayor"),AND(K37="Alta",S37="Moderado"),AND(K37="Alta",S37="Mayor"),AND(K37="Muy Alta",S37="Leve"),AND(K37="Muy Alta",S37="Menor"),AND(K37="Muy Alta",S37="Moderado"),AND(K37="Muy Alta",S37="Mayor")),"Alto",IF(OR(AND(K37="Muy Baja",S37="Catastrofico"),AND(K37="Baja",S37="Catastrofico"),AND(K37="Media",S37="Catastrofico"),AND(K37="Alta",S37="Catastrofico"),AND(K37="Muy Alta",S37="Catastrofico")),"Extremo",))))</f>
        <v>Extremo</v>
      </c>
      <c r="V37" s="18">
        <v>1</v>
      </c>
      <c r="W37" s="38" t="s">
        <v>343</v>
      </c>
      <c r="X37" s="38" t="s">
        <v>356</v>
      </c>
      <c r="Y37" s="38" t="s">
        <v>323</v>
      </c>
      <c r="Z37" s="39" t="str">
        <f>+CONCATENATE(W37," ",X37," ",Y37)</f>
        <v>Lider del proceso de seguridad y privacidad de la información realiza un monitoreo mensualmente de las actividades establecidas en el plan de acción GADCA04-F001, con el fin de alcanzar las metas, cumplir los objetivos y lograr resultados del cronograma de las actividades descritas, haciendo un paralelo entre las actividades programadas y las actividades realizadas, las cuales son enviadas por correos electrónicos informando las actividades necesarias que alimenten y fortalezcan al desempeño del cronograma de actividades, en caso de existir capacitaciones, modificaciones o nuevas actividades se realizará una reunión para el seguimiento del cumplimiento del plan y así  lograr el levantamiento de los procedimientos, formatos e instructivos, dejando como evidencia las actas a reuniones y/o capacitaciones, oficios y memorandos. Seguimiento trimestral</v>
      </c>
      <c r="AA37" s="40" t="s">
        <v>324</v>
      </c>
      <c r="AB37" s="41">
        <f t="shared" si="5"/>
        <v>0.25</v>
      </c>
      <c r="AC37" s="19" t="str">
        <f>+IF(OR(AA37='[1]11 FORMULAS'!$O$4,AA37='[1]11 FORMULAS'!$O$5),'[1]11 FORMULAS'!$P$5,IF(AA37='[1]11 FORMULAS'!$O$6,'[1]11 FORMULAS'!$P$6,""))</f>
        <v>Probabilidad</v>
      </c>
      <c r="AD37" s="40" t="s">
        <v>325</v>
      </c>
      <c r="AE37" s="41">
        <f t="shared" si="6"/>
        <v>0.15</v>
      </c>
      <c r="AF37" s="42" t="s">
        <v>326</v>
      </c>
      <c r="AG37" s="42" t="s">
        <v>327</v>
      </c>
      <c r="AH37" s="42" t="s">
        <v>328</v>
      </c>
      <c r="AI37" s="19">
        <f t="shared" ref="AI37:AI43" si="26">+AB37+AE37</f>
        <v>0.4</v>
      </c>
      <c r="AJ37" s="19">
        <f>+L37*AI37</f>
        <v>0.16000000000000003</v>
      </c>
      <c r="AK37" s="19">
        <f>+L37-AJ37</f>
        <v>0.24</v>
      </c>
      <c r="AL37" s="19">
        <f>IF(AC37='[1]11 FORMULAS'!$P$6,T37-(T37*AI37),T37)</f>
        <v>1</v>
      </c>
      <c r="AM37" s="102">
        <f>+AK41</f>
        <v>0.24</v>
      </c>
      <c r="AN37" s="103" t="str">
        <f>IF(AM37&lt;=0,"",IF(AM37&lt;=20%,"Muy Baja",IF(AM37&lt;=40%,"Baja",IF(AM37&lt;=60%,"Media",IF(AM37&lt;=80%,"Alta","Muy Alta")))))</f>
        <v>Baja</v>
      </c>
      <c r="AO37" s="102">
        <f>+AL41</f>
        <v>1</v>
      </c>
      <c r="AP37" s="103" t="str">
        <f>IF(AO37&lt;=0,"",IF(AO37&lt;=20%,"Leve",IF(AO37&lt;=40%,"Menor",IF(AO37&lt;=60%,"Moderado",IF(AO37&lt;=80%,"Mayor","Catastrofico")))))</f>
        <v>Catastrofico</v>
      </c>
      <c r="AQ37" s="101" t="str">
        <f>IF(OR(AND(AN37="Muy Baja",AP37="Leve"),AND(AN37="Muy Baja",AP37="Menor"),AND(AN37="Baja",AP37="Leve")),"Bajo",IF(OR(AND(AN37="Muy baja",AP37="Moderado"),AND(AN37="Baja",AP37="Menor"),AND(AN37="Baja",AP37="Moderado"),AND(AN37="Media",AP37="Leve"),AND(AN37="Media",AP37="Menor"),AND(AN37="Media",AP37="Moderado"),AND(AN37="Alta",AP37="Leve"),AND(AN37="Alta",AP37="Menor")),"Moderado",IF(OR(AND(AN37="Muy Baja",AP37="Mayor"),AND(AN37="Baja",AP37="Mayor"),AND(AN37="Media",AP37="Mayor"),AND(AN37="Alta",AP37="Moderado"),AND(AN37="Alta",AP37="Mayor"),AND(AN37="Muy Alta",AP37="Leve"),AND(AN37="Muy Alta",AP37="Menor"),AND(AN37="Muy Alta",AP37="Moderado"),AND(AN37="Muy Alta",AP37="Mayor")),"Alto",IF(OR(AND(AN37="Muy Baja",AP37="Catastrofico"),AND(AN37="Baja",AP37="Catastrofico"),AND(AN37="Media",AP37="Catastrofico"),AND(AN37="Alta",AP37="Catastrofico"),AND(AN37="Muy Alta",AP37="Catastrofico")),"Extremo",""))))</f>
        <v>Extremo</v>
      </c>
      <c r="AR37" s="95" t="s">
        <v>329</v>
      </c>
      <c r="AS37" s="98"/>
      <c r="AT37" s="98"/>
      <c r="AU37" s="98"/>
      <c r="AV37" s="98"/>
      <c r="AW37" s="98"/>
      <c r="AX37" s="98"/>
      <c r="AY37" s="98"/>
      <c r="AZ37" s="98"/>
      <c r="BA37" s="98"/>
      <c r="BB37" s="98"/>
    </row>
    <row r="38" spans="1:54" s="22" customFormat="1" ht="33.75" customHeight="1" x14ac:dyDescent="0.25">
      <c r="A38" s="93"/>
      <c r="B38" s="93"/>
      <c r="C38" s="93"/>
      <c r="D38" s="93"/>
      <c r="E38" s="94"/>
      <c r="F38" s="93"/>
      <c r="G38" s="93"/>
      <c r="H38" s="93"/>
      <c r="I38" s="104"/>
      <c r="J38" s="106"/>
      <c r="K38" s="103"/>
      <c r="L38" s="113"/>
      <c r="M38" s="114"/>
      <c r="N38" s="113"/>
      <c r="O38" s="103"/>
      <c r="P38" s="96"/>
      <c r="Q38" s="103"/>
      <c r="R38" s="113"/>
      <c r="S38" s="103"/>
      <c r="T38" s="111"/>
      <c r="U38" s="101"/>
      <c r="V38" s="18"/>
      <c r="W38" s="38"/>
      <c r="X38" s="38"/>
      <c r="Y38" s="38"/>
      <c r="Z38" s="39" t="str">
        <f t="shared" ref="Z38:Z41" si="27">+CONCATENATE(W38," ",X38," ",Y38)</f>
        <v xml:space="preserve">  </v>
      </c>
      <c r="AA38" s="40" t="s">
        <v>222</v>
      </c>
      <c r="AB38" s="41">
        <f t="shared" si="5"/>
        <v>0</v>
      </c>
      <c r="AC38" s="19" t="str">
        <f>+IF(OR(AA38='[1]11 FORMULAS'!$O$4,AA38='[1]11 FORMULAS'!$O$5),'[1]11 FORMULAS'!$P$5,IF(AA38='[1]11 FORMULAS'!$O$6,'[1]11 FORMULAS'!$P$6,""))</f>
        <v/>
      </c>
      <c r="AD38" s="40" t="s">
        <v>222</v>
      </c>
      <c r="AE38" s="41">
        <f t="shared" si="6"/>
        <v>0</v>
      </c>
      <c r="AF38" s="42"/>
      <c r="AG38" s="42"/>
      <c r="AH38" s="42"/>
      <c r="AI38" s="19">
        <f t="shared" si="26"/>
        <v>0</v>
      </c>
      <c r="AJ38" s="19">
        <f>+AK37*AI38</f>
        <v>0</v>
      </c>
      <c r="AK38" s="19">
        <f>+AK37-AJ38</f>
        <v>0.24</v>
      </c>
      <c r="AL38" s="19">
        <f>IF(AC38='[1]11 FORMULAS'!$P$6,AL37-(AL37*AI38),AL37)</f>
        <v>1</v>
      </c>
      <c r="AM38" s="102"/>
      <c r="AN38" s="103"/>
      <c r="AO38" s="102"/>
      <c r="AP38" s="103"/>
      <c r="AQ38" s="101"/>
      <c r="AR38" s="96"/>
      <c r="AS38" s="99"/>
      <c r="AT38" s="99"/>
      <c r="AU38" s="99"/>
      <c r="AV38" s="99"/>
      <c r="AW38" s="99"/>
      <c r="AX38" s="99"/>
      <c r="AY38" s="99"/>
      <c r="AZ38" s="99"/>
      <c r="BA38" s="99"/>
      <c r="BB38" s="99"/>
    </row>
    <row r="39" spans="1:54" s="22" customFormat="1" ht="33.75" customHeight="1" x14ac:dyDescent="0.25">
      <c r="A39" s="93"/>
      <c r="B39" s="93"/>
      <c r="C39" s="93"/>
      <c r="D39" s="93"/>
      <c r="E39" s="94"/>
      <c r="F39" s="93"/>
      <c r="G39" s="93"/>
      <c r="H39" s="93"/>
      <c r="I39" s="104"/>
      <c r="J39" s="106"/>
      <c r="K39" s="103"/>
      <c r="L39" s="113"/>
      <c r="M39" s="114"/>
      <c r="N39" s="113"/>
      <c r="O39" s="103"/>
      <c r="P39" s="96"/>
      <c r="Q39" s="103"/>
      <c r="R39" s="113"/>
      <c r="S39" s="103"/>
      <c r="T39" s="111"/>
      <c r="U39" s="101"/>
      <c r="V39" s="18"/>
      <c r="W39" s="38"/>
      <c r="X39" s="38"/>
      <c r="Y39" s="38"/>
      <c r="Z39" s="39" t="str">
        <f t="shared" si="27"/>
        <v xml:space="preserve">  </v>
      </c>
      <c r="AA39" s="40" t="s">
        <v>222</v>
      </c>
      <c r="AB39" s="41">
        <f t="shared" si="5"/>
        <v>0</v>
      </c>
      <c r="AC39" s="19" t="str">
        <f>+IF(OR(AA39='[1]11 FORMULAS'!$O$4,AA39='[1]11 FORMULAS'!$O$5),'[1]11 FORMULAS'!$P$5,IF(AA39='[1]11 FORMULAS'!$O$6,'[1]11 FORMULAS'!$P$6,""))</f>
        <v/>
      </c>
      <c r="AD39" s="40" t="s">
        <v>222</v>
      </c>
      <c r="AE39" s="41">
        <f t="shared" si="6"/>
        <v>0</v>
      </c>
      <c r="AF39" s="42"/>
      <c r="AG39" s="42"/>
      <c r="AH39" s="42"/>
      <c r="AI39" s="19">
        <f>+AB39+AE39</f>
        <v>0</v>
      </c>
      <c r="AJ39" s="19">
        <f t="shared" ref="AJ39:AJ41" si="28">+AK38*AI39</f>
        <v>0</v>
      </c>
      <c r="AK39" s="19">
        <f t="shared" ref="AK39:AK41" si="29">+AK38-AJ39</f>
        <v>0.24</v>
      </c>
      <c r="AL39" s="19">
        <f>IF(AC39='[1]11 FORMULAS'!$P$6,AL38-(AL38*AI39),AL38)</f>
        <v>1</v>
      </c>
      <c r="AM39" s="102"/>
      <c r="AN39" s="103"/>
      <c r="AO39" s="102"/>
      <c r="AP39" s="103"/>
      <c r="AQ39" s="101"/>
      <c r="AR39" s="96"/>
      <c r="AS39" s="99"/>
      <c r="AT39" s="99"/>
      <c r="AU39" s="99"/>
      <c r="AV39" s="99"/>
      <c r="AW39" s="99"/>
      <c r="AX39" s="99"/>
      <c r="AY39" s="99"/>
      <c r="AZ39" s="99"/>
      <c r="BA39" s="99"/>
      <c r="BB39" s="99"/>
    </row>
    <row r="40" spans="1:54" s="22" customFormat="1" ht="33.75" customHeight="1" x14ac:dyDescent="0.25">
      <c r="A40" s="93"/>
      <c r="B40" s="93"/>
      <c r="C40" s="93"/>
      <c r="D40" s="93"/>
      <c r="E40" s="94"/>
      <c r="F40" s="93"/>
      <c r="G40" s="93"/>
      <c r="H40" s="93"/>
      <c r="I40" s="104"/>
      <c r="J40" s="106"/>
      <c r="K40" s="103"/>
      <c r="L40" s="113"/>
      <c r="M40" s="114"/>
      <c r="N40" s="113"/>
      <c r="O40" s="103"/>
      <c r="P40" s="96"/>
      <c r="Q40" s="103"/>
      <c r="R40" s="113"/>
      <c r="S40" s="103"/>
      <c r="T40" s="111"/>
      <c r="U40" s="101"/>
      <c r="V40" s="18"/>
      <c r="W40" s="38"/>
      <c r="X40" s="38"/>
      <c r="Y40" s="38"/>
      <c r="Z40" s="39" t="str">
        <f t="shared" si="27"/>
        <v xml:space="preserve">  </v>
      </c>
      <c r="AA40" s="40" t="s">
        <v>222</v>
      </c>
      <c r="AB40" s="41">
        <f t="shared" si="5"/>
        <v>0</v>
      </c>
      <c r="AC40" s="19" t="str">
        <f>+IF(OR(AA40='[1]11 FORMULAS'!$O$4,AA40='[1]11 FORMULAS'!$O$5),'[1]11 FORMULAS'!$P$5,IF(AA40='[1]11 FORMULAS'!$O$6,'[1]11 FORMULAS'!$P$6,""))</f>
        <v/>
      </c>
      <c r="AD40" s="40" t="s">
        <v>222</v>
      </c>
      <c r="AE40" s="41">
        <f t="shared" si="6"/>
        <v>0</v>
      </c>
      <c r="AF40" s="42"/>
      <c r="AG40" s="42"/>
      <c r="AH40" s="42"/>
      <c r="AI40" s="19">
        <f t="shared" ref="AI40:AI41" si="30">+AB40+AE40</f>
        <v>0</v>
      </c>
      <c r="AJ40" s="19">
        <f t="shared" si="28"/>
        <v>0</v>
      </c>
      <c r="AK40" s="19">
        <f t="shared" si="29"/>
        <v>0.24</v>
      </c>
      <c r="AL40" s="19">
        <f>IF(AC40='[1]11 FORMULAS'!$P$6,AL39-(AL39*AI40),AL39)</f>
        <v>1</v>
      </c>
      <c r="AM40" s="102"/>
      <c r="AN40" s="103"/>
      <c r="AO40" s="102"/>
      <c r="AP40" s="103"/>
      <c r="AQ40" s="101"/>
      <c r="AR40" s="96"/>
      <c r="AS40" s="99"/>
      <c r="AT40" s="99"/>
      <c r="AU40" s="99"/>
      <c r="AV40" s="99"/>
      <c r="AW40" s="99"/>
      <c r="AX40" s="99"/>
      <c r="AY40" s="99"/>
      <c r="AZ40" s="99"/>
      <c r="BA40" s="99"/>
      <c r="BB40" s="99"/>
    </row>
    <row r="41" spans="1:54" s="22" customFormat="1" ht="33.75" customHeight="1" x14ac:dyDescent="0.25">
      <c r="A41" s="93"/>
      <c r="B41" s="93"/>
      <c r="C41" s="93"/>
      <c r="D41" s="93"/>
      <c r="E41" s="94"/>
      <c r="F41" s="93"/>
      <c r="G41" s="93"/>
      <c r="H41" s="93"/>
      <c r="I41" s="104"/>
      <c r="J41" s="107"/>
      <c r="K41" s="103"/>
      <c r="L41" s="113"/>
      <c r="M41" s="114"/>
      <c r="N41" s="113"/>
      <c r="O41" s="103"/>
      <c r="P41" s="97"/>
      <c r="Q41" s="103"/>
      <c r="R41" s="113"/>
      <c r="S41" s="103"/>
      <c r="T41" s="111"/>
      <c r="U41" s="101"/>
      <c r="V41" s="21"/>
      <c r="W41" s="21"/>
      <c r="X41" s="21"/>
      <c r="Y41" s="21"/>
      <c r="Z41" s="39" t="str">
        <f t="shared" si="27"/>
        <v xml:space="preserve">  </v>
      </c>
      <c r="AA41" s="40" t="s">
        <v>222</v>
      </c>
      <c r="AB41" s="41">
        <f t="shared" si="5"/>
        <v>0</v>
      </c>
      <c r="AC41" s="19" t="str">
        <f>+IF(OR(AA41='[1]11 FORMULAS'!$O$4,AA41='[1]11 FORMULAS'!$O$5),'[1]11 FORMULAS'!$P$5,IF(AA41='[1]11 FORMULAS'!$O$6,'[1]11 FORMULAS'!$P$6,""))</f>
        <v/>
      </c>
      <c r="AD41" s="40" t="s">
        <v>222</v>
      </c>
      <c r="AE41" s="41">
        <f t="shared" si="6"/>
        <v>0</v>
      </c>
      <c r="AF41" s="43"/>
      <c r="AG41" s="43"/>
      <c r="AH41" s="43"/>
      <c r="AI41" s="19">
        <f t="shared" si="30"/>
        <v>0</v>
      </c>
      <c r="AJ41" s="19">
        <f t="shared" si="28"/>
        <v>0</v>
      </c>
      <c r="AK41" s="19">
        <f t="shared" si="29"/>
        <v>0.24</v>
      </c>
      <c r="AL41" s="19">
        <f>IF(AC41='[1]11 FORMULAS'!$P$6,AL40-(AL40*AI41),AL40)</f>
        <v>1</v>
      </c>
      <c r="AM41" s="102"/>
      <c r="AN41" s="103"/>
      <c r="AO41" s="102"/>
      <c r="AP41" s="103"/>
      <c r="AQ41" s="101"/>
      <c r="AR41" s="97"/>
      <c r="AS41" s="100"/>
      <c r="AT41" s="100"/>
      <c r="AU41" s="100"/>
      <c r="AV41" s="100"/>
      <c r="AW41" s="100"/>
      <c r="AX41" s="100"/>
      <c r="AY41" s="100"/>
      <c r="AZ41" s="100"/>
      <c r="BA41" s="100"/>
      <c r="BB41" s="100"/>
    </row>
    <row r="42" spans="1:54" s="22" customFormat="1" ht="114.75" customHeight="1" x14ac:dyDescent="0.25">
      <c r="A42" s="93" t="s">
        <v>357</v>
      </c>
      <c r="B42" s="93" t="s">
        <v>340</v>
      </c>
      <c r="C42" s="93" t="s">
        <v>358</v>
      </c>
      <c r="D42" s="93" t="s">
        <v>359</v>
      </c>
      <c r="E42" s="94" t="str">
        <f>+CONCATENATE(B42," ",C42," ",D42)</f>
        <v>Posibilidad de perdida economica y reputacional por ocurrencia de eventos que afecten la integridad, disponibilidad, seguridad, reserva de los datos personales provenientes de terceros debido al incumplimineto de la política de protección de datos</v>
      </c>
      <c r="F42" s="93" t="s">
        <v>317</v>
      </c>
      <c r="G42" s="93" t="s">
        <v>333</v>
      </c>
      <c r="H42" s="93" t="s">
        <v>319</v>
      </c>
      <c r="I42" s="104" t="str">
        <f t="shared" ref="I42" si="31">+G42&amp;H42</f>
        <v>TecnologiasProcesos</v>
      </c>
      <c r="J42" s="105">
        <v>24</v>
      </c>
      <c r="K42" s="103" t="str">
        <f>IF(J42&lt;=0,"",IF(J42&lt;=2,"Muy Baja",IF(J42&lt;=24,"Baja",IF(J42&lt;=500,"Media",IF(J42&lt;=5000,"Alta","Muy Alta")))))</f>
        <v>Baja</v>
      </c>
      <c r="L42" s="112">
        <f>IF(K42="","",IF(K42="Muy Baja",0.2,IF(K42="Baja",0.4,IF(K42="Media",0.6,IF(K42="Alta",0.8,IF(K42="Muy Alta",1,))))))</f>
        <v>0.4</v>
      </c>
      <c r="M42" s="114" t="s">
        <v>334</v>
      </c>
      <c r="N42" s="112">
        <f>IF(M42="","",IF(M42="menor a 10 SMLMV",0.2,IF(M42="ENTRE 10 Y 50 SMLMV",0.4,IF(M42="entre 50 y 100 SMLMV",0.6,IF(M42="entre 100 y 500 SMLMV",0.8,IF(M42="Mayor a 500 SMLMV",1,))))))</f>
        <v>0.8</v>
      </c>
      <c r="O42" s="103" t="str">
        <f>IF(N42&lt;=0,"",IF(N42&lt;=20%,"Leve",IF(N42&lt;=40%,"Menor",IF(N42&lt;=60%,"Moderado",IF(N42&lt;=80%,"Mayor","Catastrofico")))))</f>
        <v>Mayor</v>
      </c>
      <c r="P42" s="95" t="s">
        <v>244</v>
      </c>
      <c r="Q42" s="103" t="str">
        <f>IF(R42&lt;=0,"",IF(R42&lt;=20%,"Leve",IF(R42&lt;=40%,"Menor",IF(R42&lt;=60%,"Moderado",IF(R42&lt;=80%,"Mayor","Catastrofico")))))</f>
        <v>Catastrofico</v>
      </c>
      <c r="R42" s="112">
        <f>IF(P42="","",IF(P42="El riesgo afecta la imagen de algún área de la organización",0.2,IF(P42="El riesgo afecta la imagen de la entidad internamente, de conocimiento general nivel interno, de junta directiva y accionistas y/o de proveedores",0.4,IF(P42="El riesgo afecta la imagen de la entidad con algunos usuarios de relevancia frente al logro de los objetivos",0.6,IF(P42="El riesgo afecta la imagen de la entidad con efecto publicitario sostenido a nivel de sector administrativo, nivel departamental o municipal",0.8,IF(P42="El riesgo afecta la imagen de la entidad a nivel nacional, con efecto publicitario sostenido a nivel país",1,))))))</f>
        <v>1</v>
      </c>
      <c r="S42" s="103" t="str">
        <f>IF(T42&lt;=0,"",IF(T42&lt;=20%,"Leve",IF(T42&lt;=40%,"Menor",IF(T42&lt;=60%,"Moderado",IF(T42&lt;=80%,"Mayor","Catastrofico")))))</f>
        <v>Catastrofico</v>
      </c>
      <c r="T42" s="111">
        <f>+R42</f>
        <v>1</v>
      </c>
      <c r="U42" s="101" t="str">
        <f>IF(OR(AND(K42="Muy Baja",S42="Leve"),AND(K42="Muy Baja",S42="Menor"),AND(K42="Baja",S42="Leve")),"Bajo",IF(OR(AND(K42="Muy baja",S42="Moderado"),AND(K42="Baja",S42="Menor"),AND(K42="Baja",S42="Moderado"),AND(K42="Media",S42="Leve"),AND(K42="Media",S42="Menor"),AND(K42="Media",S42="Moderado"),AND(K42="Alta",S42="Leve"),AND(K42="Alta",S42="Menor")),"Moderado",IF(OR(AND(K42="Muy Baja",S42="Mayor"),AND(K42="Baja",S42="Mayor"),AND(K42="Media",S42="Mayor"),AND(K42="Alta",S42="Moderado"),AND(K42="Alta",S42="Mayor"),AND(K42="Muy Alta",S42="Leve"),AND(K42="Muy Alta",S42="Menor"),AND(K42="Muy Alta",S42="Moderado"),AND(K42="Muy Alta",S42="Mayor")),"Alto",IF(OR(AND(K42="Muy Baja",S42="Catastrofico"),AND(K42="Baja",S42="Catastrofico"),AND(K42="Media",S42="Catastrofico"),AND(K42="Alta",S42="Catastrofico"),AND(K42="Muy Alta",S42="Catastrofico")),"Extremo",))))</f>
        <v>Extremo</v>
      </c>
      <c r="V42" s="18">
        <v>1</v>
      </c>
      <c r="W42" s="38" t="s">
        <v>343</v>
      </c>
      <c r="X42" s="38" t="s">
        <v>360</v>
      </c>
      <c r="Y42" s="38" t="s">
        <v>323</v>
      </c>
      <c r="Z42" s="39" t="str">
        <f t="shared" ref="Z42:Z46" si="32">+CONCATENATE(W42," ",X42," ",Y42)</f>
        <v>Lider del proceso de seguridad y privacidad de la información realiza la verificación mensual de las actividades propuestas en el plan de acción para la proteccion de datos personales, emitiendo un formato mediante el cual todas las dependencias del distrito deberan reportar las bases de datos que han organizado con informacion de terceros, indicando la ubicacion y el nivel de reserva del mismo, esta informacion sera recopilada por el encargado de la proteccion de datos y reportada ante la autoridad competente  Seguimiento trimestral</v>
      </c>
      <c r="AA42" s="40" t="s">
        <v>222</v>
      </c>
      <c r="AB42" s="41">
        <f t="shared" si="5"/>
        <v>0</v>
      </c>
      <c r="AC42" s="19" t="str">
        <f>+IF(OR(AA42='[1]11 FORMULAS'!$O$4,AA42='[1]11 FORMULAS'!$O$5),'[1]11 FORMULAS'!$P$5,IF(AA42='[1]11 FORMULAS'!$O$6,'[1]11 FORMULAS'!$P$6,""))</f>
        <v/>
      </c>
      <c r="AD42" s="40" t="s">
        <v>222</v>
      </c>
      <c r="AE42" s="41">
        <f t="shared" si="6"/>
        <v>0</v>
      </c>
      <c r="AF42" s="42"/>
      <c r="AG42" s="42"/>
      <c r="AH42" s="42"/>
      <c r="AI42" s="19">
        <f t="shared" si="26"/>
        <v>0</v>
      </c>
      <c r="AJ42" s="19">
        <f>+L42*AI42</f>
        <v>0</v>
      </c>
      <c r="AK42" s="19">
        <f>+L42-AJ42</f>
        <v>0.4</v>
      </c>
      <c r="AL42" s="19">
        <f>IF(AC42='[1]11 FORMULAS'!$P$6,T42-(T42*AI42),T42)</f>
        <v>1</v>
      </c>
      <c r="AM42" s="102">
        <f>+AK46</f>
        <v>0.4</v>
      </c>
      <c r="AN42" s="103" t="str">
        <f>IF(AM42&lt;=0,"",IF(AM42&lt;=20%,"Muy Baja",IF(AM42&lt;=40%,"Baja",IF(AM42&lt;=60%,"Media",IF(AM42&lt;=80%,"Alta","Muy Alta")))))</f>
        <v>Baja</v>
      </c>
      <c r="AO42" s="102">
        <f>+AL46</f>
        <v>1</v>
      </c>
      <c r="AP42" s="103" t="str">
        <f>IF(AO42&lt;=0,"",IF(AO42&lt;=20%,"Leve",IF(AO42&lt;=40%,"Menor",IF(AO42&lt;=60%,"Moderado",IF(AO42&lt;=80%,"Mayor","Catastrofico")))))</f>
        <v>Catastrofico</v>
      </c>
      <c r="AQ42" s="101" t="str">
        <f>IF(OR(AND(AN42="Muy Baja",AP42="Leve"),AND(AN42="Muy Baja",AP42="Menor"),AND(AN42="Baja",AP42="Leve")),"Bajo",IF(OR(AND(AN42="Muy baja",AP42="Moderado"),AND(AN42="Baja",AP42="Menor"),AND(AN42="Baja",AP42="Moderado"),AND(AN42="Media",AP42="Leve"),AND(AN42="Media",AP42="Menor"),AND(AN42="Media",AP42="Moderado"),AND(AN42="Alta",AP42="Leve"),AND(AN42="Alta",AP42="Menor")),"Moderado",IF(OR(AND(AN42="Muy Baja",AP42="Mayor"),AND(AN42="Baja",AP42="Mayor"),AND(AN42="Media",AP42="Mayor"),AND(AN42="Alta",AP42="Moderado"),AND(AN42="Alta",AP42="Mayor"),AND(AN42="Muy Alta",AP42="Leve"),AND(AN42="Muy Alta",AP42="Menor"),AND(AN42="Muy Alta",AP42="Moderado"),AND(AN42="Muy Alta",AP42="Mayor")),"Alto",IF(OR(AND(AN42="Muy Baja",AP42="Catastrofico"),AND(AN42="Baja",AP42="Catastrofico"),AND(AN42="Media",AP42="Catastrofico"),AND(AN42="Alta",AP42="Catastrofico"),AND(AN42="Muy Alta",AP42="Catastrofico")),"Extremo",""))))</f>
        <v>Extremo</v>
      </c>
      <c r="AR42" s="95" t="s">
        <v>329</v>
      </c>
      <c r="AS42" s="98"/>
      <c r="AT42" s="98"/>
      <c r="AU42" s="98"/>
      <c r="AV42" s="98"/>
      <c r="AW42" s="98"/>
      <c r="AX42" s="98"/>
      <c r="AY42" s="98"/>
      <c r="AZ42" s="98"/>
      <c r="BA42" s="98"/>
      <c r="BB42" s="98"/>
    </row>
    <row r="43" spans="1:54" s="22" customFormat="1" ht="33.75" customHeight="1" x14ac:dyDescent="0.25">
      <c r="A43" s="93"/>
      <c r="B43" s="93"/>
      <c r="C43" s="93"/>
      <c r="D43" s="93"/>
      <c r="E43" s="94"/>
      <c r="F43" s="93"/>
      <c r="G43" s="93"/>
      <c r="H43" s="93"/>
      <c r="I43" s="104"/>
      <c r="J43" s="106"/>
      <c r="K43" s="103"/>
      <c r="L43" s="113"/>
      <c r="M43" s="114"/>
      <c r="N43" s="113"/>
      <c r="O43" s="103"/>
      <c r="P43" s="96"/>
      <c r="Q43" s="103"/>
      <c r="R43" s="113"/>
      <c r="S43" s="103"/>
      <c r="T43" s="111"/>
      <c r="U43" s="101"/>
      <c r="V43" s="18"/>
      <c r="W43" s="38"/>
      <c r="X43" s="38"/>
      <c r="Y43" s="38"/>
      <c r="Z43" s="39" t="str">
        <f t="shared" si="32"/>
        <v xml:space="preserve">  </v>
      </c>
      <c r="AA43" s="40" t="s">
        <v>222</v>
      </c>
      <c r="AB43" s="41">
        <f t="shared" si="5"/>
        <v>0</v>
      </c>
      <c r="AC43" s="19" t="str">
        <f>+IF(OR(AA43='[1]11 FORMULAS'!$O$4,AA43='[1]11 FORMULAS'!$O$5),'[1]11 FORMULAS'!$P$5,IF(AA43='[1]11 FORMULAS'!$O$6,'[1]11 FORMULAS'!$P$6,""))</f>
        <v/>
      </c>
      <c r="AD43" s="40" t="s">
        <v>222</v>
      </c>
      <c r="AE43" s="41">
        <f t="shared" si="6"/>
        <v>0</v>
      </c>
      <c r="AF43" s="42"/>
      <c r="AG43" s="42"/>
      <c r="AH43" s="42"/>
      <c r="AI43" s="19">
        <f t="shared" si="26"/>
        <v>0</v>
      </c>
      <c r="AJ43" s="19">
        <f>+AK42*AI43</f>
        <v>0</v>
      </c>
      <c r="AK43" s="19">
        <f>+AK42-AJ43</f>
        <v>0.4</v>
      </c>
      <c r="AL43" s="19">
        <f>IF(AC43='[1]11 FORMULAS'!$P$6,AL42-(AL42*AI43),AL42)</f>
        <v>1</v>
      </c>
      <c r="AM43" s="102"/>
      <c r="AN43" s="103"/>
      <c r="AO43" s="102"/>
      <c r="AP43" s="103"/>
      <c r="AQ43" s="101"/>
      <c r="AR43" s="96"/>
      <c r="AS43" s="99"/>
      <c r="AT43" s="99"/>
      <c r="AU43" s="99"/>
      <c r="AV43" s="99"/>
      <c r="AW43" s="99"/>
      <c r="AX43" s="99"/>
      <c r="AY43" s="99"/>
      <c r="AZ43" s="99"/>
      <c r="BA43" s="99"/>
      <c r="BB43" s="99"/>
    </row>
    <row r="44" spans="1:54" s="22" customFormat="1" ht="33.75" customHeight="1" x14ac:dyDescent="0.25">
      <c r="A44" s="93"/>
      <c r="B44" s="93"/>
      <c r="C44" s="93"/>
      <c r="D44" s="93"/>
      <c r="E44" s="94"/>
      <c r="F44" s="93"/>
      <c r="G44" s="93"/>
      <c r="H44" s="93"/>
      <c r="I44" s="104"/>
      <c r="J44" s="106"/>
      <c r="K44" s="103"/>
      <c r="L44" s="113"/>
      <c r="M44" s="114"/>
      <c r="N44" s="113"/>
      <c r="O44" s="103"/>
      <c r="P44" s="96"/>
      <c r="Q44" s="103"/>
      <c r="R44" s="113"/>
      <c r="S44" s="103"/>
      <c r="T44" s="111"/>
      <c r="U44" s="101"/>
      <c r="V44" s="18"/>
      <c r="W44" s="38"/>
      <c r="X44" s="38"/>
      <c r="Y44" s="38"/>
      <c r="Z44" s="39" t="str">
        <f t="shared" si="32"/>
        <v xml:space="preserve">  </v>
      </c>
      <c r="AA44" s="40" t="s">
        <v>222</v>
      </c>
      <c r="AB44" s="41">
        <f t="shared" si="5"/>
        <v>0</v>
      </c>
      <c r="AC44" s="19" t="str">
        <f>+IF(OR(AA44='[1]11 FORMULAS'!$O$4,AA44='[1]11 FORMULAS'!$O$5),'[1]11 FORMULAS'!$P$5,IF(AA44='[1]11 FORMULAS'!$O$6,'[1]11 FORMULAS'!$P$6,""))</f>
        <v/>
      </c>
      <c r="AD44" s="40" t="s">
        <v>222</v>
      </c>
      <c r="AE44" s="41">
        <f t="shared" si="6"/>
        <v>0</v>
      </c>
      <c r="AF44" s="42"/>
      <c r="AG44" s="42"/>
      <c r="AH44" s="42"/>
      <c r="AI44" s="19">
        <f>+AB44+AE44</f>
        <v>0</v>
      </c>
      <c r="AJ44" s="19">
        <f t="shared" ref="AJ44:AJ46" si="33">+AK43*AI44</f>
        <v>0</v>
      </c>
      <c r="AK44" s="19">
        <f t="shared" ref="AK44:AK46" si="34">+AK43-AJ44</f>
        <v>0.4</v>
      </c>
      <c r="AL44" s="19">
        <f>IF(AC44='[1]11 FORMULAS'!$P$6,AL43-(AL43*AI44),AL43)</f>
        <v>1</v>
      </c>
      <c r="AM44" s="102"/>
      <c r="AN44" s="103"/>
      <c r="AO44" s="102"/>
      <c r="AP44" s="103"/>
      <c r="AQ44" s="101"/>
      <c r="AR44" s="96"/>
      <c r="AS44" s="99"/>
      <c r="AT44" s="99"/>
      <c r="AU44" s="99"/>
      <c r="AV44" s="99"/>
      <c r="AW44" s="99"/>
      <c r="AX44" s="99"/>
      <c r="AY44" s="99"/>
      <c r="AZ44" s="99"/>
      <c r="BA44" s="99"/>
      <c r="BB44" s="99"/>
    </row>
    <row r="45" spans="1:54" s="22" customFormat="1" ht="33.75" customHeight="1" x14ac:dyDescent="0.25">
      <c r="A45" s="93"/>
      <c r="B45" s="93"/>
      <c r="C45" s="93"/>
      <c r="D45" s="93"/>
      <c r="E45" s="94"/>
      <c r="F45" s="93"/>
      <c r="G45" s="93"/>
      <c r="H45" s="93"/>
      <c r="I45" s="104"/>
      <c r="J45" s="106"/>
      <c r="K45" s="103"/>
      <c r="L45" s="113"/>
      <c r="M45" s="114"/>
      <c r="N45" s="113"/>
      <c r="O45" s="103"/>
      <c r="P45" s="96"/>
      <c r="Q45" s="103"/>
      <c r="R45" s="113"/>
      <c r="S45" s="103"/>
      <c r="T45" s="111"/>
      <c r="U45" s="101"/>
      <c r="V45" s="18"/>
      <c r="W45" s="38"/>
      <c r="X45" s="38"/>
      <c r="Y45" s="38"/>
      <c r="Z45" s="39" t="str">
        <f t="shared" si="32"/>
        <v xml:space="preserve">  </v>
      </c>
      <c r="AA45" s="40" t="s">
        <v>222</v>
      </c>
      <c r="AB45" s="41">
        <f t="shared" si="5"/>
        <v>0</v>
      </c>
      <c r="AC45" s="19" t="str">
        <f>+IF(OR(AA45='[1]11 FORMULAS'!$O$4,AA45='[1]11 FORMULAS'!$O$5),'[1]11 FORMULAS'!$P$5,IF(AA45='[1]11 FORMULAS'!$O$6,'[1]11 FORMULAS'!$P$6,""))</f>
        <v/>
      </c>
      <c r="AD45" s="40" t="s">
        <v>222</v>
      </c>
      <c r="AE45" s="41">
        <f t="shared" si="6"/>
        <v>0</v>
      </c>
      <c r="AF45" s="42"/>
      <c r="AG45" s="42"/>
      <c r="AH45" s="42"/>
      <c r="AI45" s="19">
        <f t="shared" ref="AI45:AI46" si="35">+AB45+AE45</f>
        <v>0</v>
      </c>
      <c r="AJ45" s="19">
        <f t="shared" si="33"/>
        <v>0</v>
      </c>
      <c r="AK45" s="19">
        <f t="shared" si="34"/>
        <v>0.4</v>
      </c>
      <c r="AL45" s="19">
        <f>IF(AC45='[1]11 FORMULAS'!$P$6,AL44-(AL44*AI45),AL44)</f>
        <v>1</v>
      </c>
      <c r="AM45" s="102"/>
      <c r="AN45" s="103"/>
      <c r="AO45" s="102"/>
      <c r="AP45" s="103"/>
      <c r="AQ45" s="101"/>
      <c r="AR45" s="96"/>
      <c r="AS45" s="99"/>
      <c r="AT45" s="99"/>
      <c r="AU45" s="99"/>
      <c r="AV45" s="99"/>
      <c r="AW45" s="99"/>
      <c r="AX45" s="99"/>
      <c r="AY45" s="99"/>
      <c r="AZ45" s="99"/>
      <c r="BA45" s="99"/>
      <c r="BB45" s="99"/>
    </row>
    <row r="46" spans="1:54" s="22" customFormat="1" ht="33.75" customHeight="1" x14ac:dyDescent="0.25">
      <c r="A46" s="93"/>
      <c r="B46" s="93"/>
      <c r="C46" s="93"/>
      <c r="D46" s="93"/>
      <c r="E46" s="94"/>
      <c r="F46" s="93"/>
      <c r="G46" s="93"/>
      <c r="H46" s="93"/>
      <c r="I46" s="104"/>
      <c r="J46" s="107"/>
      <c r="K46" s="103"/>
      <c r="L46" s="113"/>
      <c r="M46" s="114"/>
      <c r="N46" s="113"/>
      <c r="O46" s="103"/>
      <c r="P46" s="97"/>
      <c r="Q46" s="103"/>
      <c r="R46" s="113"/>
      <c r="S46" s="103"/>
      <c r="T46" s="111"/>
      <c r="U46" s="101"/>
      <c r="V46" s="21"/>
      <c r="W46" s="21"/>
      <c r="X46" s="21"/>
      <c r="Y46" s="21"/>
      <c r="Z46" s="39" t="str">
        <f t="shared" si="32"/>
        <v xml:space="preserve">  </v>
      </c>
      <c r="AA46" s="40" t="s">
        <v>222</v>
      </c>
      <c r="AB46" s="41">
        <f t="shared" si="5"/>
        <v>0</v>
      </c>
      <c r="AC46" s="19" t="str">
        <f>+IF(OR(AA46='[1]11 FORMULAS'!$O$4,AA46='[1]11 FORMULAS'!$O$5),'[1]11 FORMULAS'!$P$5,IF(AA46='[1]11 FORMULAS'!$O$6,'[1]11 FORMULAS'!$P$6,""))</f>
        <v/>
      </c>
      <c r="AD46" s="40" t="s">
        <v>222</v>
      </c>
      <c r="AE46" s="41">
        <f t="shared" si="6"/>
        <v>0</v>
      </c>
      <c r="AF46" s="43"/>
      <c r="AG46" s="43"/>
      <c r="AH46" s="43"/>
      <c r="AI46" s="19">
        <f t="shared" si="35"/>
        <v>0</v>
      </c>
      <c r="AJ46" s="19">
        <f t="shared" si="33"/>
        <v>0</v>
      </c>
      <c r="AK46" s="19">
        <f t="shared" si="34"/>
        <v>0.4</v>
      </c>
      <c r="AL46" s="19">
        <f>IF(AC46='[1]11 FORMULAS'!$P$6,AL45-(AL45*AI46),AL45)</f>
        <v>1</v>
      </c>
      <c r="AM46" s="102"/>
      <c r="AN46" s="103"/>
      <c r="AO46" s="102"/>
      <c r="AP46" s="103"/>
      <c r="AQ46" s="101"/>
      <c r="AR46" s="97"/>
      <c r="AS46" s="100"/>
      <c r="AT46" s="100"/>
      <c r="AU46" s="100"/>
      <c r="AV46" s="100"/>
      <c r="AW46" s="100"/>
      <c r="AX46" s="100"/>
      <c r="AY46" s="100"/>
      <c r="AZ46" s="100"/>
      <c r="BA46" s="100"/>
      <c r="BB46" s="100"/>
    </row>
  </sheetData>
  <mergeCells count="325">
    <mergeCell ref="AT42:AT46"/>
    <mergeCell ref="AU42:AU46"/>
    <mergeCell ref="AV42:AV46"/>
    <mergeCell ref="AW42:AW46"/>
    <mergeCell ref="AX42:AX46"/>
    <mergeCell ref="AY42:AY46"/>
    <mergeCell ref="AZ42:AZ46"/>
    <mergeCell ref="BA42:BA46"/>
    <mergeCell ref="BB42:BB46"/>
    <mergeCell ref="T42:T46"/>
    <mergeCell ref="U42:U46"/>
    <mergeCell ref="AM42:AM46"/>
    <mergeCell ref="AN42:AN46"/>
    <mergeCell ref="AO42:AO46"/>
    <mergeCell ref="AP42:AP46"/>
    <mergeCell ref="AQ42:AQ46"/>
    <mergeCell ref="AR42:AR46"/>
    <mergeCell ref="AS42:AS46"/>
    <mergeCell ref="AX37:AX41"/>
    <mergeCell ref="AY37:AY41"/>
    <mergeCell ref="AZ37:AZ41"/>
    <mergeCell ref="BA37:BA41"/>
    <mergeCell ref="BB37:BB41"/>
    <mergeCell ref="A42:A46"/>
    <mergeCell ref="B42:B46"/>
    <mergeCell ref="C42:C46"/>
    <mergeCell ref="D42:D46"/>
    <mergeCell ref="E42:E46"/>
    <mergeCell ref="F42:F46"/>
    <mergeCell ref="G42:G46"/>
    <mergeCell ref="H42:H46"/>
    <mergeCell ref="I42:I46"/>
    <mergeCell ref="J42:J46"/>
    <mergeCell ref="K42:K46"/>
    <mergeCell ref="L42:L46"/>
    <mergeCell ref="M42:M46"/>
    <mergeCell ref="N42:N46"/>
    <mergeCell ref="O42:O46"/>
    <mergeCell ref="P42:P46"/>
    <mergeCell ref="Q42:Q46"/>
    <mergeCell ref="R42:R46"/>
    <mergeCell ref="S42:S46"/>
    <mergeCell ref="AO37:AO41"/>
    <mergeCell ref="AP37:AP41"/>
    <mergeCell ref="AQ37:AQ41"/>
    <mergeCell ref="AR37:AR41"/>
    <mergeCell ref="AS37:AS41"/>
    <mergeCell ref="AT37:AT41"/>
    <mergeCell ref="AU37:AU41"/>
    <mergeCell ref="AV37:AV41"/>
    <mergeCell ref="AW37:AW41"/>
    <mergeCell ref="BB32:BB36"/>
    <mergeCell ref="A37:A41"/>
    <mergeCell ref="B37:B41"/>
    <mergeCell ref="C37:C41"/>
    <mergeCell ref="D37:D41"/>
    <mergeCell ref="E37:E41"/>
    <mergeCell ref="F37:F41"/>
    <mergeCell ref="G37:G41"/>
    <mergeCell ref="H37:H41"/>
    <mergeCell ref="I37:I41"/>
    <mergeCell ref="J37:J41"/>
    <mergeCell ref="K37:K41"/>
    <mergeCell ref="L37:L41"/>
    <mergeCell ref="M37:M41"/>
    <mergeCell ref="N37:N41"/>
    <mergeCell ref="O37:O41"/>
    <mergeCell ref="P37:P41"/>
    <mergeCell ref="Q37:Q41"/>
    <mergeCell ref="R37:R41"/>
    <mergeCell ref="S37:S41"/>
    <mergeCell ref="T37:T41"/>
    <mergeCell ref="U37:U41"/>
    <mergeCell ref="AM37:AM41"/>
    <mergeCell ref="AN37:AN41"/>
    <mergeCell ref="AS32:AS36"/>
    <mergeCell ref="AT32:AT36"/>
    <mergeCell ref="AU32:AU36"/>
    <mergeCell ref="AV32:AV36"/>
    <mergeCell ref="AW32:AW36"/>
    <mergeCell ref="AX32:AX36"/>
    <mergeCell ref="AY32:AY36"/>
    <mergeCell ref="AZ32:AZ36"/>
    <mergeCell ref="BA32:BA36"/>
    <mergeCell ref="S32:S36"/>
    <mergeCell ref="T32:T36"/>
    <mergeCell ref="U32:U36"/>
    <mergeCell ref="AM32:AM36"/>
    <mergeCell ref="AN32:AN36"/>
    <mergeCell ref="AO32:AO36"/>
    <mergeCell ref="AP32:AP36"/>
    <mergeCell ref="AQ32:AQ36"/>
    <mergeCell ref="AR32:AR36"/>
    <mergeCell ref="J32:J36"/>
    <mergeCell ref="K32:K36"/>
    <mergeCell ref="L32:L36"/>
    <mergeCell ref="M32:M36"/>
    <mergeCell ref="N32:N36"/>
    <mergeCell ref="O32:O36"/>
    <mergeCell ref="P32:P36"/>
    <mergeCell ref="Q32:Q36"/>
    <mergeCell ref="R32:R36"/>
    <mergeCell ref="A32:A36"/>
    <mergeCell ref="B32:B36"/>
    <mergeCell ref="C32:C36"/>
    <mergeCell ref="D32:D36"/>
    <mergeCell ref="E32:E36"/>
    <mergeCell ref="F32:F36"/>
    <mergeCell ref="G32:G36"/>
    <mergeCell ref="H32:H36"/>
    <mergeCell ref="I32:I36"/>
    <mergeCell ref="AX22:AX26"/>
    <mergeCell ref="AY22:AY26"/>
    <mergeCell ref="AZ22:AZ26"/>
    <mergeCell ref="BA22:BA26"/>
    <mergeCell ref="F27:F31"/>
    <mergeCell ref="G27:G31"/>
    <mergeCell ref="H27:H31"/>
    <mergeCell ref="I27:I31"/>
    <mergeCell ref="J27:J31"/>
    <mergeCell ref="K27:K31"/>
    <mergeCell ref="BA27:BA31"/>
    <mergeCell ref="P27:P31"/>
    <mergeCell ref="Q27:Q31"/>
    <mergeCell ref="R27:R31"/>
    <mergeCell ref="S27:S31"/>
    <mergeCell ref="T27:T31"/>
    <mergeCell ref="U27:U31"/>
    <mergeCell ref="AM27:AM31"/>
    <mergeCell ref="AN27:AN31"/>
    <mergeCell ref="H22:H26"/>
    <mergeCell ref="Q22:Q26"/>
    <mergeCell ref="R22:R26"/>
    <mergeCell ref="S22:S26"/>
    <mergeCell ref="T22:T26"/>
    <mergeCell ref="BB27:BB31"/>
    <mergeCell ref="P5:S5"/>
    <mergeCell ref="I5:O5"/>
    <mergeCell ref="I6:O6"/>
    <mergeCell ref="P6:S6"/>
    <mergeCell ref="AU27:AU31"/>
    <mergeCell ref="AV27:AV31"/>
    <mergeCell ref="AW27:AW31"/>
    <mergeCell ref="AX27:AX31"/>
    <mergeCell ref="AY27:AY31"/>
    <mergeCell ref="AZ27:AZ31"/>
    <mergeCell ref="AO27:AO31"/>
    <mergeCell ref="AP27:AP31"/>
    <mergeCell ref="AQ27:AQ31"/>
    <mergeCell ref="AR27:AR31"/>
    <mergeCell ref="AS27:AS31"/>
    <mergeCell ref="AT27:AT31"/>
    <mergeCell ref="AQ22:AQ26"/>
    <mergeCell ref="O22:O26"/>
    <mergeCell ref="P22:P26"/>
    <mergeCell ref="L27:L31"/>
    <mergeCell ref="M27:M31"/>
    <mergeCell ref="N27:N31"/>
    <mergeCell ref="O27:O31"/>
    <mergeCell ref="BB22:BB26"/>
    <mergeCell ref="A27:A31"/>
    <mergeCell ref="B27:B31"/>
    <mergeCell ref="C27:C31"/>
    <mergeCell ref="D27:D31"/>
    <mergeCell ref="E27:E31"/>
    <mergeCell ref="AR22:AR26"/>
    <mergeCell ref="AS22:AS26"/>
    <mergeCell ref="AT22:AT26"/>
    <mergeCell ref="AU22:AU26"/>
    <mergeCell ref="AV22:AV26"/>
    <mergeCell ref="AW22:AW26"/>
    <mergeCell ref="U22:U26"/>
    <mergeCell ref="AM22:AM26"/>
    <mergeCell ref="AN22:AN26"/>
    <mergeCell ref="AO22:AO26"/>
    <mergeCell ref="AP22:AP26"/>
    <mergeCell ref="A22:A26"/>
    <mergeCell ref="B22:B26"/>
    <mergeCell ref="C22:C26"/>
    <mergeCell ref="D22:D26"/>
    <mergeCell ref="E22:E26"/>
    <mergeCell ref="F22:F26"/>
    <mergeCell ref="G22:G26"/>
    <mergeCell ref="AP17:AP21"/>
    <mergeCell ref="AQ17:AQ21"/>
    <mergeCell ref="AR17:AR21"/>
    <mergeCell ref="AS17:AS21"/>
    <mergeCell ref="AT17:AT21"/>
    <mergeCell ref="R17:R21"/>
    <mergeCell ref="S17:S21"/>
    <mergeCell ref="AN17:AN21"/>
    <mergeCell ref="AM17:AM21"/>
    <mergeCell ref="I22:I26"/>
    <mergeCell ref="J22:J26"/>
    <mergeCell ref="K22:K26"/>
    <mergeCell ref="L22:L26"/>
    <mergeCell ref="M22:M26"/>
    <mergeCell ref="N22:N26"/>
    <mergeCell ref="BA17:BA21"/>
    <mergeCell ref="BB17:BB21"/>
    <mergeCell ref="AV17:AV21"/>
    <mergeCell ref="AW17:AW21"/>
    <mergeCell ref="AX17:AX21"/>
    <mergeCell ref="AY17:AY21"/>
    <mergeCell ref="AZ17:AZ21"/>
    <mergeCell ref="L17:L21"/>
    <mergeCell ref="M17:M21"/>
    <mergeCell ref="N17:N21"/>
    <mergeCell ref="O17:O21"/>
    <mergeCell ref="P17:P21"/>
    <mergeCell ref="Q17:Q21"/>
    <mergeCell ref="K17:K21"/>
    <mergeCell ref="T17:T21"/>
    <mergeCell ref="U17:U21"/>
    <mergeCell ref="AU17:AU21"/>
    <mergeCell ref="AO17:AO21"/>
    <mergeCell ref="E12:E16"/>
    <mergeCell ref="F12:F16"/>
    <mergeCell ref="G12:G16"/>
    <mergeCell ref="H12:H16"/>
    <mergeCell ref="AS10:AS11"/>
    <mergeCell ref="AT10:AT11"/>
    <mergeCell ref="AU10:AU11"/>
    <mergeCell ref="AV10:AV11"/>
    <mergeCell ref="AW10:AY10"/>
    <mergeCell ref="AX12:AX16"/>
    <mergeCell ref="AY12:AY16"/>
    <mergeCell ref="T12:T16"/>
    <mergeCell ref="I12:I16"/>
    <mergeCell ref="J12:J16"/>
    <mergeCell ref="K12:K16"/>
    <mergeCell ref="L12:L16"/>
    <mergeCell ref="M12:M16"/>
    <mergeCell ref="N12:N16"/>
    <mergeCell ref="O12:O16"/>
    <mergeCell ref="P12:P16"/>
    <mergeCell ref="Q12:Q16"/>
    <mergeCell ref="R12:R16"/>
    <mergeCell ref="S12:S16"/>
    <mergeCell ref="K9:K11"/>
    <mergeCell ref="BB12:BB16"/>
    <mergeCell ref="AV12:AV16"/>
    <mergeCell ref="AW12:AW16"/>
    <mergeCell ref="L9:L11"/>
    <mergeCell ref="M9:M11"/>
    <mergeCell ref="N9:N11"/>
    <mergeCell ref="O9:O11"/>
    <mergeCell ref="P9:P11"/>
    <mergeCell ref="BA10:BA11"/>
    <mergeCell ref="BB10:BB11"/>
    <mergeCell ref="AZ12:AZ16"/>
    <mergeCell ref="BA12:BA16"/>
    <mergeCell ref="U9:U11"/>
    <mergeCell ref="AA9:AH9"/>
    <mergeCell ref="AF10:AH10"/>
    <mergeCell ref="AK9:AK10"/>
    <mergeCell ref="AL9:AL10"/>
    <mergeCell ref="AM9:AM11"/>
    <mergeCell ref="AN9:AN11"/>
    <mergeCell ref="AO9:AO11"/>
    <mergeCell ref="Q9:Q11"/>
    <mergeCell ref="R9:R11"/>
    <mergeCell ref="S9:S11"/>
    <mergeCell ref="A17:A21"/>
    <mergeCell ref="B17:B21"/>
    <mergeCell ref="C17:C21"/>
    <mergeCell ref="D17:D21"/>
    <mergeCell ref="E17:E21"/>
    <mergeCell ref="AR12:AR16"/>
    <mergeCell ref="AS12:AS16"/>
    <mergeCell ref="AT12:AT16"/>
    <mergeCell ref="AU12:AU16"/>
    <mergeCell ref="U12:U16"/>
    <mergeCell ref="AM12:AM16"/>
    <mergeCell ref="AN12:AN16"/>
    <mergeCell ref="AO12:AO16"/>
    <mergeCell ref="AP12:AP16"/>
    <mergeCell ref="AQ12:AQ16"/>
    <mergeCell ref="F17:F21"/>
    <mergeCell ref="G17:G21"/>
    <mergeCell ref="H17:H21"/>
    <mergeCell ref="I17:I21"/>
    <mergeCell ref="J17:J21"/>
    <mergeCell ref="A12:A16"/>
    <mergeCell ref="B12:B16"/>
    <mergeCell ref="C12:C16"/>
    <mergeCell ref="D12:D16"/>
    <mergeCell ref="AZ10:AZ11"/>
    <mergeCell ref="AP9:AP11"/>
    <mergeCell ref="AQ9:AQ11"/>
    <mergeCell ref="AR9:AR11"/>
    <mergeCell ref="E10:E11"/>
    <mergeCell ref="A7:U7"/>
    <mergeCell ref="V7:AR7"/>
    <mergeCell ref="AS7:BB9"/>
    <mergeCell ref="A8:I9"/>
    <mergeCell ref="J8:U8"/>
    <mergeCell ref="V8:Z10"/>
    <mergeCell ref="AA8:AR8"/>
    <mergeCell ref="J9:J11"/>
    <mergeCell ref="F10:I10"/>
    <mergeCell ref="AA10:AE10"/>
    <mergeCell ref="AI9:AI10"/>
    <mergeCell ref="A10:A11"/>
    <mergeCell ref="B10:B11"/>
    <mergeCell ref="C10:C11"/>
    <mergeCell ref="D10:D11"/>
    <mergeCell ref="T9:T11"/>
    <mergeCell ref="A5:B5"/>
    <mergeCell ref="AR5:AR6"/>
    <mergeCell ref="BA5:BB5"/>
    <mergeCell ref="A6:B6"/>
    <mergeCell ref="C6:H6"/>
    <mergeCell ref="A1:B4"/>
    <mergeCell ref="C1:AZ1"/>
    <mergeCell ref="BA1:BB1"/>
    <mergeCell ref="C2:AZ2"/>
    <mergeCell ref="BA2:BB2"/>
    <mergeCell ref="C3:AZ3"/>
    <mergeCell ref="BA3:BB3"/>
    <mergeCell ref="C4:AZ4"/>
    <mergeCell ref="BA4:BB4"/>
    <mergeCell ref="W6:AH6"/>
    <mergeCell ref="BA6:BB6"/>
    <mergeCell ref="C5:D5"/>
  </mergeCells>
  <conditionalFormatting sqref="K12">
    <cfRule type="cellIs" dxfId="365" priority="799" operator="equal">
      <formula>"Media"</formula>
    </cfRule>
    <cfRule type="cellIs" dxfId="364" priority="801" operator="equal">
      <formula>"Muy Baja"</formula>
    </cfRule>
    <cfRule type="cellIs" dxfId="363" priority="800" operator="equal">
      <formula>"Baja"</formula>
    </cfRule>
    <cfRule type="cellIs" dxfId="362" priority="798" operator="equal">
      <formula>"Alta"</formula>
    </cfRule>
    <cfRule type="cellIs" dxfId="361" priority="797" operator="equal">
      <formula>"Muy Alta"</formula>
    </cfRule>
  </conditionalFormatting>
  <conditionalFormatting sqref="K17">
    <cfRule type="cellIs" dxfId="360" priority="762" operator="equal">
      <formula>"Muy Alta"</formula>
    </cfRule>
    <cfRule type="cellIs" dxfId="359" priority="763" operator="equal">
      <formula>"Alta"</formula>
    </cfRule>
    <cfRule type="cellIs" dxfId="358" priority="764" operator="equal">
      <formula>"Media"</formula>
    </cfRule>
    <cfRule type="cellIs" dxfId="357" priority="765" operator="equal">
      <formula>"Baja"</formula>
    </cfRule>
    <cfRule type="cellIs" dxfId="356" priority="766" operator="equal">
      <formula>"Muy Baja"</formula>
    </cfRule>
  </conditionalFormatting>
  <conditionalFormatting sqref="K22">
    <cfRule type="cellIs" dxfId="355" priority="737" operator="equal">
      <formula>"Muy Alta"</formula>
    </cfRule>
    <cfRule type="cellIs" dxfId="354" priority="738" operator="equal">
      <formula>"Alta"</formula>
    </cfRule>
    <cfRule type="cellIs" dxfId="353" priority="739" operator="equal">
      <formula>"Media"</formula>
    </cfRule>
    <cfRule type="cellIs" dxfId="352" priority="740" operator="equal">
      <formula>"Baja"</formula>
    </cfRule>
    <cfRule type="cellIs" dxfId="351" priority="741" operator="equal">
      <formula>"Muy Baja"</formula>
    </cfRule>
  </conditionalFormatting>
  <conditionalFormatting sqref="K27">
    <cfRule type="cellIs" dxfId="350" priority="689" operator="equal">
      <formula>"Muy Alta"</formula>
    </cfRule>
    <cfRule type="cellIs" dxfId="349" priority="690" operator="equal">
      <formula>"Alta"</formula>
    </cfRule>
    <cfRule type="cellIs" dxfId="348" priority="691" operator="equal">
      <formula>"Media"</formula>
    </cfRule>
    <cfRule type="cellIs" dxfId="347" priority="692" operator="equal">
      <formula>"Baja"</formula>
    </cfRule>
    <cfRule type="cellIs" dxfId="346" priority="693" operator="equal">
      <formula>"Muy Baja"</formula>
    </cfRule>
  </conditionalFormatting>
  <conditionalFormatting sqref="K32">
    <cfRule type="cellIs" dxfId="345" priority="545" operator="equal">
      <formula>"Muy Baja"</formula>
    </cfRule>
    <cfRule type="cellIs" dxfId="344" priority="544" operator="equal">
      <formula>"Baja"</formula>
    </cfRule>
    <cfRule type="cellIs" dxfId="343" priority="543" operator="equal">
      <formula>"Media"</formula>
    </cfRule>
    <cfRule type="cellIs" dxfId="342" priority="542" operator="equal">
      <formula>"Alta"</formula>
    </cfRule>
    <cfRule type="cellIs" dxfId="341" priority="541" operator="equal">
      <formula>"Muy Alta"</formula>
    </cfRule>
  </conditionalFormatting>
  <conditionalFormatting sqref="K37">
    <cfRule type="cellIs" dxfId="340" priority="2" operator="equal">
      <formula>"Alta"</formula>
    </cfRule>
    <cfRule type="cellIs" dxfId="339" priority="3" operator="equal">
      <formula>"Media"</formula>
    </cfRule>
    <cfRule type="cellIs" dxfId="338" priority="4" operator="equal">
      <formula>"Baja"</formula>
    </cfRule>
    <cfRule type="cellIs" dxfId="337" priority="5" operator="equal">
      <formula>"Muy Baja"</formula>
    </cfRule>
    <cfRule type="cellIs" dxfId="336" priority="1" operator="equal">
      <formula>"Muy Alta"</formula>
    </cfRule>
  </conditionalFormatting>
  <conditionalFormatting sqref="K42">
    <cfRule type="cellIs" dxfId="335" priority="437" operator="equal">
      <formula>"Media"</formula>
    </cfRule>
    <cfRule type="cellIs" dxfId="334" priority="438" operator="equal">
      <formula>"Baja"</formula>
    </cfRule>
    <cfRule type="cellIs" dxfId="333" priority="439" operator="equal">
      <formula>"Muy Baja"</formula>
    </cfRule>
    <cfRule type="cellIs" dxfId="332" priority="435" operator="equal">
      <formula>"Muy Alta"</formula>
    </cfRule>
    <cfRule type="cellIs" dxfId="331" priority="436" operator="equal">
      <formula>"Alta"</formula>
    </cfRule>
  </conditionalFormatting>
  <conditionalFormatting sqref="M12">
    <cfRule type="cellIs" dxfId="330" priority="810" operator="equal">
      <formula>$T$15</formula>
    </cfRule>
    <cfRule type="cellIs" dxfId="329" priority="811" operator="equal">
      <formula>$T$16</formula>
    </cfRule>
    <cfRule type="cellIs" dxfId="328" priority="809" operator="equal">
      <formula>$T$14</formula>
    </cfRule>
    <cfRule type="cellIs" dxfId="327" priority="808" operator="equal">
      <formula>$T$13</formula>
    </cfRule>
    <cfRule type="cellIs" dxfId="326" priority="807" operator="equal">
      <formula>$T$12</formula>
    </cfRule>
  </conditionalFormatting>
  <conditionalFormatting sqref="M17">
    <cfRule type="cellIs" dxfId="325" priority="614" operator="equal">
      <formula>$T$16</formula>
    </cfRule>
    <cfRule type="cellIs" dxfId="324" priority="613" operator="equal">
      <formula>$T$15</formula>
    </cfRule>
    <cfRule type="cellIs" dxfId="323" priority="612" operator="equal">
      <formula>$T$14</formula>
    </cfRule>
    <cfRule type="cellIs" dxfId="322" priority="611" operator="equal">
      <formula>$T$13</formula>
    </cfRule>
    <cfRule type="cellIs" dxfId="321" priority="610" operator="equal">
      <formula>$T$12</formula>
    </cfRule>
  </conditionalFormatting>
  <conditionalFormatting sqref="M22">
    <cfRule type="cellIs" dxfId="320" priority="609" operator="equal">
      <formula>$T$16</formula>
    </cfRule>
    <cfRule type="cellIs" dxfId="319" priority="608" operator="equal">
      <formula>$T$15</formula>
    </cfRule>
    <cfRule type="cellIs" dxfId="318" priority="607" operator="equal">
      <formula>$T$14</formula>
    </cfRule>
    <cfRule type="cellIs" dxfId="317" priority="606" operator="equal">
      <formula>$T$13</formula>
    </cfRule>
    <cfRule type="cellIs" dxfId="316" priority="605" operator="equal">
      <formula>$T$12</formula>
    </cfRule>
  </conditionalFormatting>
  <conditionalFormatting sqref="M27">
    <cfRule type="cellIs" dxfId="315" priority="600" operator="equal">
      <formula>$T$12</formula>
    </cfRule>
    <cfRule type="cellIs" dxfId="314" priority="601" operator="equal">
      <formula>$T$13</formula>
    </cfRule>
    <cfRule type="cellIs" dxfId="313" priority="602" operator="equal">
      <formula>$T$14</formula>
    </cfRule>
    <cfRule type="cellIs" dxfId="312" priority="603" operator="equal">
      <formula>$T$15</formula>
    </cfRule>
    <cfRule type="cellIs" dxfId="311" priority="604" operator="equal">
      <formula>$T$16</formula>
    </cfRule>
  </conditionalFormatting>
  <conditionalFormatting sqref="M32">
    <cfRule type="cellIs" dxfId="310" priority="11" operator="equal">
      <formula>$T$12</formula>
    </cfRule>
    <cfRule type="cellIs" dxfId="309" priority="12" operator="equal">
      <formula>$T$13</formula>
    </cfRule>
    <cfRule type="cellIs" dxfId="308" priority="13" operator="equal">
      <formula>$T$14</formula>
    </cfRule>
    <cfRule type="cellIs" dxfId="307" priority="14" operator="equal">
      <formula>$T$15</formula>
    </cfRule>
    <cfRule type="cellIs" dxfId="306" priority="15" operator="equal">
      <formula>$T$16</formula>
    </cfRule>
  </conditionalFormatting>
  <conditionalFormatting sqref="M37">
    <cfRule type="cellIs" dxfId="305" priority="449" operator="equal">
      <formula>$T$12</formula>
    </cfRule>
    <cfRule type="cellIs" dxfId="304" priority="451" operator="equal">
      <formula>$T$14</formula>
    </cfRule>
    <cfRule type="cellIs" dxfId="303" priority="453" operator="equal">
      <formula>$T$16</formula>
    </cfRule>
    <cfRule type="cellIs" dxfId="302" priority="450" operator="equal">
      <formula>$T$13</formula>
    </cfRule>
    <cfRule type="cellIs" dxfId="301" priority="452" operator="equal">
      <formula>$T$15</formula>
    </cfRule>
  </conditionalFormatting>
  <conditionalFormatting sqref="M42">
    <cfRule type="cellIs" dxfId="300" priority="398" operator="equal">
      <formula>$T$14</formula>
    </cfRule>
    <cfRule type="cellIs" dxfId="299" priority="400" operator="equal">
      <formula>$T$16</formula>
    </cfRule>
    <cfRule type="cellIs" dxfId="298" priority="397" operator="equal">
      <formula>$T$13</formula>
    </cfRule>
    <cfRule type="cellIs" dxfId="297" priority="399" operator="equal">
      <formula>$T$15</formula>
    </cfRule>
    <cfRule type="cellIs" dxfId="296" priority="396" operator="equal">
      <formula>$T$12</formula>
    </cfRule>
  </conditionalFormatting>
  <conditionalFormatting sqref="O12 O17">
    <cfRule type="cellIs" dxfId="295" priority="796" operator="equal">
      <formula>"leve"</formula>
    </cfRule>
    <cfRule type="cellIs" dxfId="294" priority="795" operator="equal">
      <formula>"menor"</formula>
    </cfRule>
    <cfRule type="cellIs" dxfId="293" priority="794" operator="equal">
      <formula>"Moderado"</formula>
    </cfRule>
    <cfRule type="cellIs" dxfId="292" priority="793" operator="equal">
      <formula>"Mayor"</formula>
    </cfRule>
    <cfRule type="cellIs" dxfId="291" priority="792" operator="equal">
      <formula>"catastrofico"</formula>
    </cfRule>
  </conditionalFormatting>
  <conditionalFormatting sqref="O22">
    <cfRule type="cellIs" dxfId="290" priority="732" operator="equal">
      <formula>"catastrofico"</formula>
    </cfRule>
    <cfRule type="cellIs" dxfId="289" priority="733" operator="equal">
      <formula>"Mayor"</formula>
    </cfRule>
    <cfRule type="cellIs" dxfId="288" priority="734" operator="equal">
      <formula>"Moderado"</formula>
    </cfRule>
    <cfRule type="cellIs" dxfId="287" priority="735" operator="equal">
      <formula>"menor"</formula>
    </cfRule>
    <cfRule type="cellIs" dxfId="286" priority="736" operator="equal">
      <formula>"leve"</formula>
    </cfRule>
  </conditionalFormatting>
  <conditionalFormatting sqref="O27">
    <cfRule type="cellIs" dxfId="285" priority="686" operator="equal">
      <formula>"Moderado"</formula>
    </cfRule>
    <cfRule type="cellIs" dxfId="284" priority="685" operator="equal">
      <formula>"Mayor"</formula>
    </cfRule>
    <cfRule type="cellIs" dxfId="283" priority="684" operator="equal">
      <formula>"catastrofico"</formula>
    </cfRule>
    <cfRule type="cellIs" dxfId="282" priority="687" operator="equal">
      <formula>"menor"</formula>
    </cfRule>
    <cfRule type="cellIs" dxfId="281" priority="688" operator="equal">
      <formula>"leve"</formula>
    </cfRule>
  </conditionalFormatting>
  <conditionalFormatting sqref="O32">
    <cfRule type="cellIs" dxfId="280" priority="536" operator="equal">
      <formula>"catastrofico"</formula>
    </cfRule>
    <cfRule type="cellIs" dxfId="279" priority="538" operator="equal">
      <formula>"Moderado"</formula>
    </cfRule>
    <cfRule type="cellIs" dxfId="278" priority="539" operator="equal">
      <formula>"menor"</formula>
    </cfRule>
    <cfRule type="cellIs" dxfId="277" priority="540" operator="equal">
      <formula>"leve"</formula>
    </cfRule>
    <cfRule type="cellIs" dxfId="276" priority="537" operator="equal">
      <formula>"Mayor"</formula>
    </cfRule>
  </conditionalFormatting>
  <conditionalFormatting sqref="O37">
    <cfRule type="cellIs" dxfId="275" priority="487" operator="equal">
      <formula>"leve"</formula>
    </cfRule>
    <cfRule type="cellIs" dxfId="274" priority="486" operator="equal">
      <formula>"menor"</formula>
    </cfRule>
    <cfRule type="cellIs" dxfId="273" priority="485" operator="equal">
      <formula>"Moderado"</formula>
    </cfRule>
    <cfRule type="cellIs" dxfId="272" priority="484" operator="equal">
      <formula>"Mayor"</formula>
    </cfRule>
    <cfRule type="cellIs" dxfId="271" priority="483" operator="equal">
      <formula>"catastrofico"</formula>
    </cfRule>
  </conditionalFormatting>
  <conditionalFormatting sqref="O42">
    <cfRule type="cellIs" dxfId="270" priority="430" operator="equal">
      <formula>"catastrofico"</formula>
    </cfRule>
    <cfRule type="cellIs" dxfId="269" priority="431" operator="equal">
      <formula>"Mayor"</formula>
    </cfRule>
    <cfRule type="cellIs" dxfId="268" priority="432" operator="equal">
      <formula>"Moderado"</formula>
    </cfRule>
    <cfRule type="cellIs" dxfId="267" priority="433" operator="equal">
      <formula>"menor"</formula>
    </cfRule>
    <cfRule type="cellIs" dxfId="266" priority="434" operator="equal">
      <formula>"leve"</formula>
    </cfRule>
  </conditionalFormatting>
  <conditionalFormatting sqref="Q12">
    <cfRule type="cellIs" dxfId="265" priority="791" operator="equal">
      <formula>"leve"</formula>
    </cfRule>
    <cfRule type="cellIs" dxfId="264" priority="787" operator="equal">
      <formula>"catastrofico"</formula>
    </cfRule>
    <cfRule type="cellIs" dxfId="263" priority="788" operator="equal">
      <formula>"Mayor"</formula>
    </cfRule>
    <cfRule type="cellIs" dxfId="262" priority="789" operator="equal">
      <formula>"Moderado"</formula>
    </cfRule>
    <cfRule type="cellIs" dxfId="261" priority="790" operator="equal">
      <formula>"menor"</formula>
    </cfRule>
  </conditionalFormatting>
  <conditionalFormatting sqref="Q17">
    <cfRule type="cellIs" dxfId="260" priority="758" operator="equal">
      <formula>"Mayor"</formula>
    </cfRule>
    <cfRule type="cellIs" dxfId="259" priority="757" operator="equal">
      <formula>"catastrofico"</formula>
    </cfRule>
    <cfRule type="cellIs" dxfId="258" priority="759" operator="equal">
      <formula>"Moderado"</formula>
    </cfRule>
    <cfRule type="cellIs" dxfId="257" priority="760" operator="equal">
      <formula>"menor"</formula>
    </cfRule>
    <cfRule type="cellIs" dxfId="256" priority="761" operator="equal">
      <formula>"leve"</formula>
    </cfRule>
  </conditionalFormatting>
  <conditionalFormatting sqref="Q22">
    <cfRule type="cellIs" dxfId="255" priority="552" operator="equal">
      <formula>"Mayor"</formula>
    </cfRule>
    <cfRule type="cellIs" dxfId="254" priority="553" operator="equal">
      <formula>"Moderado"</formula>
    </cfRule>
    <cfRule type="cellIs" dxfId="253" priority="555" operator="equal">
      <formula>"leve"</formula>
    </cfRule>
    <cfRule type="cellIs" dxfId="252" priority="551" operator="equal">
      <formula>"catastrofico"</formula>
    </cfRule>
    <cfRule type="cellIs" dxfId="251" priority="554" operator="equal">
      <formula>"menor"</formula>
    </cfRule>
  </conditionalFormatting>
  <conditionalFormatting sqref="Q27">
    <cfRule type="cellIs" dxfId="250" priority="550" operator="equal">
      <formula>"leve"</formula>
    </cfRule>
    <cfRule type="cellIs" dxfId="249" priority="549" operator="equal">
      <formula>"menor"</formula>
    </cfRule>
    <cfRule type="cellIs" dxfId="248" priority="548" operator="equal">
      <formula>"Moderado"</formula>
    </cfRule>
    <cfRule type="cellIs" dxfId="247" priority="547" operator="equal">
      <formula>"Mayor"</formula>
    </cfRule>
    <cfRule type="cellIs" dxfId="246" priority="546" operator="equal">
      <formula>"catastrofico"</formula>
    </cfRule>
  </conditionalFormatting>
  <conditionalFormatting sqref="Q32">
    <cfRule type="cellIs" dxfId="245" priority="493" operator="equal">
      <formula>"catastrofico"</formula>
    </cfRule>
    <cfRule type="cellIs" dxfId="244" priority="494" operator="equal">
      <formula>"Mayor"</formula>
    </cfRule>
    <cfRule type="cellIs" dxfId="243" priority="495" operator="equal">
      <formula>"Moderado"</formula>
    </cfRule>
    <cfRule type="cellIs" dxfId="242" priority="496" operator="equal">
      <formula>"menor"</formula>
    </cfRule>
    <cfRule type="cellIs" dxfId="241" priority="497" operator="equal">
      <formula>"leve"</formula>
    </cfRule>
  </conditionalFormatting>
  <conditionalFormatting sqref="Q37">
    <cfRule type="cellIs" dxfId="240" priority="444" operator="equal">
      <formula>"leve"</formula>
    </cfRule>
    <cfRule type="cellIs" dxfId="239" priority="441" operator="equal">
      <formula>"Mayor"</formula>
    </cfRule>
    <cfRule type="cellIs" dxfId="238" priority="440" operator="equal">
      <formula>"catastrofico"</formula>
    </cfRule>
    <cfRule type="cellIs" dxfId="237" priority="442" operator="equal">
      <formula>"Moderado"</formula>
    </cfRule>
    <cfRule type="cellIs" dxfId="236" priority="443" operator="equal">
      <formula>"menor"</formula>
    </cfRule>
  </conditionalFormatting>
  <conditionalFormatting sqref="Q42">
    <cfRule type="cellIs" dxfId="235" priority="390" operator="equal">
      <formula>"menor"</formula>
    </cfRule>
    <cfRule type="cellIs" dxfId="234" priority="391" operator="equal">
      <formula>"leve"</formula>
    </cfRule>
    <cfRule type="cellIs" dxfId="233" priority="389" operator="equal">
      <formula>"Moderado"</formula>
    </cfRule>
    <cfRule type="cellIs" dxfId="232" priority="388" operator="equal">
      <formula>"Mayor"</formula>
    </cfRule>
    <cfRule type="cellIs" dxfId="231" priority="387" operator="equal">
      <formula>"catastrofico"</formula>
    </cfRule>
  </conditionalFormatting>
  <conditionalFormatting sqref="S12">
    <cfRule type="cellIs" dxfId="230" priority="784" operator="equal">
      <formula>"Moderado"</formula>
    </cfRule>
    <cfRule type="cellIs" dxfId="229" priority="783" operator="equal">
      <formula>"Mayor"</formula>
    </cfRule>
    <cfRule type="cellIs" dxfId="228" priority="785" operator="equal">
      <formula>"menor"</formula>
    </cfRule>
    <cfRule type="cellIs" dxfId="227" priority="782" operator="equal">
      <formula>"catastrofico"</formula>
    </cfRule>
    <cfRule type="cellIs" dxfId="226" priority="786" operator="equal">
      <formula>"leve"</formula>
    </cfRule>
  </conditionalFormatting>
  <conditionalFormatting sqref="S17">
    <cfRule type="cellIs" dxfId="225" priority="753" operator="equal">
      <formula>"Mayor"</formula>
    </cfRule>
    <cfRule type="cellIs" dxfId="224" priority="754" operator="equal">
      <formula>"Moderado"</formula>
    </cfRule>
    <cfRule type="cellIs" dxfId="223" priority="755" operator="equal">
      <formula>"menor"</formula>
    </cfRule>
    <cfRule type="cellIs" dxfId="222" priority="752" operator="equal">
      <formula>"catastrofico"</formula>
    </cfRule>
    <cfRule type="cellIs" dxfId="221" priority="756" operator="equal">
      <formula>"leve"</formula>
    </cfRule>
  </conditionalFormatting>
  <conditionalFormatting sqref="S22">
    <cfRule type="cellIs" dxfId="220" priority="719" operator="equal">
      <formula>"Moderado"</formula>
    </cfRule>
    <cfRule type="cellIs" dxfId="219" priority="717" operator="equal">
      <formula>"catastrofico"</formula>
    </cfRule>
    <cfRule type="cellIs" dxfId="218" priority="718" operator="equal">
      <formula>"Mayor"</formula>
    </cfRule>
    <cfRule type="cellIs" dxfId="217" priority="720" operator="equal">
      <formula>"menor"</formula>
    </cfRule>
    <cfRule type="cellIs" dxfId="216" priority="721" operator="equal">
      <formula>"leve"</formula>
    </cfRule>
  </conditionalFormatting>
  <conditionalFormatting sqref="S27">
    <cfRule type="cellIs" dxfId="215" priority="671" operator="equal">
      <formula>"Moderado"</formula>
    </cfRule>
    <cfRule type="cellIs" dxfId="214" priority="670" operator="equal">
      <formula>"Mayor"</formula>
    </cfRule>
    <cfRule type="cellIs" dxfId="213" priority="669" operator="equal">
      <formula>"catastrofico"</formula>
    </cfRule>
    <cfRule type="cellIs" dxfId="212" priority="673" operator="equal">
      <formula>"leve"</formula>
    </cfRule>
    <cfRule type="cellIs" dxfId="211" priority="672" operator="equal">
      <formula>"menor"</formula>
    </cfRule>
  </conditionalFormatting>
  <conditionalFormatting sqref="S32">
    <cfRule type="cellIs" dxfId="210" priority="527" operator="equal">
      <formula>"Mayor"</formula>
    </cfRule>
    <cfRule type="cellIs" dxfId="209" priority="528" operator="equal">
      <formula>"Moderado"</formula>
    </cfRule>
    <cfRule type="cellIs" dxfId="208" priority="529" operator="equal">
      <formula>"menor"</formula>
    </cfRule>
    <cfRule type="cellIs" dxfId="207" priority="530" operator="equal">
      <formula>"leve"</formula>
    </cfRule>
    <cfRule type="cellIs" dxfId="206" priority="526" operator="equal">
      <formula>"catastrofico"</formula>
    </cfRule>
  </conditionalFormatting>
  <conditionalFormatting sqref="S37">
    <cfRule type="cellIs" dxfId="205" priority="474" operator="equal">
      <formula>"Mayor"</formula>
    </cfRule>
    <cfRule type="cellIs" dxfId="204" priority="473" operator="equal">
      <formula>"catastrofico"</formula>
    </cfRule>
    <cfRule type="cellIs" dxfId="203" priority="476" operator="equal">
      <formula>"menor"</formula>
    </cfRule>
    <cfRule type="cellIs" dxfId="202" priority="475" operator="equal">
      <formula>"Moderado"</formula>
    </cfRule>
    <cfRule type="cellIs" dxfId="201" priority="477" operator="equal">
      <formula>"leve"</formula>
    </cfRule>
  </conditionalFormatting>
  <conditionalFormatting sqref="S42">
    <cfRule type="cellIs" dxfId="200" priority="421" operator="equal">
      <formula>"Mayor"</formula>
    </cfRule>
    <cfRule type="cellIs" dxfId="199" priority="423" operator="equal">
      <formula>"menor"</formula>
    </cfRule>
    <cfRule type="cellIs" dxfId="198" priority="424" operator="equal">
      <formula>"leve"</formula>
    </cfRule>
    <cfRule type="cellIs" dxfId="197" priority="422" operator="equal">
      <formula>"Moderado"</formula>
    </cfRule>
    <cfRule type="cellIs" dxfId="196" priority="420" operator="equal">
      <formula>"catastrofico"</formula>
    </cfRule>
  </conditionalFormatting>
  <conditionalFormatting sqref="T12">
    <cfRule type="cellIs" dxfId="195" priority="802" operator="equal">
      <formula>#REF!</formula>
    </cfRule>
    <cfRule type="cellIs" dxfId="194" priority="804" operator="equal">
      <formula>#REF!</formula>
    </cfRule>
    <cfRule type="cellIs" dxfId="193" priority="805" operator="equal">
      <formula>#REF!</formula>
    </cfRule>
    <cfRule type="cellIs" dxfId="192" priority="806" operator="equal">
      <formula>#REF!</formula>
    </cfRule>
    <cfRule type="cellIs" dxfId="191" priority="803" operator="equal">
      <formula>#REF!</formula>
    </cfRule>
  </conditionalFormatting>
  <conditionalFormatting sqref="T17">
    <cfRule type="cellIs" dxfId="190" priority="767" operator="equal">
      <formula>#REF!</formula>
    </cfRule>
    <cfRule type="cellIs" dxfId="189" priority="770" operator="equal">
      <formula>#REF!</formula>
    </cfRule>
    <cfRule type="cellIs" dxfId="188" priority="768" operator="equal">
      <formula>#REF!</formula>
    </cfRule>
    <cfRule type="cellIs" dxfId="187" priority="769" operator="equal">
      <formula>#REF!</formula>
    </cfRule>
    <cfRule type="cellIs" dxfId="186" priority="771" operator="equal">
      <formula>#REF!</formula>
    </cfRule>
  </conditionalFormatting>
  <conditionalFormatting sqref="T22">
    <cfRule type="cellIs" dxfId="185" priority="724" operator="equal">
      <formula>#REF!</formula>
    </cfRule>
    <cfRule type="cellIs" dxfId="184" priority="725" operator="equal">
      <formula>#REF!</formula>
    </cfRule>
    <cfRule type="cellIs" dxfId="183" priority="723" operator="equal">
      <formula>#REF!</formula>
    </cfRule>
    <cfRule type="cellIs" dxfId="182" priority="722" operator="equal">
      <formula>#REF!</formula>
    </cfRule>
    <cfRule type="cellIs" dxfId="181" priority="726" operator="equal">
      <formula>#REF!</formula>
    </cfRule>
  </conditionalFormatting>
  <conditionalFormatting sqref="T27">
    <cfRule type="cellIs" dxfId="180" priority="674" operator="equal">
      <formula>#REF!</formula>
    </cfRule>
    <cfRule type="cellIs" dxfId="179" priority="675" operator="equal">
      <formula>#REF!</formula>
    </cfRule>
    <cfRule type="cellIs" dxfId="178" priority="676" operator="equal">
      <formula>#REF!</formula>
    </cfRule>
    <cfRule type="cellIs" dxfId="177" priority="677" operator="equal">
      <formula>#REF!</formula>
    </cfRule>
    <cfRule type="cellIs" dxfId="176" priority="678" operator="equal">
      <formula>#REF!</formula>
    </cfRule>
  </conditionalFormatting>
  <conditionalFormatting sqref="T32">
    <cfRule type="cellIs" dxfId="175" priority="535" operator="equal">
      <formula>#REF!</formula>
    </cfRule>
    <cfRule type="cellIs" dxfId="174" priority="533" operator="equal">
      <formula>#REF!</formula>
    </cfRule>
    <cfRule type="cellIs" dxfId="173" priority="532" operator="equal">
      <formula>#REF!</formula>
    </cfRule>
    <cfRule type="cellIs" dxfId="172" priority="531" operator="equal">
      <formula>#REF!</formula>
    </cfRule>
    <cfRule type="cellIs" dxfId="171" priority="534" operator="equal">
      <formula>#REF!</formula>
    </cfRule>
  </conditionalFormatting>
  <conditionalFormatting sqref="T37">
    <cfRule type="cellIs" dxfId="170" priority="480" operator="equal">
      <formula>#REF!</formula>
    </cfRule>
    <cfRule type="cellIs" dxfId="169" priority="478" operator="equal">
      <formula>#REF!</formula>
    </cfRule>
    <cfRule type="cellIs" dxfId="168" priority="479" operator="equal">
      <formula>#REF!</formula>
    </cfRule>
    <cfRule type="cellIs" dxfId="167" priority="481" operator="equal">
      <formula>#REF!</formula>
    </cfRule>
    <cfRule type="cellIs" dxfId="166" priority="482" operator="equal">
      <formula>#REF!</formula>
    </cfRule>
  </conditionalFormatting>
  <conditionalFormatting sqref="T42">
    <cfRule type="cellIs" dxfId="165" priority="429" operator="equal">
      <formula>#REF!</formula>
    </cfRule>
    <cfRule type="cellIs" dxfId="164" priority="428" operator="equal">
      <formula>#REF!</formula>
    </cfRule>
    <cfRule type="cellIs" dxfId="163" priority="426" operator="equal">
      <formula>#REF!</formula>
    </cfRule>
    <cfRule type="cellIs" dxfId="162" priority="427" operator="equal">
      <formula>#REF!</formula>
    </cfRule>
    <cfRule type="cellIs" dxfId="161" priority="425" operator="equal">
      <formula>#REF!</formula>
    </cfRule>
  </conditionalFormatting>
  <conditionalFormatting sqref="U12">
    <cfRule type="cellIs" dxfId="160" priority="576" operator="equal">
      <formula>"Extremo"</formula>
    </cfRule>
    <cfRule type="cellIs" dxfId="159" priority="579" operator="equal">
      <formula>"Bajo"</formula>
    </cfRule>
    <cfRule type="cellIs" dxfId="158" priority="578" operator="equal">
      <formula>"Moderado"</formula>
    </cfRule>
    <cfRule type="cellIs" dxfId="157" priority="577" operator="equal">
      <formula>"Alto"</formula>
    </cfRule>
  </conditionalFormatting>
  <conditionalFormatting sqref="U17">
    <cfRule type="cellIs" dxfId="156" priority="573" operator="equal">
      <formula>"Alto"</formula>
    </cfRule>
    <cfRule type="cellIs" dxfId="155" priority="574" operator="equal">
      <formula>"Moderado"</formula>
    </cfRule>
    <cfRule type="cellIs" dxfId="154" priority="572" operator="equal">
      <formula>"Extremo"</formula>
    </cfRule>
    <cfRule type="cellIs" dxfId="153" priority="575" operator="equal">
      <formula>"Bajo"</formula>
    </cfRule>
  </conditionalFormatting>
  <conditionalFormatting sqref="U22">
    <cfRule type="cellIs" dxfId="152" priority="568" operator="equal">
      <formula>"Extremo"</formula>
    </cfRule>
    <cfRule type="cellIs" dxfId="151" priority="570" operator="equal">
      <formula>"Moderado"</formula>
    </cfRule>
    <cfRule type="cellIs" dxfId="150" priority="571" operator="equal">
      <formula>"Bajo"</formula>
    </cfRule>
    <cfRule type="cellIs" dxfId="149" priority="569" operator="equal">
      <formula>"Alto"</formula>
    </cfRule>
  </conditionalFormatting>
  <conditionalFormatting sqref="U27">
    <cfRule type="cellIs" dxfId="148" priority="655" operator="equal">
      <formula>"Extremo"</formula>
    </cfRule>
    <cfRule type="cellIs" dxfId="147" priority="656" operator="equal">
      <formula>"Alto"</formula>
    </cfRule>
    <cfRule type="cellIs" dxfId="146" priority="657" operator="equal">
      <formula>"Moderado"</formula>
    </cfRule>
    <cfRule type="cellIs" dxfId="145" priority="658" operator="equal">
      <formula>"Bajo"</formula>
    </cfRule>
  </conditionalFormatting>
  <conditionalFormatting sqref="U32">
    <cfRule type="cellIs" dxfId="144" priority="513" operator="equal">
      <formula>"Alto"</formula>
    </cfRule>
    <cfRule type="cellIs" dxfId="143" priority="512" operator="equal">
      <formula>"Extremo"</formula>
    </cfRule>
    <cfRule type="cellIs" dxfId="142" priority="514" operator="equal">
      <formula>"Moderado"</formula>
    </cfRule>
    <cfRule type="cellIs" dxfId="141" priority="515" operator="equal">
      <formula>"Bajo"</formula>
    </cfRule>
  </conditionalFormatting>
  <conditionalFormatting sqref="U37">
    <cfRule type="cellIs" dxfId="140" priority="460" operator="equal">
      <formula>"Alto"</formula>
    </cfRule>
    <cfRule type="cellIs" dxfId="139" priority="461" operator="equal">
      <formula>"Moderado"</formula>
    </cfRule>
    <cfRule type="cellIs" dxfId="138" priority="462" operator="equal">
      <formula>"Bajo"</formula>
    </cfRule>
    <cfRule type="cellIs" dxfId="137" priority="459" operator="equal">
      <formula>"Extremo"</formula>
    </cfRule>
  </conditionalFormatting>
  <conditionalFormatting sqref="U42">
    <cfRule type="cellIs" dxfId="136" priority="406" operator="equal">
      <formula>"Extremo"</formula>
    </cfRule>
    <cfRule type="cellIs" dxfId="135" priority="409" operator="equal">
      <formula>"Bajo"</formula>
    </cfRule>
    <cfRule type="cellIs" dxfId="134" priority="408" operator="equal">
      <formula>"Moderado"</formula>
    </cfRule>
    <cfRule type="cellIs" dxfId="133" priority="407" operator="equal">
      <formula>"Alto"</formula>
    </cfRule>
  </conditionalFormatting>
  <conditionalFormatting sqref="AN12">
    <cfRule type="cellIs" dxfId="132" priority="778" operator="equal">
      <formula>"Alta"</formula>
    </cfRule>
    <cfRule type="cellIs" dxfId="131" priority="777" operator="equal">
      <formula>"Muy Alta"</formula>
    </cfRule>
    <cfRule type="cellIs" dxfId="130" priority="781" operator="equal">
      <formula>"Muy Baja"</formula>
    </cfRule>
    <cfRule type="cellIs" dxfId="129" priority="780" operator="equal">
      <formula>"Baja"</formula>
    </cfRule>
    <cfRule type="cellIs" dxfId="128" priority="779" operator="equal">
      <formula>"Media"</formula>
    </cfRule>
  </conditionalFormatting>
  <conditionalFormatting sqref="AN17">
    <cfRule type="cellIs" dxfId="127" priority="751" operator="equal">
      <formula>"Muy Baja"</formula>
    </cfRule>
    <cfRule type="cellIs" dxfId="126" priority="749" operator="equal">
      <formula>"Media"</formula>
    </cfRule>
    <cfRule type="cellIs" dxfId="125" priority="748" operator="equal">
      <formula>"Alta"</formula>
    </cfRule>
    <cfRule type="cellIs" dxfId="124" priority="747" operator="equal">
      <formula>"Muy Alta"</formula>
    </cfRule>
    <cfRule type="cellIs" dxfId="123" priority="750" operator="equal">
      <formula>"Baja"</formula>
    </cfRule>
  </conditionalFormatting>
  <conditionalFormatting sqref="AN22">
    <cfRule type="cellIs" dxfId="122" priority="716" operator="equal">
      <formula>"Muy Baja"</formula>
    </cfRule>
    <cfRule type="cellIs" dxfId="121" priority="715" operator="equal">
      <formula>"Baja"</formula>
    </cfRule>
    <cfRule type="cellIs" dxfId="120" priority="714" operator="equal">
      <formula>"Media"</formula>
    </cfRule>
    <cfRule type="cellIs" dxfId="119" priority="713" operator="equal">
      <formula>"Alta"</formula>
    </cfRule>
    <cfRule type="cellIs" dxfId="118" priority="712" operator="equal">
      <formula>"Muy Alta"</formula>
    </cfRule>
  </conditionalFormatting>
  <conditionalFormatting sqref="AN27">
    <cfRule type="cellIs" dxfId="117" priority="667" operator="equal">
      <formula>"Baja"</formula>
    </cfRule>
    <cfRule type="cellIs" dxfId="116" priority="664" operator="equal">
      <formula>"Muy Alta"</formula>
    </cfRule>
    <cfRule type="cellIs" dxfId="115" priority="665" operator="equal">
      <formula>"Alta"</formula>
    </cfRule>
    <cfRule type="cellIs" dxfId="114" priority="666" operator="equal">
      <formula>"Media"</formula>
    </cfRule>
    <cfRule type="cellIs" dxfId="113" priority="668" operator="equal">
      <formula>"Muy Baja"</formula>
    </cfRule>
  </conditionalFormatting>
  <conditionalFormatting sqref="AN32">
    <cfRule type="cellIs" dxfId="112" priority="521" operator="equal">
      <formula>"Muy Alta"</formula>
    </cfRule>
    <cfRule type="cellIs" dxfId="111" priority="525" operator="equal">
      <formula>"Muy Baja"</formula>
    </cfRule>
    <cfRule type="cellIs" dxfId="110" priority="522" operator="equal">
      <formula>"Alta"</formula>
    </cfRule>
    <cfRule type="cellIs" dxfId="109" priority="524" operator="equal">
      <formula>"Baja"</formula>
    </cfRule>
    <cfRule type="cellIs" dxfId="108" priority="523" operator="equal">
      <formula>"Media"</formula>
    </cfRule>
  </conditionalFormatting>
  <conditionalFormatting sqref="AN37">
    <cfRule type="cellIs" dxfId="107" priority="468" operator="equal">
      <formula>"Muy Alta"</formula>
    </cfRule>
    <cfRule type="cellIs" dxfId="106" priority="470" operator="equal">
      <formula>"Media"</formula>
    </cfRule>
    <cfRule type="cellIs" dxfId="105" priority="472" operator="equal">
      <formula>"Muy Baja"</formula>
    </cfRule>
    <cfRule type="cellIs" dxfId="104" priority="471" operator="equal">
      <formula>"Baja"</formula>
    </cfRule>
    <cfRule type="cellIs" dxfId="103" priority="469" operator="equal">
      <formula>"Alta"</formula>
    </cfRule>
  </conditionalFormatting>
  <conditionalFormatting sqref="AN42">
    <cfRule type="cellIs" dxfId="102" priority="415" operator="equal">
      <formula>"Muy Alta"</formula>
    </cfRule>
    <cfRule type="cellIs" dxfId="101" priority="416" operator="equal">
      <formula>"Alta"</formula>
    </cfRule>
    <cfRule type="cellIs" dxfId="100" priority="417" operator="equal">
      <formula>"Media"</formula>
    </cfRule>
    <cfRule type="cellIs" dxfId="99" priority="418" operator="equal">
      <formula>"Baja"</formula>
    </cfRule>
    <cfRule type="cellIs" dxfId="98" priority="419" operator="equal">
      <formula>"Muy Baja"</formula>
    </cfRule>
  </conditionalFormatting>
  <conditionalFormatting sqref="AP12">
    <cfRule type="cellIs" dxfId="97" priority="772" operator="equal">
      <formula>"Catastrofico"</formula>
    </cfRule>
    <cfRule type="cellIs" dxfId="96" priority="773" operator="equal">
      <formula>"Mayor"</formula>
    </cfRule>
    <cfRule type="cellIs" dxfId="95" priority="774" operator="equal">
      <formula>"Moderado"</formula>
    </cfRule>
    <cfRule type="cellIs" dxfId="94" priority="776" operator="equal">
      <formula>"Leve"</formula>
    </cfRule>
    <cfRule type="cellIs" dxfId="93" priority="775" operator="equal">
      <formula>"Menor"</formula>
    </cfRule>
  </conditionalFormatting>
  <conditionalFormatting sqref="AP17">
    <cfRule type="cellIs" dxfId="92" priority="746" operator="equal">
      <formula>"Leve"</formula>
    </cfRule>
    <cfRule type="cellIs" dxfId="91" priority="745" operator="equal">
      <formula>"Menor"</formula>
    </cfRule>
    <cfRule type="cellIs" dxfId="90" priority="744" operator="equal">
      <formula>"Moderado"</formula>
    </cfRule>
    <cfRule type="cellIs" dxfId="89" priority="743" operator="equal">
      <formula>"Mayor"</formula>
    </cfRule>
    <cfRule type="cellIs" dxfId="88" priority="742" operator="equal">
      <formula>"Catastrofico"</formula>
    </cfRule>
  </conditionalFormatting>
  <conditionalFormatting sqref="AP22">
    <cfRule type="cellIs" dxfId="87" priority="709" operator="equal">
      <formula>"Moderado"</formula>
    </cfRule>
    <cfRule type="cellIs" dxfId="86" priority="710" operator="equal">
      <formula>"Menor"</formula>
    </cfRule>
    <cfRule type="cellIs" dxfId="85" priority="711" operator="equal">
      <formula>"Leve"</formula>
    </cfRule>
    <cfRule type="cellIs" dxfId="84" priority="708" operator="equal">
      <formula>"Mayor"</formula>
    </cfRule>
    <cfRule type="cellIs" dxfId="83" priority="707" operator="equal">
      <formula>"Catastrofico"</formula>
    </cfRule>
  </conditionalFormatting>
  <conditionalFormatting sqref="AP27">
    <cfRule type="cellIs" dxfId="82" priority="663" operator="equal">
      <formula>"Leve"</formula>
    </cfRule>
    <cfRule type="cellIs" dxfId="81" priority="662" operator="equal">
      <formula>"Menor"</formula>
    </cfRule>
    <cfRule type="cellIs" dxfId="80" priority="661" operator="equal">
      <formula>"Moderado"</formula>
    </cfRule>
    <cfRule type="cellIs" dxfId="79" priority="659" operator="equal">
      <formula>"Catastrofico"</formula>
    </cfRule>
    <cfRule type="cellIs" dxfId="78" priority="660" operator="equal">
      <formula>"Mayor"</formula>
    </cfRule>
  </conditionalFormatting>
  <conditionalFormatting sqref="AP32">
    <cfRule type="cellIs" dxfId="77" priority="516" operator="equal">
      <formula>"Catastrofico"</formula>
    </cfRule>
    <cfRule type="cellIs" dxfId="76" priority="518" operator="equal">
      <formula>"Moderado"</formula>
    </cfRule>
    <cfRule type="cellIs" dxfId="75" priority="520" operator="equal">
      <formula>"Leve"</formula>
    </cfRule>
    <cfRule type="cellIs" dxfId="74" priority="519" operator="equal">
      <formula>"Menor"</formula>
    </cfRule>
    <cfRule type="cellIs" dxfId="73" priority="517" operator="equal">
      <formula>"Mayor"</formula>
    </cfRule>
  </conditionalFormatting>
  <conditionalFormatting sqref="AP37">
    <cfRule type="cellIs" dxfId="72" priority="463" operator="equal">
      <formula>"Catastrofico"</formula>
    </cfRule>
    <cfRule type="cellIs" dxfId="71" priority="464" operator="equal">
      <formula>"Mayor"</formula>
    </cfRule>
    <cfRule type="cellIs" dxfId="70" priority="465" operator="equal">
      <formula>"Moderado"</formula>
    </cfRule>
    <cfRule type="cellIs" dxfId="69" priority="466" operator="equal">
      <formula>"Menor"</formula>
    </cfRule>
    <cfRule type="cellIs" dxfId="68" priority="467" operator="equal">
      <formula>"Leve"</formula>
    </cfRule>
  </conditionalFormatting>
  <conditionalFormatting sqref="AP42">
    <cfRule type="cellIs" dxfId="67" priority="410" operator="equal">
      <formula>"Catastrofico"</formula>
    </cfRule>
    <cfRule type="cellIs" dxfId="66" priority="414" operator="equal">
      <formula>"Leve"</formula>
    </cfRule>
    <cfRule type="cellIs" dxfId="65" priority="413" operator="equal">
      <formula>"Menor"</formula>
    </cfRule>
    <cfRule type="cellIs" dxfId="64" priority="412" operator="equal">
      <formula>"Moderado"</formula>
    </cfRule>
    <cfRule type="cellIs" dxfId="63" priority="411" operator="equal">
      <formula>"Mayor"</formula>
    </cfRule>
  </conditionalFormatting>
  <conditionalFormatting sqref="AQ12">
    <cfRule type="cellIs" dxfId="62" priority="617" operator="equal">
      <formula>"Moderado"</formula>
    </cfRule>
    <cfRule type="cellIs" dxfId="61" priority="618" operator="equal">
      <formula>"Bajo"</formula>
    </cfRule>
    <cfRule type="cellIs" dxfId="60" priority="616" operator="equal">
      <formula>"Alto"</formula>
    </cfRule>
    <cfRule type="cellIs" dxfId="59" priority="615" operator="equal">
      <formula>"Extremo"</formula>
    </cfRule>
  </conditionalFormatting>
  <conditionalFormatting sqref="AQ17">
    <cfRule type="cellIs" dxfId="58" priority="564" operator="equal">
      <formula>"Extremo"</formula>
    </cfRule>
    <cfRule type="cellIs" dxfId="57" priority="565" operator="equal">
      <formula>"Alto"</formula>
    </cfRule>
    <cfRule type="cellIs" dxfId="56" priority="566" operator="equal">
      <formula>"Moderado"</formula>
    </cfRule>
    <cfRule type="cellIs" dxfId="55" priority="567" operator="equal">
      <formula>"Bajo"</formula>
    </cfRule>
  </conditionalFormatting>
  <conditionalFormatting sqref="AQ22">
    <cfRule type="cellIs" dxfId="54" priority="563" operator="equal">
      <formula>"Bajo"</formula>
    </cfRule>
    <cfRule type="cellIs" dxfId="53" priority="561" operator="equal">
      <formula>"Alto"</formula>
    </cfRule>
    <cfRule type="cellIs" dxfId="52" priority="562" operator="equal">
      <formula>"Moderado"</formula>
    </cfRule>
    <cfRule type="cellIs" dxfId="51" priority="560" operator="equal">
      <formula>"Extremo"</formula>
    </cfRule>
  </conditionalFormatting>
  <conditionalFormatting sqref="AQ27">
    <cfRule type="cellIs" dxfId="50" priority="559" operator="equal">
      <formula>"Bajo"</formula>
    </cfRule>
    <cfRule type="cellIs" dxfId="49" priority="556" operator="equal">
      <formula>"Extremo"</formula>
    </cfRule>
    <cfRule type="cellIs" dxfId="48" priority="557" operator="equal">
      <formula>"Alto"</formula>
    </cfRule>
    <cfRule type="cellIs" dxfId="47" priority="558" operator="equal">
      <formula>"Moderado"</formula>
    </cfRule>
  </conditionalFormatting>
  <conditionalFormatting sqref="AQ32">
    <cfRule type="cellIs" dxfId="46" priority="498" operator="equal">
      <formula>"Extremo"</formula>
    </cfRule>
    <cfRule type="cellIs" dxfId="45" priority="499" operator="equal">
      <formula>"Alto"</formula>
    </cfRule>
    <cfRule type="cellIs" dxfId="44" priority="500" operator="equal">
      <formula>"Moderado"</formula>
    </cfRule>
    <cfRule type="cellIs" dxfId="43" priority="501" operator="equal">
      <formula>"Bajo"</formula>
    </cfRule>
  </conditionalFormatting>
  <conditionalFormatting sqref="AQ37">
    <cfRule type="cellIs" dxfId="42" priority="445" operator="equal">
      <formula>"Extremo"</formula>
    </cfRule>
    <cfRule type="cellIs" dxfId="41" priority="446" operator="equal">
      <formula>"Alto"</formula>
    </cfRule>
    <cfRule type="cellIs" dxfId="40" priority="447" operator="equal">
      <formula>"Moderado"</formula>
    </cfRule>
    <cfRule type="cellIs" dxfId="39" priority="448" operator="equal">
      <formula>"Bajo"</formula>
    </cfRule>
  </conditionalFormatting>
  <conditionalFormatting sqref="AQ42">
    <cfRule type="cellIs" dxfId="38" priority="393" operator="equal">
      <formula>"Alto"</formula>
    </cfRule>
    <cfRule type="cellIs" dxfId="37" priority="392" operator="equal">
      <formula>"Extremo"</formula>
    </cfRule>
    <cfRule type="cellIs" dxfId="36" priority="395" operator="equal">
      <formula>"Bajo"</formula>
    </cfRule>
    <cfRule type="cellIs" dxfId="35" priority="394" operator="equal">
      <formula>"Moderado"</formula>
    </cfRule>
  </conditionalFormatting>
  <conditionalFormatting sqref="AR12">
    <cfRule type="cellIs" dxfId="34" priority="650" operator="equal">
      <formula>"Evitar"</formula>
    </cfRule>
    <cfRule type="cellIs" dxfId="33" priority="651" operator="equal">
      <formula>"Aceptar"</formula>
    </cfRule>
    <cfRule type="cellIs" dxfId="32" priority="652" operator="equal">
      <formula>"reducir transferir"</formula>
    </cfRule>
    <cfRule type="cellIs" dxfId="31" priority="653" operator="equal">
      <formula>"reducir mitigar"</formula>
    </cfRule>
    <cfRule type="cellIs" dxfId="30" priority="654" operator="equal">
      <formula>"Reducir mitigar"</formula>
    </cfRule>
  </conditionalFormatting>
  <conditionalFormatting sqref="AR17">
    <cfRule type="cellIs" dxfId="29" priority="649" operator="equal">
      <formula>"Reducir mitigar"</formula>
    </cfRule>
    <cfRule type="cellIs" dxfId="28" priority="648" operator="equal">
      <formula>"reducir mitigar"</formula>
    </cfRule>
    <cfRule type="cellIs" dxfId="27" priority="647" operator="equal">
      <formula>"reducir transferir"</formula>
    </cfRule>
    <cfRule type="cellIs" dxfId="26" priority="646" operator="equal">
      <formula>"Aceptar"</formula>
    </cfRule>
    <cfRule type="cellIs" dxfId="25" priority="645" operator="equal">
      <formula>"Evitar"</formula>
    </cfRule>
  </conditionalFormatting>
  <conditionalFormatting sqref="AR22">
    <cfRule type="cellIs" dxfId="24" priority="644" operator="equal">
      <formula>"Reducir mitigar"</formula>
    </cfRule>
    <cfRule type="cellIs" dxfId="23" priority="643" operator="equal">
      <formula>"reducir mitigar"</formula>
    </cfRule>
    <cfRule type="cellIs" dxfId="22" priority="642" operator="equal">
      <formula>"reducir transferir"</formula>
    </cfRule>
    <cfRule type="cellIs" dxfId="21" priority="641" operator="equal">
      <formula>"Aceptar"</formula>
    </cfRule>
    <cfRule type="cellIs" dxfId="20" priority="640" operator="equal">
      <formula>"Evitar"</formula>
    </cfRule>
  </conditionalFormatting>
  <conditionalFormatting sqref="AR27">
    <cfRule type="cellIs" dxfId="19" priority="639" operator="equal">
      <formula>"Reducir mitigar"</formula>
    </cfRule>
    <cfRule type="cellIs" dxfId="18" priority="638" operator="equal">
      <formula>"reducir mitigar"</formula>
    </cfRule>
    <cfRule type="cellIs" dxfId="17" priority="637" operator="equal">
      <formula>"reducir transferir"</formula>
    </cfRule>
    <cfRule type="cellIs" dxfId="16" priority="636" operator="equal">
      <formula>"Aceptar"</formula>
    </cfRule>
    <cfRule type="cellIs" dxfId="15" priority="635" operator="equal">
      <formula>"Evitar"</formula>
    </cfRule>
  </conditionalFormatting>
  <conditionalFormatting sqref="AR32">
    <cfRule type="cellIs" dxfId="14" priority="507" operator="equal">
      <formula>"Evitar"</formula>
    </cfRule>
    <cfRule type="cellIs" dxfId="13" priority="510" operator="equal">
      <formula>"reducir mitigar"</formula>
    </cfRule>
    <cfRule type="cellIs" dxfId="12" priority="509" operator="equal">
      <formula>"reducir transferir"</formula>
    </cfRule>
    <cfRule type="cellIs" dxfId="11" priority="508" operator="equal">
      <formula>"Aceptar"</formula>
    </cfRule>
    <cfRule type="cellIs" dxfId="10" priority="511" operator="equal">
      <formula>"Reducir mitigar"</formula>
    </cfRule>
  </conditionalFormatting>
  <conditionalFormatting sqref="AR37">
    <cfRule type="cellIs" dxfId="9" priority="458" operator="equal">
      <formula>"Reducir mitigar"</formula>
    </cfRule>
    <cfRule type="cellIs" dxfId="8" priority="456" operator="equal">
      <formula>"reducir transferir"</formula>
    </cfRule>
    <cfRule type="cellIs" dxfId="7" priority="457" operator="equal">
      <formula>"reducir mitigar"</formula>
    </cfRule>
    <cfRule type="cellIs" dxfId="6" priority="454" operator="equal">
      <formula>"Evitar"</formula>
    </cfRule>
    <cfRule type="cellIs" dxfId="5" priority="455" operator="equal">
      <formula>"Aceptar"</formula>
    </cfRule>
  </conditionalFormatting>
  <conditionalFormatting sqref="AR42">
    <cfRule type="cellIs" dxfId="4" priority="402" operator="equal">
      <formula>"Aceptar"</formula>
    </cfRule>
    <cfRule type="cellIs" dxfId="3" priority="405" operator="equal">
      <formula>"Reducir mitigar"</formula>
    </cfRule>
    <cfRule type="cellIs" dxfId="2" priority="404" operator="equal">
      <formula>"reducir mitigar"</formula>
    </cfRule>
    <cfRule type="cellIs" dxfId="1" priority="403" operator="equal">
      <formula>"reducir transferir"</formula>
    </cfRule>
    <cfRule type="cellIs" dxfId="0" priority="401" operator="equal">
      <formula>"Evitar"</formula>
    </cfRule>
  </conditionalFormatting>
  <dataValidations count="13">
    <dataValidation type="list" allowBlank="1" showInputMessage="1" showErrorMessage="1" sqref="AR12 AR17 AR22 AR27 AR32 AR37 AR42">
      <formula1>"Reducir mitigar,Reducir Transferir,Aceptar,Evitar"</formula1>
    </dataValidation>
    <dataValidation type="list" allowBlank="1" showInputMessage="1" showErrorMessage="1" sqref="G27:H27 G17:H17 G22:H22 G12:H12 G32:H32 G37:H37 G42:H42">
      <formula1>"Procesos,Evento externo,Talento humano,Tecnologias,Infraestructura"</formula1>
    </dataValidation>
    <dataValidation type="list" allowBlank="1" showInputMessage="1" showErrorMessage="1" sqref="B12:B46">
      <formula1>"Posibilidad de perdidad economica,Posibilidad de perdida reputacional,Posibilidad de perdida economica y reputacional,Posibilidad de perdida reputacional y economica"</formula1>
    </dataValidation>
    <dataValidation type="list" allowBlank="1" showInputMessage="1" showErrorMessage="1" sqref="F12:F46">
      <formula1>"A Ejecucion y administracion de procesos,B Fraude externo,C Fraude interno,D Fallas teconologicas,E Relaciones laborales,F Usuarios productos y practicas organizacionales,G Daños activos fisicos"</formula1>
    </dataValidation>
    <dataValidation type="list" allowBlank="1" showInputMessage="1" showErrorMessage="1" sqref="M12:M46">
      <formula1>"N/A,menor a 10 SMLMV,ENTRE 10 Y 50 SMLMV,entre 50 y 100 SMLMV,entre 100 y 500 SMLMV,Mayor a 500 SMLMV"</formula1>
    </dataValidation>
    <dataValidation type="list" allowBlank="1" showInputMessage="1" showErrorMessage="1" sqref="AF12:AF15 AF17:AF20 AF22:AF25 AF27:AF30 AF32:AF35 AF37:AF40 AF42:AF45">
      <formula1>"Documentado,Sin Documentar"</formula1>
    </dataValidation>
    <dataValidation type="list" allowBlank="1" showInputMessage="1" showErrorMessage="1" sqref="AG12:AG13 AG17:AG19 AG22:AG25 AG27:AG30 AG32:AG33 AG37:AG38 AG42:AG43">
      <formula1>"Continua,Aleatoria"</formula1>
    </dataValidation>
    <dataValidation type="list" allowBlank="1" showInputMessage="1" showErrorMessage="1" sqref="AH12:AH13 AH17:AH19 AH22:AH25 AH27:AH30 AH32:AH33 AH37:AH38 AH42:AH43">
      <formula1>"Con Registro,Sin Registro"</formula1>
    </dataValidation>
    <dataValidation type="list" allowBlank="1" showInputMessage="1" showErrorMessage="1" sqref="H5">
      <formula1>"Estrategico,Misional,Apoyo"</formula1>
    </dataValidation>
    <dataValidation type="list" allowBlank="1" showInputMessage="1" showErrorMessage="1" sqref="BB12:BB46">
      <formula1>"Sin Iniciar,En proceso,Cerrado"</formula1>
    </dataValidation>
    <dataValidation type="list" allowBlank="1" showInputMessage="1" showErrorMessage="1" sqref="P12:P46">
      <formula1>$BE$1:$BE$6</formula1>
    </dataValidation>
    <dataValidation type="list" allowBlank="1" showInputMessage="1" showErrorMessage="1" sqref="AA12:AA46">
      <formula1>"Preventivo,Detectivo,Correctivo,NA"</formula1>
    </dataValidation>
    <dataValidation type="list" allowBlank="1" showInputMessage="1" showErrorMessage="1" sqref="AD12:AD46">
      <formula1>"Manual,Automatico,NA"</formula1>
    </dataValidation>
  </dataValidations>
  <pageMargins left="0.7" right="0.7" top="0.75" bottom="0.75" header="0.3" footer="0.3"/>
  <pageSetup orientation="portrait" horizontalDpi="4294967292" verticalDpi="0"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'D:\Users\eucar\Downloads\[gestion de riesgos.xlsx]11 FORMULAS'!#REF!</xm:f>
          </x14:formula1>
          <xm:sqref>AG34:AH35 AG20:AH20 AG14:AH15 AG39:AH40 AG44:AH45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Indice</vt:lpstr>
      <vt:lpstr>CONTEXTO</vt:lpstr>
      <vt:lpstr>48 GADCA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2006-09-16T00:00:00Z</dcterms:created>
  <dcterms:modified xsi:type="dcterms:W3CDTF">2023-12-05T04:30:56Z</dcterms:modified>
  <cp:category/>
  <cp:contentStatus/>
</cp:coreProperties>
</file>