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codeName="ThisWorkbook" defaultThemeVersion="124226"/>
  <xr:revisionPtr revIDLastSave="186" documentId="8_{FBD49A5D-5E7F-4FD9-AB2D-123A0F4FC96D}" xr6:coauthVersionLast="47" xr6:coauthVersionMax="47" xr10:uidLastSave="{0E325408-6466-4936-B055-62D28B265D08}"/>
  <bookViews>
    <workbookView xWindow="-120" yWindow="-120" windowWidth="20730" windowHeight="11040" tabRatio="734" activeTab="2" xr2:uid="{00000000-000D-0000-FFFF-FFFF00000000}"/>
  </bookViews>
  <sheets>
    <sheet name="Indice" sheetId="28" r:id="rId1"/>
    <sheet name="CONTEXTO" sheetId="30" r:id="rId2"/>
    <sheet name="MATRIZ DE RIESGOS" sheetId="29" r:id="rId3"/>
    <sheet name="Control de Cambios" sheetId="31" r:id="rId4"/>
  </sheets>
  <externalReferences>
    <externalReference r:id="rId5"/>
    <externalReference r:id="rId6"/>
    <externalReference r:id="rId7"/>
  </externalReferences>
  <definedNames>
    <definedName name="_xlnm._FilterDatabase" localSheetId="1" hidden="1">CONTEXTO!$A$4:$I$85</definedName>
    <definedName name="A_Obj1">OFFSET(#REF!,0,0,COUNTA(#REF!)-1,1)</definedName>
    <definedName name="A_Obj2">OFFSET(#REF!,0,0,COUNTA(#REF!)-1,1)</definedName>
    <definedName name="A_Obj3">OFFSET(#REF!,0,0,COUNTA(#REF!)-1,1)</definedName>
    <definedName name="A_Obj4">OFFSET(#REF!,0,0,COUNTA(#REF!)-1,1)</definedName>
    <definedName name="Acc_1">#REF!</definedName>
    <definedName name="Acc_2">#REF!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fectación_Económica">'[1]3 PROBABIL E IMPACTO INHERENTE'!$X$11:$X$16</definedName>
    <definedName name="Departamentos">#REF!</definedName>
    <definedName name="Fuentes">#REF!</definedName>
    <definedName name="Indicadores">#REF!</definedName>
    <definedName name="Objetivos">OFFSET(#REF!,0,0,COUNTA(#REF!)-1,1)</definedName>
    <definedName name="RAN_C_AMENAZ">[2]NUEVAS_TABLAS!#REF!</definedName>
    <definedName name="RAN_C_TIPAME">[2]NUEVAS_TABLAS!#REF!</definedName>
    <definedName name="RAN_N_IMPAME">[2]NUEVAS_TABLAS!$B$2:$B$10</definedName>
    <definedName name="Tipo">'[1]11 FORMULAS'!$A$4:$A$11</definedName>
    <definedName name="Tipos">[3]TABLA!$G$2:$G$4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22" i="29" l="1"/>
  <c r="AK22" i="29" s="1"/>
  <c r="AL22" i="29" s="1"/>
  <c r="AF22" i="29"/>
  <c r="AD22" i="29"/>
  <c r="AC22" i="29"/>
  <c r="AF18" i="29"/>
  <c r="AD18" i="29"/>
  <c r="AC18" i="29"/>
  <c r="AJ18" i="29" s="1"/>
  <c r="AA17" i="29"/>
  <c r="AA13" i="29"/>
  <c r="AC13" i="29"/>
  <c r="AD13" i="29"/>
  <c r="AF13" i="29"/>
  <c r="AJ13" i="29"/>
  <c r="AA14" i="29"/>
  <c r="AC14" i="29"/>
  <c r="AD14" i="29"/>
  <c r="AF14" i="29"/>
  <c r="AJ14" i="29" s="1"/>
  <c r="AA15" i="29"/>
  <c r="AC15" i="29"/>
  <c r="AD15" i="29"/>
  <c r="AF15" i="29"/>
  <c r="AJ15" i="29"/>
  <c r="AA16" i="29"/>
  <c r="AC16" i="29"/>
  <c r="AD16" i="29"/>
  <c r="AF16" i="29"/>
  <c r="AJ16" i="29"/>
  <c r="D80" i="28"/>
  <c r="D81" i="28" s="1"/>
  <c r="D82" i="28" s="1"/>
  <c r="D83" i="28" s="1"/>
  <c r="D84" i="28" s="1"/>
  <c r="D85" i="28" s="1"/>
  <c r="D86" i="28" s="1"/>
  <c r="D87" i="28" s="1"/>
  <c r="D88" i="28" s="1"/>
  <c r="D89" i="28" s="1"/>
  <c r="D90" i="28" s="1"/>
  <c r="D91" i="28" s="1"/>
  <c r="D92" i="28" s="1"/>
  <c r="D70" i="28"/>
  <c r="D71" i="28" s="1"/>
  <c r="D72" i="28" s="1"/>
  <c r="D73" i="28" s="1"/>
  <c r="D74" i="28" s="1"/>
  <c r="D75" i="28" s="1"/>
  <c r="D76" i="28" s="1"/>
  <c r="D77" i="28" s="1"/>
  <c r="D78" i="28" s="1"/>
  <c r="D79" i="28" s="1"/>
  <c r="D60" i="28"/>
  <c r="D61" i="28"/>
  <c r="D62" i="28"/>
  <c r="D63" i="28" s="1"/>
  <c r="D64" i="28" s="1"/>
  <c r="D65" i="28" s="1"/>
  <c r="D66" i="28" s="1"/>
  <c r="D67" i="28" s="1"/>
  <c r="D68" i="28" s="1"/>
  <c r="D69" i="28" s="1"/>
  <c r="D51" i="28"/>
  <c r="D52" i="28" s="1"/>
  <c r="D53" i="28" s="1"/>
  <c r="D54" i="28" s="1"/>
  <c r="D55" i="28" s="1"/>
  <c r="D56" i="28" s="1"/>
  <c r="D57" i="28" s="1"/>
  <c r="D58" i="28" s="1"/>
  <c r="D59" i="28" s="1"/>
  <c r="D45" i="28"/>
  <c r="D46" i="28"/>
  <c r="D47" i="28" s="1"/>
  <c r="D48" i="28" s="1"/>
  <c r="D49" i="28" s="1"/>
  <c r="D50" i="28" s="1"/>
  <c r="D44" i="28"/>
  <c r="D8" i="28"/>
  <c r="AF31" i="29"/>
  <c r="AD31" i="29"/>
  <c r="AC31" i="29"/>
  <c r="AJ31" i="29" s="1"/>
  <c r="AA31" i="29"/>
  <c r="AF30" i="29"/>
  <c r="AD30" i="29"/>
  <c r="AC30" i="29"/>
  <c r="AJ30" i="29" s="1"/>
  <c r="AA30" i="29"/>
  <c r="AF29" i="29"/>
  <c r="AD29" i="29"/>
  <c r="AC29" i="29"/>
  <c r="AJ29" i="29" s="1"/>
  <c r="AA29" i="29"/>
  <c r="AF28" i="29"/>
  <c r="AD28" i="29"/>
  <c r="AC28" i="29"/>
  <c r="AJ28" i="29" s="1"/>
  <c r="AA28" i="29"/>
  <c r="AF27" i="29"/>
  <c r="AD27" i="29"/>
  <c r="AC27" i="29"/>
  <c r="AJ27" i="29" s="1"/>
  <c r="AA27" i="29"/>
  <c r="S27" i="29"/>
  <c r="U27" i="29" s="1"/>
  <c r="R27" i="29"/>
  <c r="O27" i="29"/>
  <c r="P27" i="29" s="1"/>
  <c r="L27" i="29"/>
  <c r="M27" i="29" s="1"/>
  <c r="F27" i="29"/>
  <c r="AF26" i="29"/>
  <c r="AD26" i="29"/>
  <c r="AC26" i="29"/>
  <c r="AA26" i="29"/>
  <c r="AF25" i="29"/>
  <c r="AD25" i="29"/>
  <c r="AC25" i="29"/>
  <c r="AA25" i="29"/>
  <c r="AF24" i="29"/>
  <c r="AD24" i="29"/>
  <c r="AC24" i="29"/>
  <c r="AA24" i="29"/>
  <c r="AF23" i="29"/>
  <c r="AD23" i="29"/>
  <c r="AC23" i="29"/>
  <c r="AA23" i="29"/>
  <c r="AA22" i="29"/>
  <c r="S22" i="29"/>
  <c r="R22" i="29" s="1"/>
  <c r="O22" i="29"/>
  <c r="P22" i="29" s="1"/>
  <c r="L22" i="29"/>
  <c r="M22" i="29" s="1"/>
  <c r="F22" i="29"/>
  <c r="F17" i="29"/>
  <c r="AM22" i="29" l="1"/>
  <c r="AJ24" i="29"/>
  <c r="AJ26" i="29"/>
  <c r="AJ23" i="29"/>
  <c r="AJ25" i="29"/>
  <c r="AK27" i="29"/>
  <c r="AL27" i="29" s="1"/>
  <c r="AM27" i="29"/>
  <c r="AM28" i="29" s="1"/>
  <c r="AM29" i="29" s="1"/>
  <c r="AM30" i="29" s="1"/>
  <c r="AM31" i="29" s="1"/>
  <c r="AP27" i="29" s="1"/>
  <c r="AQ27" i="29" s="1"/>
  <c r="T27" i="29"/>
  <c r="V27" i="29" s="1"/>
  <c r="U22" i="29"/>
  <c r="T22" i="29" s="1"/>
  <c r="V22" i="29" s="1"/>
  <c r="AA20" i="29"/>
  <c r="AA21" i="29"/>
  <c r="AF21" i="29"/>
  <c r="AF20" i="29"/>
  <c r="AF19" i="29"/>
  <c r="AF17" i="29"/>
  <c r="AK28" i="29" l="1"/>
  <c r="AL28" i="29" s="1"/>
  <c r="AK23" i="29"/>
  <c r="AL23" i="29" s="1"/>
  <c r="AM23" i="29"/>
  <c r="AM24" i="29" s="1"/>
  <c r="AM25" i="29" s="1"/>
  <c r="AM26" i="29" s="1"/>
  <c r="AP22" i="29" s="1"/>
  <c r="AQ22" i="29" s="1"/>
  <c r="F12" i="29"/>
  <c r="AK29" i="29" l="1"/>
  <c r="AL29" i="29" s="1"/>
  <c r="AK24" i="29"/>
  <c r="AL24" i="29" s="1"/>
  <c r="AD21" i="29"/>
  <c r="AC21" i="29"/>
  <c r="AJ21" i="29" s="1"/>
  <c r="AD20" i="29"/>
  <c r="AC20" i="29"/>
  <c r="AJ20" i="29" s="1"/>
  <c r="AK30" i="29" l="1"/>
  <c r="AL30" i="29" s="1"/>
  <c r="AK25" i="29"/>
  <c r="AL25" i="29" s="1"/>
  <c r="AC12" i="29"/>
  <c r="AK31" i="29" l="1"/>
  <c r="AL31" i="29" s="1"/>
  <c r="AN27" i="29" s="1"/>
  <c r="AO27" i="29" s="1"/>
  <c r="AR27" i="29" s="1"/>
  <c r="AK26" i="29"/>
  <c r="AL26" i="29" s="1"/>
  <c r="AN22" i="29" s="1"/>
  <c r="AO22" i="29" s="1"/>
  <c r="AR22" i="29" s="1"/>
  <c r="AF12" i="29"/>
  <c r="AD12" i="29" l="1"/>
  <c r="AC19" i="29" l="1"/>
  <c r="S17" i="29"/>
  <c r="S12" i="29"/>
  <c r="U12" i="29" s="1"/>
  <c r="O12" i="29"/>
  <c r="AJ19" i="29" l="1"/>
  <c r="AC17" i="29"/>
  <c r="AJ17" i="29" l="1"/>
  <c r="AJ12" i="29"/>
  <c r="AD19" i="29"/>
  <c r="AD17" i="29"/>
  <c r="R17" i="29"/>
  <c r="O17" i="29"/>
  <c r="P17" i="29" s="1"/>
  <c r="L17" i="29"/>
  <c r="M17" i="29" s="1"/>
  <c r="AA12" i="29"/>
  <c r="P12" i="29"/>
  <c r="L12" i="29"/>
  <c r="M12" i="29" s="1"/>
  <c r="AK17" i="29" l="1"/>
  <c r="AL17" i="29" s="1"/>
  <c r="AK12" i="29"/>
  <c r="AL12" i="29" s="1"/>
  <c r="T12" i="29"/>
  <c r="V12" i="29" s="1"/>
  <c r="R12" i="29"/>
  <c r="U17" i="29"/>
  <c r="AM17" i="29" s="1"/>
  <c r="AK18" i="29" l="1"/>
  <c r="AL18" i="29" s="1"/>
  <c r="AK19" i="29" s="1"/>
  <c r="AL19" i="29" s="1"/>
  <c r="AK20" i="29" s="1"/>
  <c r="AL20" i="29" s="1"/>
  <c r="AK21" i="29" s="1"/>
  <c r="AL21" i="29" s="1"/>
  <c r="AM18" i="29"/>
  <c r="AM19" i="29" s="1"/>
  <c r="AM20" i="29" s="1"/>
  <c r="AM21" i="29" s="1"/>
  <c r="AP17" i="29" s="1"/>
  <c r="AQ17" i="29" s="1"/>
  <c r="AK13" i="29"/>
  <c r="AL13" i="29" s="1"/>
  <c r="T17" i="29"/>
  <c r="V17" i="29" s="1"/>
  <c r="AM12" i="29"/>
  <c r="AM13" i="29" s="1"/>
  <c r="AM14" i="29" s="1"/>
  <c r="AM15" i="29" s="1"/>
  <c r="AM16" i="29" s="1"/>
  <c r="AP12" i="29" s="1"/>
  <c r="AQ12" i="29" s="1"/>
  <c r="AK14" i="29" l="1"/>
  <c r="AL14" i="29" s="1"/>
  <c r="AN17" i="29"/>
  <c r="AO17" i="29" s="1"/>
  <c r="AR17" i="29" s="1"/>
  <c r="AK15" i="29" l="1"/>
  <c r="AL15" i="29" s="1"/>
  <c r="AK16" i="29" l="1"/>
  <c r="AL16" i="29" s="1"/>
  <c r="AN12" i="29" l="1"/>
  <c r="AO12" i="29" s="1"/>
  <c r="AR12" i="29" s="1"/>
</calcChain>
</file>

<file path=xl/sharedStrings.xml><?xml version="1.0" encoding="utf-8"?>
<sst xmlns="http://schemas.openxmlformats.org/spreadsheetml/2006/main" count="719" uniqueCount="386">
  <si>
    <t>TIPO</t>
  </si>
  <si>
    <t>MACROPROCESO</t>
  </si>
  <si>
    <t>ITEM</t>
  </si>
  <si>
    <t>PROCESOS ALCALDÍA CARTAGENA</t>
  </si>
  <si>
    <t>CODIGO</t>
  </si>
  <si>
    <t>SUBPROCESO</t>
  </si>
  <si>
    <t>Cód. Sp</t>
  </si>
  <si>
    <t>ESTRATEGICO</t>
  </si>
  <si>
    <t>PLANEACION TERRITORIAL Y DIRECCIONAMIENTO ESTRATEGICO</t>
  </si>
  <si>
    <t>DIRECCIONAMIENTO  ESTRATÉGICO</t>
  </si>
  <si>
    <t>PTDDE</t>
  </si>
  <si>
    <t xml:space="preserve">PLANEACIÓN ESTRATEGICA </t>
  </si>
  <si>
    <t>GESTIÓN DE POLITICAS PÚBLICAS E INSTITUCIONALES</t>
  </si>
  <si>
    <t xml:space="preserve">ADMINISTRACIÓN DE RIESGO </t>
  </si>
  <si>
    <t>EVALUACIÓN Y GESTIÓN DE LOS GRUPOS DE VALOR</t>
  </si>
  <si>
    <t>SEGUIMIENTO Y EVALUACIÓN</t>
  </si>
  <si>
    <t>PTDSE</t>
  </si>
  <si>
    <t>GESTIÓN DE LA INVERSIÓN PUBLICA</t>
  </si>
  <si>
    <t>PTDGI</t>
  </si>
  <si>
    <t>GESTIÓN  DEL PLAN DE DESARROLLO Y SUS INTRUMENTOS DE EJECUCIÓN</t>
  </si>
  <si>
    <t>GESTIÓN DE PROYECTOS DE INVERSIÓN PÚBLICA</t>
  </si>
  <si>
    <t xml:space="preserve">GESTIÓN DE PROYECTOS DE INVERSIÓN PÚBLICA CON RECURSOS DE REGALIAS </t>
  </si>
  <si>
    <t xml:space="preserve"> GESTIÓN Y  CONTROL  DE INVERSIONES PÚBLICAS </t>
  </si>
  <si>
    <t>GESTIÓN DE DATOS E INFORMACIÓN ESTADISTICA DISTRITAL</t>
  </si>
  <si>
    <t>PTDSI</t>
  </si>
  <si>
    <t>SISTEMA DE INFORMACION - SISBEN</t>
  </si>
  <si>
    <t>SISTEMA DE INFORMACIÓN DE LA ESTRATIFICACIÓN SOCIOECONOMICA</t>
  </si>
  <si>
    <t>SISTEMA DE INFORMACIÓN GEOGRAFICA</t>
  </si>
  <si>
    <t>GESTIÓN ESTADISTICA</t>
  </si>
  <si>
    <t xml:space="preserve">GESTIÓN TERRITORIAL Y GESTIÓN DE SUS INSTRUMENTOS </t>
  </si>
  <si>
    <t>PTDGT</t>
  </si>
  <si>
    <t>FORMULACIÓN DE PLANES PARCIALES</t>
  </si>
  <si>
    <t>FORMULACIÓN Y SEGUIMIENTO DEL POT</t>
  </si>
  <si>
    <t>PLUSVALIA</t>
  </si>
  <si>
    <t>EXPEDIENTE URBANO</t>
  </si>
  <si>
    <t>GESTIÓN EN LA VIGILANCIA Y CONTROL DE LAS NORMAS URBANAS</t>
  </si>
  <si>
    <t>PTDCU</t>
  </si>
  <si>
    <t>INSPECCIÓN, CONTROL Y LA VIGILANCIA DE LOS ENAJENADORES DE VIVIENDA</t>
  </si>
  <si>
    <t>RECEPCIÓN DE BIENES DESTINADOS AL USO PÚBLICO EN ACTUACIONES URBANÍSTICAS</t>
  </si>
  <si>
    <t xml:space="preserve">PROCESOS POLICIVOS URBANÍSTICOS POR INFRACCIÓN URBANÍSTICA </t>
  </si>
  <si>
    <t>GESTIÓN DE PENSAMIENTO ESTRATEGICO INSTITUCIONAL Y DE LA COMUNIDAD</t>
  </si>
  <si>
    <t>GESTIÓN INSTITUCIONAL Y DE LA COMUNIDAD</t>
  </si>
  <si>
    <t>GPEGI</t>
  </si>
  <si>
    <t>COMUNICACIÓN PUBLICA</t>
  </si>
  <si>
    <t>COMUNICACIÓN ESTRATÉGICA</t>
  </si>
  <si>
    <t>COMCE</t>
  </si>
  <si>
    <t>COMUNICACIÓN ORGANIZACIONAL</t>
  </si>
  <si>
    <t>COMCO</t>
  </si>
  <si>
    <t>GESTION DE LA COMUNICACION INSTITUCIONAL</t>
  </si>
  <si>
    <t>COMCI</t>
  </si>
  <si>
    <t>EVALUACION Y CONTROL DE LA GESTION PUBLICA</t>
  </si>
  <si>
    <t>CONTROL DISCIPLINARIO</t>
  </si>
  <si>
    <t>ECGCD</t>
  </si>
  <si>
    <t>EVALUACIÓN INDEPENDIENTE</t>
  </si>
  <si>
    <t>ECGEI</t>
  </si>
  <si>
    <t>MISIONAL</t>
  </si>
  <si>
    <t xml:space="preserve">GESTION SALUD </t>
  </si>
  <si>
    <t>PROMOCIÓN SOCIAL EN SALUD</t>
  </si>
  <si>
    <t>GESPA</t>
  </si>
  <si>
    <t>SALUD PUBLICA</t>
  </si>
  <si>
    <t>GESSP</t>
  </si>
  <si>
    <t>ASEGURAMIENTO EN SALUD</t>
  </si>
  <si>
    <t>GESAS</t>
  </si>
  <si>
    <t xml:space="preserve">SALUD PÚBLICA EN EMERGENCIAS Y DESASTRES </t>
  </si>
  <si>
    <t>GESED</t>
  </si>
  <si>
    <t>PRESTACIÓN DE SERVICIOS EN SALUD</t>
  </si>
  <si>
    <t>GESPS</t>
  </si>
  <si>
    <t>VIGILANCIA Y CONTROL DEL SISTEMA OBLIGATORIO DE GARANTIA DE LA CALIDAD DE LA ATENCIÓN EN SALUD</t>
  </si>
  <si>
    <t>GESVC</t>
  </si>
  <si>
    <t>GESTION EN TRANSITO Y TRANSPORTE</t>
  </si>
  <si>
    <t>GESTION OPERATIVA,  CONTROL DE TRÁNSITO Y TRANSPORTE</t>
  </si>
  <si>
    <t>GTTGO</t>
  </si>
  <si>
    <t>EDUCACION VIAL</t>
  </si>
  <si>
    <t>GTTEV</t>
  </si>
  <si>
    <t>GESTION TECNICA</t>
  </si>
  <si>
    <t>GTTGT</t>
  </si>
  <si>
    <t>GESTIÓN EN SEGURIDAD Y CONVIVENCIA</t>
  </si>
  <si>
    <t>GESTION DE LA SEGURIDAD Y CONVIVENCIA</t>
  </si>
  <si>
    <t>GSCPS</t>
  </si>
  <si>
    <t>GESTION INTEGRAL DEL RIESGO CONTRAINCENDIO</t>
  </si>
  <si>
    <t>GSCBO</t>
  </si>
  <si>
    <t>DERECHOS HUMANOS Y CONSTRUCCCIÓN DE PAZ</t>
  </si>
  <si>
    <t>GSCDH</t>
  </si>
  <si>
    <t>JUSTICIA RACIAL PARA LOS NEGROS, AFROS, PALENQUEROS E INDÍGENAS</t>
  </si>
  <si>
    <t>GSCFO</t>
  </si>
  <si>
    <t xml:space="preserve">ACCESO A LA JUSTICIA </t>
  </si>
  <si>
    <t>GSCJU</t>
  </si>
  <si>
    <t>PRESUPUESTO PARTICIPATIVO</t>
  </si>
  <si>
    <t>GSCPP</t>
  </si>
  <si>
    <t>GESTIÓN EN PARTICIPACION CIUDADANA</t>
  </si>
  <si>
    <t>FORTALECIMIENTO DE LA PARTICIPACIÓN CIUDADANA Y COMUNITARIA</t>
  </si>
  <si>
    <t>GPCFP</t>
  </si>
  <si>
    <t>GESTIÓN EN DESARROLLO SOCIAL</t>
  </si>
  <si>
    <t>ASISTENCIA Y ACOMPAÑAMIENTO SOCIAL A LA POBLACIÓN HABITANTE DEL DISTRITO DE CARTAGENA</t>
  </si>
  <si>
    <t>GDSAA</t>
  </si>
  <si>
    <t>DESARROLLO DE ESTRATEGIAS DE EMPRENDIMIENTO Y EMPRESARISMO PARA LA INCLUSION SOCIAL, PRODUCTIVA Y LA VINCULACION LABORAL</t>
  </si>
  <si>
    <t>GDSDE</t>
  </si>
  <si>
    <t>EXTENSION AGROPECUARIA EN EL DISTRIRO DE CARTAGENA</t>
  </si>
  <si>
    <t>GDSAT</t>
  </si>
  <si>
    <t>GERENCIA SOCIAL</t>
  </si>
  <si>
    <t>GDSGS</t>
  </si>
  <si>
    <t>GESTIÓN EN INFRAESTRUCTURA</t>
  </si>
  <si>
    <t>GESTIÓN DE PROYECTOS DE OBRAS PUBLICAS</t>
  </si>
  <si>
    <t>GINOP</t>
  </si>
  <si>
    <t>GESTIÓN EN EDUCACION</t>
  </si>
  <si>
    <t>ATENCIÓN AL CIUDADANO EDUCACIÓN</t>
  </si>
  <si>
    <t>GEDAC</t>
  </si>
  <si>
    <t>ADMINISTRACIÓN DEL SISTEMA DE GESTIÓN DE CALIDAD - EDUCACIÓN</t>
  </si>
  <si>
    <t>GEDAS</t>
  </si>
  <si>
    <t>CALIDAD EDUCATIVA</t>
  </si>
  <si>
    <t>GEDCE</t>
  </si>
  <si>
    <t>COBERTURA EDUCATIVA</t>
  </si>
  <si>
    <t>GEDCO</t>
  </si>
  <si>
    <t>GESTIÓN ADMINISTRATIVA DE BIENES Y SERVICIOS - EDUCACIÓN</t>
  </si>
  <si>
    <t>GEDGA</t>
  </si>
  <si>
    <t>GESTIÓN ESTRATÉGICA EN EDUCACIÓN</t>
  </si>
  <si>
    <t>GEDGE</t>
  </si>
  <si>
    <t>GESTIÓN FINANCIERA - EDUCACIÓN</t>
  </si>
  <si>
    <t>GEDGF</t>
  </si>
  <si>
    <t>GESTIÓN LEGAL EDUCATIVA</t>
  </si>
  <si>
    <t>GEDGL</t>
  </si>
  <si>
    <t>GESTIÓN DE PROGRAMAS Y PROYECTOS EDUCATIVOS</t>
  </si>
  <si>
    <t>GEDGP</t>
  </si>
  <si>
    <t>GESTIÓN DE TICS - EDUCACIÓN</t>
  </si>
  <si>
    <t>GEDGT</t>
  </si>
  <si>
    <t>GESTIÓN DE LA INSPECCIÓN Y VIGILANCIA DEL SERVICIO EDUCATIVO</t>
  </si>
  <si>
    <t>GEDIV</t>
  </si>
  <si>
    <t>TALENTO HUMANO - EDUCACIÓN</t>
  </si>
  <si>
    <t>GEDTH</t>
  </si>
  <si>
    <t>APOYO</t>
  </si>
  <si>
    <t>GESTIÓN ADMINISTRATIVA</t>
  </si>
  <si>
    <t xml:space="preserve">GESTIÓN DEL TALENTO HUMANO </t>
  </si>
  <si>
    <t>GADAT</t>
  </si>
  <si>
    <t xml:space="preserve">ADMINISTRACIÓN DE BIENES Y SERVICIOS </t>
  </si>
  <si>
    <t>GADAD</t>
  </si>
  <si>
    <t>FONDO DE PENSIONES</t>
  </si>
  <si>
    <t>GADFP</t>
  </si>
  <si>
    <t>CALIDAD</t>
  </si>
  <si>
    <t>GADCA</t>
  </si>
  <si>
    <t>SERVICIO AL CIUDADANO</t>
  </si>
  <si>
    <t>GADSC</t>
  </si>
  <si>
    <t>TRANSPARENCIA Y PREVENCIÓN DE LA CORRUPCIÓN</t>
  </si>
  <si>
    <t>GADTR</t>
  </si>
  <si>
    <t>COOPERACION INTERNACIONAL</t>
  </si>
  <si>
    <t>GADCO</t>
  </si>
  <si>
    <t>MERCADOS PÚBLICOS</t>
  </si>
  <si>
    <t>GADMP</t>
  </si>
  <si>
    <t>SERVICIOS PÚBLICOS</t>
  </si>
  <si>
    <t>GADSP</t>
  </si>
  <si>
    <t>GESTION DE LAS TECNOLOGIAS DE LA INFORMACION</t>
  </si>
  <si>
    <t>GESTIÓN DE INFRAESTRUCTURA Y TELECOMUNICACIONES</t>
  </si>
  <si>
    <t>GTIGI</t>
  </si>
  <si>
    <t>GESTION DE PROYECTOS DE TECNOLOGIAS DE LA INFORMACION</t>
  </si>
  <si>
    <t>GTIGP</t>
  </si>
  <si>
    <t>GESTION DE SEGURIDAD Y LA PRIVACIDAD DE LA INFORMACIÓN</t>
  </si>
  <si>
    <t>GTIGPS</t>
  </si>
  <si>
    <t>GESTIÓN DE SOFTWARE</t>
  </si>
  <si>
    <t>GTIGS</t>
  </si>
  <si>
    <t>GESTION DOCUMENTAL</t>
  </si>
  <si>
    <t xml:space="preserve">DIRECCIONAMIENTO ESTRATÉGICO </t>
  </si>
  <si>
    <t>GDODE</t>
  </si>
  <si>
    <t>PLANEACIÓN DOCUMENTAL</t>
  </si>
  <si>
    <t>GDOPD</t>
  </si>
  <si>
    <t>GESTIÓN DEL ARCHIVO GENERAL</t>
  </si>
  <si>
    <t>GDOGA</t>
  </si>
  <si>
    <t xml:space="preserve">GESTIÓN  DE LAS COMUNICACIONES OFICIALES </t>
  </si>
  <si>
    <t>GDOGC</t>
  </si>
  <si>
    <t>GESTIÓN DE PROCESOS ARCHIVÍSTICOS</t>
  </si>
  <si>
    <t>GDOGP</t>
  </si>
  <si>
    <t>INFRAESTRUCTURA AMBIENTAL</t>
  </si>
  <si>
    <t>GDOIA</t>
  </si>
  <si>
    <t>GESTIÓN LEGAL</t>
  </si>
  <si>
    <t>DEFENSA JURIDICA</t>
  </si>
  <si>
    <t>GLEDJ</t>
  </si>
  <si>
    <t>GESTIÓN NORMATIVA</t>
  </si>
  <si>
    <t>GLEGN</t>
  </si>
  <si>
    <t>CONTRATACION ESTATAL</t>
  </si>
  <si>
    <t>GLECE</t>
  </si>
  <si>
    <t>GESTION DE HACIENDA</t>
  </si>
  <si>
    <t>DESARROLLO ECONOMICO</t>
  </si>
  <si>
    <t>GHADE</t>
  </si>
  <si>
    <t>DIRECCIONAMIENTO ESTRATEGICO</t>
  </si>
  <si>
    <t>GHADI</t>
  </si>
  <si>
    <t>ADMINISTRACION DEL SISTEMA DE GESTION DE CALIDAD</t>
  </si>
  <si>
    <t>GHAAS</t>
  </si>
  <si>
    <t>PRESUPUESTO</t>
  </si>
  <si>
    <t>GHAPR</t>
  </si>
  <si>
    <t>GESTION TRIBUTARIA</t>
  </si>
  <si>
    <t>GHAGT</t>
  </si>
  <si>
    <t>TESORERIA</t>
  </si>
  <si>
    <t>GHATE</t>
  </si>
  <si>
    <t>CONTABILIDAD</t>
  </si>
  <si>
    <t>GHACO</t>
  </si>
  <si>
    <t>GESTION ADMINISTRATIVA</t>
  </si>
  <si>
    <t>GHAGA</t>
  </si>
  <si>
    <t>MATRIZ DOFA IDENTIFICACION DE FACTORES</t>
  </si>
  <si>
    <t>MATRIZ DOFA FORMULACION DE ESTRATEGIAS</t>
  </si>
  <si>
    <t>Factores positivos internos</t>
  </si>
  <si>
    <t>Factores negativos internos</t>
  </si>
  <si>
    <t>Factores positivos externos</t>
  </si>
  <si>
    <t>Factores negativos externos</t>
  </si>
  <si>
    <t>(Supervivencia) Este cruce consiste en contrarrestar Debilidades por medio de Oportunidades</t>
  </si>
  <si>
    <t>(Supervivencia): utilizar Fortalezas para contrarrestar Amenazas</t>
  </si>
  <si>
    <t xml:space="preserve">(Crecimiento): Utilizar Fortalezas para optimizar Oportunidades </t>
  </si>
  <si>
    <t>Cuando el riesgo se materialice a partir de la combinación de Debilidades con Amenazas, para formular acciones de contingencia.</t>
  </si>
  <si>
    <t>PROCESO</t>
  </si>
  <si>
    <t>FORTALEZAS</t>
  </si>
  <si>
    <t>DEBILIDADES</t>
  </si>
  <si>
    <t xml:space="preserve">OPORTUNIDADES </t>
  </si>
  <si>
    <t>AMENAZAS</t>
  </si>
  <si>
    <t>Estrategias DO</t>
  </si>
  <si>
    <t>Estrategias FA</t>
  </si>
  <si>
    <t>Estrategias FO</t>
  </si>
  <si>
    <t>Estrategias DA</t>
  </si>
  <si>
    <t>EQUIDAD E INCLUSIÓN DE LOS NEGROS, AFROS, PALENQUEROS E INDÍGENAS</t>
  </si>
  <si>
    <t xml:space="preserve">ALCALDIA MAYOR DE CARTAGENA DE INDIAS </t>
  </si>
  <si>
    <t>Código: PTDDE03-F003</t>
  </si>
  <si>
    <t>NA</t>
  </si>
  <si>
    <t>MACROPROCESO: PLANEACION TERRITORIAL Y DIRECCIONAMIENTO ESTRATEGICO</t>
  </si>
  <si>
    <t>Versión: 2.0</t>
  </si>
  <si>
    <t>El riesgo afecta la imagen de algún área de la organización</t>
  </si>
  <si>
    <t>PROCESO/SUBPROCESO: DIRECCIONAMIENTO ESTRATEGICO / ADMINISTRACION DE RIESGO</t>
  </si>
  <si>
    <t>Fecha: 30/09/2024</t>
  </si>
  <si>
    <t>El riesgo afecta la imagen de la entidad internamente, de conocimiento general nivel interno, de junta directiva y accionistas y/o de proveedores</t>
  </si>
  <si>
    <t>MATRIZ DE RIESGOS INSTITUCIONALES - CONTEXTO E IDENTIFICACIÓN</t>
  </si>
  <si>
    <t>Página: 1 de 1</t>
  </si>
  <si>
    <t>El riesgo afecta la imagen de la entidad con algunos usuarios de relevancia frente al logro de los objetivos</t>
  </si>
  <si>
    <t>ENTIDAD:</t>
  </si>
  <si>
    <t>MACROPROCESO:</t>
  </si>
  <si>
    <t>PROCESO:</t>
  </si>
  <si>
    <t>Elaboración o Actualización:</t>
  </si>
  <si>
    <t>El riesgo afecta la imagen de la entidad con efecto publicitario sostenido a nivel de sector administrativo, nivel departamental o municipal</t>
  </si>
  <si>
    <t>OBJETIVO DEL PROCESO:</t>
  </si>
  <si>
    <t>Vigencia:</t>
  </si>
  <si>
    <t xml:space="preserve"> </t>
  </si>
  <si>
    <t>El riesgo afecta la imagen de la entidad a nivel nacional, con efecto publicitario sostenido a nivel país</t>
  </si>
  <si>
    <t>1. IDENTIFICACION DEL RIESGO</t>
  </si>
  <si>
    <t>2. VALORACION DEL RIESGO</t>
  </si>
  <si>
    <t>3. PLANES DE ACCION</t>
  </si>
  <si>
    <t>1.1. DESCRIPCION DEL RIESGO</t>
  </si>
  <si>
    <t>1.2. ANALISIS DEL RIESGO</t>
  </si>
  <si>
    <t>2.1. Descripción del Control</t>
  </si>
  <si>
    <t>2.2. EVALUACION DE RESGOS</t>
  </si>
  <si>
    <t>1.2.1. Frecuencia de la Actividad</t>
  </si>
  <si>
    <t>1.2.2. Probabilidad inherente</t>
  </si>
  <si>
    <t>1.2.3. %</t>
  </si>
  <si>
    <t>1.2.4. Criterio Afectación Económica</t>
  </si>
  <si>
    <t>1.2.5.%</t>
  </si>
  <si>
    <t>1.2.6. Impacto Inherente economico</t>
  </si>
  <si>
    <t>1.2.7. Criterio Reputacional</t>
  </si>
  <si>
    <t>1.2.8. Impacto Inherente reputacional</t>
  </si>
  <si>
    <t>1.2.9. %</t>
  </si>
  <si>
    <t>1.2.10. Impacto Inherente mas alto</t>
  </si>
  <si>
    <t>1.2.11. % mas alto</t>
  </si>
  <si>
    <t>1.2.12. Zona de riesgo inherente</t>
  </si>
  <si>
    <t>2.2.1. Atributos del control</t>
  </si>
  <si>
    <t>2.2.2. Valor Total del Control</t>
  </si>
  <si>
    <t>2.2.3. Probabilidad residual</t>
  </si>
  <si>
    <t>2.2.4. Impacto Residual</t>
  </si>
  <si>
    <t>2.2.5. %</t>
  </si>
  <si>
    <t>2.2.6. Probabilidad Residual Final</t>
  </si>
  <si>
    <t>2.2.7. %</t>
  </si>
  <si>
    <t>2.2.8. Impacto Residual Final</t>
  </si>
  <si>
    <t>2.2.9. Zona de Riesgo Final</t>
  </si>
  <si>
    <t>2.2.10. Tratamiento</t>
  </si>
  <si>
    <t>SUBPROCESO:</t>
  </si>
  <si>
    <t>1.1.1. No. de Riesgo</t>
  </si>
  <si>
    <t>1.1.2. ¿QUÉ? IMPACTO</t>
  </si>
  <si>
    <r>
      <t>1.1.3. ¿CÓMO? CAUSA INMEDIATA  (</t>
    </r>
    <r>
      <rPr>
        <sz val="9"/>
        <color theme="0"/>
        <rFont val="Arial Narrow"/>
        <family val="2"/>
      </rPr>
      <t xml:space="preserve">Iniciar con la palabra </t>
    </r>
    <r>
      <rPr>
        <b/>
        <sz val="9"/>
        <color theme="0"/>
        <rFont val="Arial Narrow"/>
        <family val="2"/>
      </rPr>
      <t>por)</t>
    </r>
  </si>
  <si>
    <r>
      <t>1.1.4. ¿PORQUÉ? CAUSA RAÍZ (</t>
    </r>
    <r>
      <rPr>
        <sz val="9"/>
        <color theme="0"/>
        <rFont val="Arial Narrow"/>
        <family val="2"/>
      </rPr>
      <t xml:space="preserve">Iniciar con </t>
    </r>
    <r>
      <rPr>
        <b/>
        <sz val="9"/>
        <color theme="0"/>
        <rFont val="Arial Narrow"/>
        <family val="2"/>
      </rPr>
      <t>debido a)</t>
    </r>
  </si>
  <si>
    <t>1.1.5. DESCRIPCIÓN DEL RIESGO</t>
  </si>
  <si>
    <t>1.1.6. FACTOR DEL RIESGO</t>
  </si>
  <si>
    <t>2.2.1.1. Eficiencia</t>
  </si>
  <si>
    <t>2.2.1.2. Informativos</t>
  </si>
  <si>
    <t>3.1. Plan de accion</t>
  </si>
  <si>
    <t>3.2. Responsable</t>
  </si>
  <si>
    <t>3.3. Fecha de implementacion</t>
  </si>
  <si>
    <t>3.4. Fecha seguimiento</t>
  </si>
  <si>
    <t>3.5. Seguimientos por parte del Líder del Proceso</t>
  </si>
  <si>
    <t>3.6. Verificación por parte de segunda línea de defensa o quien haga sus veces 
(Fecha y Descripción)</t>
  </si>
  <si>
    <t>3.7. Verificación por parte de la Oficina de Control Interno o quien haga sus veces 
(Fecha y Descripción)</t>
  </si>
  <si>
    <t>3.8. Estado</t>
  </si>
  <si>
    <t>1.1.6.1. TIPO</t>
  </si>
  <si>
    <t>1.1.6.2. FUENTE GENERADORA DEL EVENTO PARA TIPO E,F,G</t>
  </si>
  <si>
    <t>1.1.6.3. VALIDACIÓN FUENTE GENERADORA DEL EVENTO PARA TIPO A,B,C,D</t>
  </si>
  <si>
    <t>1.1.6.4. RESULTADO FUENTE GENERADORA DEL EVENTO</t>
  </si>
  <si>
    <t>2.1.2. No. Control</t>
  </si>
  <si>
    <t>2.1.3. Responsable (Cargo y/o Aplicativo)</t>
  </si>
  <si>
    <t>2.1.4. Acción (Inicia con un verbo)</t>
  </si>
  <si>
    <t>2.1.5. Complemento (Periodicidad - Observaciones o Desviaciones)</t>
  </si>
  <si>
    <t>2.1.6. Descripción del control</t>
  </si>
  <si>
    <t>Tipo de control</t>
  </si>
  <si>
    <t>Peso del Control</t>
  </si>
  <si>
    <t>Afectación o Desplazamiento en la Matriz</t>
  </si>
  <si>
    <t>Implementación</t>
  </si>
  <si>
    <t>Peso de la implementación</t>
  </si>
  <si>
    <t>Documentación</t>
  </si>
  <si>
    <t>Frecuencia</t>
  </si>
  <si>
    <t>Evidencia</t>
  </si>
  <si>
    <t xml:space="preserve">2.2.2. Peso del Control + Peso de la implementación </t>
  </si>
  <si>
    <t>2.2.3. % Probabilidad Riesgo Inherente-(% Probabilidad Riesgo Inherente*Valor Total del Control)</t>
  </si>
  <si>
    <t>2.2.4. % Impacto Riesgo Inherente-(% Impacto Riesgo Inherente*Valor Total del Control)</t>
  </si>
  <si>
    <t>3.5.1. Seguimiento 1 (Fecha y avance)</t>
  </si>
  <si>
    <t>3.5.2. Seguimiento 2 (Fecha y avance)</t>
  </si>
  <si>
    <t>3.5.3. Seguimiento 3 (Fecha y avance)</t>
  </si>
  <si>
    <t>R1</t>
  </si>
  <si>
    <t>N/A</t>
  </si>
  <si>
    <t>R2</t>
  </si>
  <si>
    <t>R3</t>
  </si>
  <si>
    <t>R4</t>
  </si>
  <si>
    <t>CONTROL DE CAMBIOS</t>
  </si>
  <si>
    <t>FECHA</t>
  </si>
  <si>
    <t>DESCRIPCION DE CAMBIOS</t>
  </si>
  <si>
    <t>VERSION</t>
  </si>
  <si>
    <t>Elaboración del documento</t>
  </si>
  <si>
    <t>1.0</t>
  </si>
  <si>
    <t>Se eliminó casilla de subproceso y objetivo de subproceso.
Se incluyó casilla de macroproceso y columna de subproceso.</t>
  </si>
  <si>
    <t>2.0</t>
  </si>
  <si>
    <t>Posibilidad de perdida economica y reputacional</t>
  </si>
  <si>
    <t xml:space="preserve">debido a actos fraudulentos, acciones irregulares, abuso de confianza, incumplimiento de regulaciones legales internas o externas de la entidad, en las cuales está involucrado por lo menos un  participante interno de la organización, estos actos son realizados de forma intencional y/o con ánimo de lucro para sí mismo o para terceros. </t>
  </si>
  <si>
    <t>A Ejecucion y administracion de procesos</t>
  </si>
  <si>
    <t>Procesos</t>
  </si>
  <si>
    <t>Estrategico</t>
  </si>
  <si>
    <t>Garantizar la formulación y actualización del 100% de los instrumentos de planificación estratégica y financiera, mediante la programación anual de metas, proyectos, acciones, actividades y recursos en el Distrito de Cartagena, para satisfacer las necesidades de la ciudadanía, en especial de los grupos poblacionales más vulnerables durante el periodo de gobierno.</t>
  </si>
  <si>
    <t>2024-2027</t>
  </si>
  <si>
    <t>Mayor a 500 SMLMV</t>
  </si>
  <si>
    <t>Preventivo</t>
  </si>
  <si>
    <t>Manual</t>
  </si>
  <si>
    <t>Documentado</t>
  </si>
  <si>
    <t>Continua</t>
  </si>
  <si>
    <t>Con Registro</t>
  </si>
  <si>
    <t>Aceptar</t>
  </si>
  <si>
    <t>debido a pérdidas derivadas de errores en la ejecución y administración de procesos.</t>
  </si>
  <si>
    <t>GESTIÓN Y  CONTROL  DE INVERSIONES PÚBLICAS</t>
  </si>
  <si>
    <t xml:space="preserve"> por la aprobación de solicitudes de disponibilidad presupuestal, desarticuladas con los instrumentos de planeación (plan de desarrollo, presupuesto de inversión, banco de programas y proyectos), </t>
  </si>
  <si>
    <t xml:space="preserve">por la indebida ejecución de los recursos destinados a proyectos de inversión encaminados a satisfacer las necesidades y problemáticas identificadas, </t>
  </si>
  <si>
    <t xml:space="preserve"> por reprocesos, retrasos en la contratación, incumplimiento legal,  </t>
  </si>
  <si>
    <t xml:space="preserve">debido a errores en los controles de revisión de la normativa jurídica, rubros  y fuentes presupuestales, acorde al ajuste al presupuesto a realizar. </t>
  </si>
  <si>
    <t xml:space="preserve">El Profesional Especializado código 222 grado 41 líder de plan de desarrollo, </t>
  </si>
  <si>
    <t xml:space="preserve">verifica que la solicitud de disponibilidad presupuestal se encuentre alineada a plan de desarrollo municipal aprobado para el periodo de gobierno; El Profesional Especializado Código 222 Grado 45  líder de inversión pública, verifica que la solicitud de disponibilidad presupuestal se encuentre articulada en el Plan Operativo Anual de Inversión (POAI) aprobado para la vigencia;  El profesional universitario código 219 grado 33 líder del banco de programas y proyectos, verifica que la solicitud de disponibilidad presupuestal se encuentre dentro de un proyecto registrado y aprobado del banco de proyectos municipal. Mediante el “Formato de registro de solicitudes”, en el cual se registra la aprobación de dicha solicitud. </t>
  </si>
  <si>
    <t xml:space="preserve">En caso de que la solicitud no sea aprobada por uno o más lideres de los procesos encargados de la verificación, se informa mediante correspondencia interna aplicativo SIGOB el rechazo de su solicitud y las observaciones a las que haya lugar. </t>
  </si>
  <si>
    <t xml:space="preserve">El Profesional Especializado Código 222 Grado 45  líder de inversión pública, </t>
  </si>
  <si>
    <t xml:space="preserve">verifica mensualmente la ejecución presupuestal generada a través del Sistema de presupuesto Distrital (PREDIS) y elabora el "Informe de ejecución presupuestal",  el cual es publicado en pagina web para la consulta de todas las entidades ejecutoras y ciudadanía. </t>
  </si>
  <si>
    <t xml:space="preserve">Este reporte es usado por cada una de las entidades ejecutoras para el seguimiento a proyectos de inversión en el Sistema de seguimiento a proyectos de inversión (SPI).  </t>
  </si>
  <si>
    <t xml:space="preserve">El Profesional Especializado Código 222 Grado 45  líder de Inversión pública y El Profesional Especializado código 222 grado 41 líder de plan de desarrollo, </t>
  </si>
  <si>
    <t xml:space="preserve">cada vez que se recibe una solicitud de revisión de acto administrativo de modificación presupuestal (incorporación, traslado o reducción) de la Secretaría de Hacienda, verifica que el borrador del acto administrativo este articulado con el cumplimiento del plan de desarrollo para el líder de plan de desarrollo; adicional el líder de inversión pública verifica que las fuentes presupuestales a modificar correspondan en los casos de traslados en la misma cantidad y fuente a acreditar y contraacreditar, verifica que la justificación normativa del acto administrativo corresponda con la modificación a realizar y que los rubros presupuestales coincidan con el decreto de liquidación aprobado en cada vigencia; comparando el acto administrativo de modificación del presupuesto con los documentos plan de desarrollo, normativa vigente y decreto de liquidación vigente; y da visto bueno al acto administrativo de ajuste de modificación presupuestal. </t>
  </si>
  <si>
    <t>En caso de evidenciar ajustes a realizar se envía mediante correo electrónico a la Secretaria de hacienda para que sean subsanadas.</t>
  </si>
  <si>
    <t>Sistemas de información en mejora continua.</t>
  </si>
  <si>
    <t>Información desactualizada para la planificación</t>
  </si>
  <si>
    <t>Nuevos sistemas de información y seguridad de la información</t>
  </si>
  <si>
    <t>Cambio constantes en las regulaciones</t>
  </si>
  <si>
    <t xml:space="preserve">Fortalecer la gestión del conocimiento a través de la apropiación de sistemas de información y mejora del proceso de gestión de personal con el fin de garantizar el cumplimiento del plan de desarrollo. </t>
  </si>
  <si>
    <t>Aprovechar el liderazgo estratégico y el relacionamiento político de la entidad para impulsar el desarrollo de la ciudad a través de los diferentes Macroprocesos</t>
  </si>
  <si>
    <t>Mejorar la operación del distrito a través de la implementación del Modelo Integrado de Planeación y Gestión</t>
  </si>
  <si>
    <t>Emplear mecanismos para la transferencia del conocimiento para evitar la perdida de capital intelectual</t>
  </si>
  <si>
    <t>Personal idóneo y capacitado</t>
  </si>
  <si>
    <t>Falta de instructivo para la recolección de la información</t>
  </si>
  <si>
    <t>Marco normativo y procedimental fortalecido y agrupación con otras dependencias</t>
  </si>
  <si>
    <t>Falta de recursos humanos y económicos idóneos</t>
  </si>
  <si>
    <t>Fortalecer la comunicación externa e interna entre los procesos y áreas funcionales del Macroproceso a través de mecanismos que permitan mejorar la operación por procesos.</t>
  </si>
  <si>
    <t>Promover la efectiva participación ciudadana en la toma de decisiones a través del fortalecimiento de los sistemas de información y garantizando la implementación de distintos mecanismos de participación ciudadana</t>
  </si>
  <si>
    <t>Fortalecer las alianzas estratégicas para apalancar el plan de desarrollo distrital</t>
  </si>
  <si>
    <t>Garantizar o promover la aplicación efectiva de los sistemas de información con los que cuenta la entidad para evitar posiciones contrarias a lo que dicta la ley.</t>
  </si>
  <si>
    <t>Talento Humano con experiencia y tradición</t>
  </si>
  <si>
    <t>Insuficiencia en la infraestructura tecnológica</t>
  </si>
  <si>
    <t>Estandarización, aplicación y cumplimiento del modelo MIPG</t>
  </si>
  <si>
    <t>Concurrencia de autoridades</t>
  </si>
  <si>
    <t>Fortalecer la recopilación, gestión y análisis de los datos estadísticos para la toma de decisiones efectivas.</t>
  </si>
  <si>
    <t xml:space="preserve">Establecer estratégicas de lenguaje claro para promover la oferta institucional de la secretaria de Planeación a la ciudadanía </t>
  </si>
  <si>
    <t>Equipo técnico profesional y con memoria institucional</t>
  </si>
  <si>
    <t>Desarticulación de los procesos de la Secretaria de Planeación en el marco de MIPG</t>
  </si>
  <si>
    <t>Interés del sector privado en el Distrito</t>
  </si>
  <si>
    <t>Intermediarios, tratadores y riesgos de corrupción</t>
  </si>
  <si>
    <t>Conocimiento y participación de todos los procesos de la entidad</t>
  </si>
  <si>
    <t>Falta de control en el modelo generando procesos que no se mitigar  a tiempo</t>
  </si>
  <si>
    <t>Cooperación internacional</t>
  </si>
  <si>
    <t>Quiebre de relaciones entre el Gobierno distrital y el Gobierno Nacional</t>
  </si>
  <si>
    <t>Capacidad de liderazgo de la primera autoridad (el alcalde) para articular el instrumento de planificación del plan de desarrollo</t>
  </si>
  <si>
    <t>Sistema de información Limitado</t>
  </si>
  <si>
    <t>Ecosistema robusto</t>
  </si>
  <si>
    <t>Desconfianza ciudadana</t>
  </si>
  <si>
    <t>Plan de desarrollo presentado por el Alcalde</t>
  </si>
  <si>
    <t>Rotación de personal sin la debida idoneidad</t>
  </si>
  <si>
    <t>Posiciones y determinaciones contrarias al criterio técnico</t>
  </si>
  <si>
    <t>Crecimiento desorganizado de la ciudad</t>
  </si>
  <si>
    <t>Automatico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</si>
</sst>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00"/>
  </numFmts>
  <fonts count="38" x14ac:knownFonts="1">
    <font>
      <sz val="11"/>
      <color theme="1"/>
      <name val="Calibri"/>
      <family val="2"/>
      <scheme val="minor"/>
    </font>
    <font>
      <u/>
      <sz val="11"/>
      <color theme="10"/>
      <name val="Calibri"/>
      <family val="2"/>
      <scheme val="minor"/>
    </font>
    <font>
      <sz val="11"/>
      <color theme="1"/>
      <name val="Calibri"/>
      <family val="2"/>
      <scheme val="minor"/>
    </font>
    <font>
      <sz val="11"/>
      <color theme="1"/>
      <name val="Arial"/>
      <family val="2"/>
    </font>
    <font>
      <sz val="11"/>
      <color theme="1"/>
      <name val="Arial"/>
      <family val="2"/>
    </font>
    <font>
      <sz val="10"/>
      <color theme="1"/>
      <name val="Calibri"/>
      <family val="2"/>
      <scheme val="minor"/>
    </font>
    <font>
      <sz val="8"/>
      <color theme="1"/>
      <name val="Calibri"/>
      <family val="2"/>
      <scheme val="minor"/>
    </font>
    <font>
      <b/>
      <sz val="10"/>
      <color theme="1"/>
      <name val="Calibri"/>
      <family val="2"/>
      <scheme val="minor"/>
    </font>
    <font>
      <sz val="8"/>
      <color theme="10"/>
      <name val="Calibri"/>
      <family val="2"/>
      <scheme val="minor"/>
    </font>
    <font>
      <sz val="8"/>
      <name val="Arial Narrow"/>
      <family val="2"/>
    </font>
    <font>
      <b/>
      <sz val="12"/>
      <name val="Arial Narrow"/>
      <family val="2"/>
    </font>
    <font>
      <b/>
      <sz val="11"/>
      <color theme="0"/>
      <name val="Arial Narrow"/>
      <family val="2"/>
    </font>
    <font>
      <sz val="12"/>
      <name val="Arial Narrow"/>
      <family val="2"/>
    </font>
    <font>
      <b/>
      <sz val="12"/>
      <color theme="0"/>
      <name val="Arial Narrow"/>
      <family val="2"/>
    </font>
    <font>
      <sz val="11"/>
      <name val="Arial Narrow"/>
      <family val="2"/>
    </font>
    <font>
      <b/>
      <sz val="20"/>
      <name val="Arial Narrow"/>
      <family val="2"/>
    </font>
    <font>
      <sz val="10"/>
      <name val="Arial Narrow"/>
      <family val="2"/>
    </font>
    <font>
      <b/>
      <sz val="8"/>
      <name val="Arial Narrow"/>
      <family val="2"/>
    </font>
    <font>
      <b/>
      <sz val="11"/>
      <name val="Arial Narrow"/>
      <family val="2"/>
    </font>
    <font>
      <b/>
      <sz val="10"/>
      <color theme="0"/>
      <name val="Arial Narrow"/>
      <family val="2"/>
    </font>
    <font>
      <b/>
      <sz val="9"/>
      <color theme="0"/>
      <name val="Arial Narrow"/>
      <family val="2"/>
    </font>
    <font>
      <b/>
      <sz val="6"/>
      <color theme="0"/>
      <name val="Arial Narrow"/>
      <family val="2"/>
    </font>
    <font>
      <sz val="9"/>
      <name val="Arial Narrow"/>
      <family val="2"/>
    </font>
    <font>
      <sz val="9"/>
      <color theme="0"/>
      <name val="Arial Narrow"/>
      <family val="2"/>
    </font>
    <font>
      <b/>
      <sz val="9"/>
      <color theme="0"/>
      <name val="Calibri"/>
      <family val="2"/>
      <scheme val="minor"/>
    </font>
    <font>
      <b/>
      <sz val="7"/>
      <color theme="0"/>
      <name val="Arial Narrow"/>
      <family val="2"/>
    </font>
    <font>
      <b/>
      <sz val="9"/>
      <color theme="1"/>
      <name val="Arial Narrow"/>
      <family val="2"/>
    </font>
    <font>
      <sz val="9"/>
      <color theme="1"/>
      <name val="Arial Narrow"/>
      <family val="2"/>
    </font>
    <font>
      <sz val="8"/>
      <color theme="6" tint="-0.499984740745262"/>
      <name val="Calibri"/>
      <family val="2"/>
      <scheme val="minor"/>
    </font>
    <font>
      <b/>
      <sz val="11"/>
      <color theme="0"/>
      <name val="Calibri"/>
      <family val="2"/>
      <scheme val="minor"/>
    </font>
    <font>
      <b/>
      <sz val="11"/>
      <color theme="1"/>
      <name val="Calibri"/>
      <family val="2"/>
      <scheme val="minor"/>
    </font>
    <font>
      <b/>
      <sz val="8"/>
      <color theme="1"/>
      <name val="Calibri"/>
      <family val="2"/>
      <scheme val="minor"/>
    </font>
    <font>
      <b/>
      <sz val="6"/>
      <color theme="1"/>
      <name val="Calibri"/>
      <family val="2"/>
      <scheme val="minor"/>
    </font>
    <font>
      <sz val="10"/>
      <name val="Arial"/>
      <family val="2"/>
    </font>
    <font>
      <sz val="9"/>
      <name val="Arial"/>
      <family val="2"/>
    </font>
    <font>
      <b/>
      <sz val="8"/>
      <name val="Arial"/>
      <family val="2"/>
    </font>
    <font>
      <b/>
      <sz val="8"/>
      <color theme="1"/>
      <name val="Arial"/>
      <family val="2"/>
    </font>
    <font>
      <sz val="8"/>
      <name val="Arial"/>
      <family val="2"/>
    </font>
  </fonts>
  <fills count="12">
    <fill>
      <patternFill patternType="none"/>
    </fill>
    <fill>
      <patternFill patternType="gray125"/>
    </fill>
    <fill>
      <patternFill patternType="solid">
        <fgColor theme="8" tint="0.79998168889431442"/>
        <bgColor indexed="64"/>
      </patternFill>
    </fill>
    <fill>
      <patternFill patternType="solid">
        <fgColor indexed="9"/>
        <bgColor indexed="64"/>
      </patternFill>
    </fill>
    <fill>
      <patternFill patternType="solid">
        <fgColor rgb="FF4CAA4C"/>
        <bgColor indexed="64"/>
      </patternFill>
    </fill>
    <fill>
      <patternFill patternType="solid">
        <fgColor rgb="FF4CAA4C"/>
        <bgColor rgb="FFFBD4B4"/>
      </patternFill>
    </fill>
    <fill>
      <patternFill patternType="solid">
        <fgColor theme="9" tint="0.79998168889431442"/>
        <bgColor indexed="64"/>
      </patternFill>
    </fill>
    <fill>
      <patternFill patternType="solid">
        <fgColor rgb="FF00B05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bgColor indexed="64"/>
      </patternFill>
    </fill>
    <fill>
      <patternFill patternType="solid">
        <fgColor theme="6" tint="0.79998168889431442"/>
        <bgColor indexed="64"/>
      </patternFill>
    </fill>
  </fills>
  <borders count="56">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right/>
      <top/>
      <bottom style="thin">
        <color indexed="64"/>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rgb="FF000000"/>
      </bottom>
      <diagonal/>
    </border>
    <border>
      <left style="thin">
        <color indexed="64"/>
      </left>
      <right/>
      <top/>
      <bottom/>
      <diagonal/>
    </border>
    <border>
      <left style="thin">
        <color rgb="FF000000"/>
      </left>
      <right style="thin">
        <color rgb="FF000000"/>
      </right>
      <top style="thin">
        <color rgb="FF000000"/>
      </top>
      <bottom/>
      <diagonal/>
    </border>
    <border>
      <left/>
      <right style="thin">
        <color indexed="64"/>
      </right>
      <top style="thin">
        <color indexed="64"/>
      </top>
      <bottom/>
      <diagonal/>
    </border>
    <border>
      <left style="thin">
        <color rgb="FF000000"/>
      </left>
      <right/>
      <top style="thin">
        <color rgb="FF000000"/>
      </top>
      <bottom/>
      <diagonal/>
    </border>
    <border>
      <left/>
      <right/>
      <top style="medium">
        <color rgb="FF000000"/>
      </top>
      <bottom style="thin">
        <color indexed="64"/>
      </bottom>
      <diagonal/>
    </border>
    <border>
      <left style="thin">
        <color auto="1"/>
      </left>
      <right style="medium">
        <color rgb="FF000000"/>
      </right>
      <top style="thin">
        <color auto="1"/>
      </top>
      <bottom style="thin">
        <color auto="1"/>
      </bottom>
      <diagonal/>
    </border>
    <border>
      <left style="medium">
        <color rgb="FF000000"/>
      </left>
      <right style="thin">
        <color rgb="FF000000"/>
      </right>
      <top style="thin">
        <color rgb="FF000000"/>
      </top>
      <bottom/>
      <diagonal/>
    </border>
    <border>
      <left style="medium">
        <color rgb="FF000000"/>
      </left>
      <right style="thin">
        <color rgb="FF000000"/>
      </right>
      <top style="thin">
        <color rgb="FF000000"/>
      </top>
      <bottom style="thin">
        <color rgb="FF000000"/>
      </bottom>
      <diagonal/>
    </border>
    <border>
      <left style="thin">
        <color indexed="64"/>
      </left>
      <right style="medium">
        <color rgb="FF000000"/>
      </right>
      <top/>
      <bottom style="thin">
        <color indexed="64"/>
      </bottom>
      <diagonal/>
    </border>
    <border>
      <left style="thin">
        <color indexed="64"/>
      </left>
      <right style="medium">
        <color rgb="FF000000"/>
      </right>
      <top style="thin">
        <color indexed="64"/>
      </top>
      <bottom/>
      <diagonal/>
    </border>
    <border>
      <left style="thin">
        <color indexed="64"/>
      </left>
      <right style="medium">
        <color rgb="FF000000"/>
      </right>
      <top/>
      <bottom/>
      <diagonal/>
    </border>
    <border>
      <left style="thin">
        <color rgb="FF000000"/>
      </left>
      <right style="thin">
        <color rgb="FF000000"/>
      </right>
      <top style="thin">
        <color rgb="FF000000"/>
      </top>
      <bottom style="medium">
        <color rgb="FF000000"/>
      </bottom>
      <diagonal/>
    </border>
    <border>
      <left/>
      <right style="thin">
        <color indexed="64"/>
      </right>
      <top style="thin">
        <color indexed="64"/>
      </top>
      <bottom style="medium">
        <color rgb="FF000000"/>
      </bottom>
      <diagonal/>
    </border>
    <border>
      <left style="thin">
        <color auto="1"/>
      </left>
      <right style="thin">
        <color auto="1"/>
      </right>
      <top style="thin">
        <color auto="1"/>
      </top>
      <bottom style="medium">
        <color rgb="FF000000"/>
      </bottom>
      <diagonal/>
    </border>
    <border>
      <left style="thin">
        <color indexed="64"/>
      </left>
      <right style="thin">
        <color indexed="64"/>
      </right>
      <top/>
      <bottom style="medium">
        <color rgb="FF000000"/>
      </bottom>
      <diagonal/>
    </border>
    <border>
      <left style="thin">
        <color indexed="64"/>
      </left>
      <right/>
      <top style="thin">
        <color indexed="64"/>
      </top>
      <bottom style="medium">
        <color rgb="FF000000"/>
      </bottom>
      <diagonal/>
    </border>
    <border>
      <left style="thin">
        <color indexed="64"/>
      </left>
      <right style="medium">
        <color rgb="FF000000"/>
      </right>
      <top/>
      <bottom style="medium">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auto="1"/>
      </left>
      <right/>
      <top style="thin">
        <color auto="1"/>
      </top>
      <bottom style="thin">
        <color rgb="FF000000"/>
      </bottom>
      <diagonal/>
    </border>
    <border>
      <left/>
      <right style="thin">
        <color auto="1"/>
      </right>
      <top style="thin">
        <color auto="1"/>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right/>
      <top style="thin">
        <color rgb="FF000000"/>
      </top>
      <bottom/>
      <diagonal/>
    </border>
    <border>
      <left/>
      <right style="thin">
        <color auto="1"/>
      </right>
      <top style="thin">
        <color rgb="FF000000"/>
      </top>
      <bottom/>
      <diagonal/>
    </border>
    <border>
      <left style="thin">
        <color rgb="FF000000"/>
      </left>
      <right style="thin">
        <color indexed="64"/>
      </right>
      <top style="thin">
        <color indexed="64"/>
      </top>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
      <left style="medium">
        <color rgb="FF000000"/>
      </left>
      <right style="thin">
        <color rgb="FF000000"/>
      </right>
      <top style="thin">
        <color indexed="64"/>
      </top>
      <bottom/>
      <diagonal/>
    </border>
    <border>
      <left style="medium">
        <color rgb="FF000000"/>
      </left>
      <right style="thin">
        <color rgb="FF000000"/>
      </right>
      <top/>
      <bottom style="thin">
        <color rgb="FF00000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auto="1"/>
      </bottom>
      <diagonal/>
    </border>
    <border>
      <left style="thin">
        <color indexed="64"/>
      </left>
      <right style="medium">
        <color indexed="64"/>
      </right>
      <top style="medium">
        <color indexed="64"/>
      </top>
      <bottom style="thin">
        <color auto="1"/>
      </bottom>
      <diagonal/>
    </border>
    <border>
      <left style="medium">
        <color indexed="64"/>
      </left>
      <right style="thin">
        <color indexed="64"/>
      </right>
      <top/>
      <bottom/>
      <diagonal/>
    </border>
    <border>
      <left style="thin">
        <color indexed="64"/>
      </left>
      <right style="medium">
        <color indexed="64"/>
      </right>
      <top style="thin">
        <color auto="1"/>
      </top>
      <bottom style="thin">
        <color auto="1"/>
      </bottom>
      <diagonal/>
    </border>
    <border>
      <left style="medium">
        <color indexed="64"/>
      </left>
      <right style="thin">
        <color indexed="64"/>
      </right>
      <top/>
      <bottom style="medium">
        <color indexed="64"/>
      </bottom>
      <diagonal/>
    </border>
    <border>
      <left style="thin">
        <color indexed="64"/>
      </left>
      <right style="thin">
        <color indexed="64"/>
      </right>
      <top style="thin">
        <color auto="1"/>
      </top>
      <bottom style="medium">
        <color indexed="64"/>
      </bottom>
      <diagonal/>
    </border>
    <border>
      <left style="thin">
        <color indexed="64"/>
      </left>
      <right style="medium">
        <color indexed="64"/>
      </right>
      <top style="thin">
        <color auto="1"/>
      </top>
      <bottom style="medium">
        <color indexed="64"/>
      </bottom>
      <diagonal/>
    </border>
  </borders>
  <cellStyleXfs count="14">
    <xf numFmtId="0" fontId="0" fillId="0" borderId="0"/>
    <xf numFmtId="0" fontId="1" fillId="0" borderId="0" applyNumberFormat="0" applyFill="0" applyBorder="0" applyAlignment="0" applyProtection="0"/>
    <xf numFmtId="0" fontId="4" fillId="0" borderId="0"/>
    <xf numFmtId="0" fontId="2" fillId="0" borderId="0"/>
    <xf numFmtId="0" fontId="4" fillId="0" borderId="0"/>
    <xf numFmtId="0" fontId="4" fillId="0" borderId="0"/>
    <xf numFmtId="0" fontId="4" fillId="0" borderId="0"/>
    <xf numFmtId="0" fontId="3" fillId="0" borderId="0"/>
    <xf numFmtId="0" fontId="4" fillId="0" borderId="0"/>
    <xf numFmtId="0" fontId="4" fillId="0" borderId="0"/>
    <xf numFmtId="0" fontId="4" fillId="0" borderId="0"/>
    <xf numFmtId="0" fontId="2" fillId="0" borderId="0"/>
    <xf numFmtId="0" fontId="5" fillId="0" borderId="2" applyBorder="0">
      <alignment horizontal="center" vertical="center" wrapText="1"/>
    </xf>
    <xf numFmtId="0" fontId="33" fillId="0" borderId="0"/>
  </cellStyleXfs>
  <cellXfs count="225">
    <xf numFmtId="0" fontId="0" fillId="0" borderId="0" xfId="0"/>
    <xf numFmtId="0" fontId="6" fillId="0" borderId="1" xfId="0" applyFont="1" applyBorder="1"/>
    <xf numFmtId="0" fontId="7" fillId="2" borderId="1" xfId="0" applyFont="1" applyFill="1" applyBorder="1" applyAlignment="1">
      <alignment horizontal="center" vertical="center" wrapText="1"/>
    </xf>
    <xf numFmtId="0" fontId="6" fillId="0" borderId="1" xfId="0" applyFont="1" applyBorder="1" applyAlignment="1">
      <alignment horizontal="center" vertical="center"/>
    </xf>
    <xf numFmtId="0" fontId="8" fillId="0" borderId="1" xfId="1" applyFont="1" applyBorder="1"/>
    <xf numFmtId="0" fontId="8" fillId="0" borderId="1" xfId="1" applyFont="1" applyBorder="1" applyAlignment="1">
      <alignment wrapText="1"/>
    </xf>
    <xf numFmtId="0" fontId="8" fillId="0" borderId="1" xfId="1" applyFont="1" applyBorder="1" applyAlignment="1">
      <alignment horizontal="center" wrapText="1"/>
    </xf>
    <xf numFmtId="0" fontId="9" fillId="3" borderId="0" xfId="2" applyFont="1" applyFill="1"/>
    <xf numFmtId="0" fontId="14" fillId="0" borderId="0" xfId="2" applyFont="1" applyAlignment="1">
      <alignment vertical="center" wrapText="1"/>
    </xf>
    <xf numFmtId="0" fontId="22" fillId="0" borderId="0" xfId="2" applyFont="1" applyAlignment="1">
      <alignment vertical="center" wrapText="1"/>
    </xf>
    <xf numFmtId="0" fontId="25" fillId="4" borderId="1" xfId="2" applyFont="1" applyFill="1" applyBorder="1" applyAlignment="1">
      <alignment horizontal="center" vertical="center" wrapText="1"/>
    </xf>
    <xf numFmtId="9" fontId="20" fillId="4" borderId="1" xfId="2" applyNumberFormat="1" applyFont="1" applyFill="1" applyBorder="1" applyAlignment="1">
      <alignment horizontal="center" vertical="center" wrapText="1"/>
    </xf>
    <xf numFmtId="0" fontId="20" fillId="4" borderId="1" xfId="2" applyFont="1" applyFill="1" applyBorder="1" applyAlignment="1">
      <alignment horizontal="center" vertical="center" wrapText="1"/>
    </xf>
    <xf numFmtId="0" fontId="9" fillId="0" borderId="1" xfId="2" applyFont="1" applyBorder="1" applyAlignment="1">
      <alignment horizontal="center" vertical="center" wrapText="1"/>
    </xf>
    <xf numFmtId="9" fontId="22" fillId="0" borderId="1" xfId="0" applyNumberFormat="1" applyFont="1" applyBorder="1" applyAlignment="1">
      <alignment horizontal="center" vertical="center" wrapText="1"/>
    </xf>
    <xf numFmtId="0" fontId="9" fillId="0" borderId="0" xfId="2" applyFont="1" applyAlignment="1">
      <alignment horizontal="justify" vertical="top" wrapText="1"/>
    </xf>
    <xf numFmtId="165" fontId="6" fillId="0" borderId="1" xfId="0" applyNumberFormat="1" applyFont="1" applyBorder="1" applyAlignment="1">
      <alignment horizontal="center" vertical="center"/>
    </xf>
    <xf numFmtId="0" fontId="28" fillId="0" borderId="1" xfId="1" applyFont="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horizontal="center"/>
    </xf>
    <xf numFmtId="0" fontId="8" fillId="0" borderId="2" xfId="1" applyFont="1" applyBorder="1" applyAlignment="1">
      <alignment vertical="center" wrapText="1"/>
    </xf>
    <xf numFmtId="0" fontId="0" fillId="0" borderId="1" xfId="0" applyBorder="1"/>
    <xf numFmtId="0" fontId="29" fillId="7" borderId="1" xfId="0" applyFont="1" applyFill="1" applyBorder="1" applyAlignment="1">
      <alignment horizontal="center"/>
    </xf>
    <xf numFmtId="0" fontId="30" fillId="8" borderId="1" xfId="0" applyFont="1" applyFill="1" applyBorder="1" applyAlignment="1">
      <alignment horizontal="center" vertical="center" wrapText="1"/>
    </xf>
    <xf numFmtId="0" fontId="31" fillId="9" borderId="1" xfId="0" applyFont="1" applyFill="1" applyBorder="1" applyAlignment="1">
      <alignment horizontal="center" vertical="center" wrapText="1"/>
    </xf>
    <xf numFmtId="0" fontId="32" fillId="9" borderId="1" xfId="0" applyFont="1" applyFill="1" applyBorder="1" applyAlignment="1">
      <alignment horizontal="center" vertical="center" wrapText="1"/>
    </xf>
    <xf numFmtId="0" fontId="0" fillId="0" borderId="0" xfId="0" applyAlignment="1">
      <alignment wrapText="1"/>
    </xf>
    <xf numFmtId="9" fontId="27" fillId="0" borderId="2" xfId="2" applyNumberFormat="1" applyFont="1" applyBorder="1" applyAlignment="1">
      <alignment vertical="center" wrapText="1"/>
    </xf>
    <xf numFmtId="0" fontId="22" fillId="0" borderId="10" xfId="2" applyFont="1" applyBorder="1" applyAlignment="1">
      <alignment vertical="center"/>
    </xf>
    <xf numFmtId="0" fontId="22" fillId="0" borderId="6" xfId="2" applyFont="1" applyBorder="1" applyAlignment="1">
      <alignment vertical="center"/>
    </xf>
    <xf numFmtId="9" fontId="21" fillId="4" borderId="1" xfId="2" applyNumberFormat="1" applyFont="1" applyFill="1" applyBorder="1" applyAlignment="1">
      <alignment horizontal="center" vertical="center" wrapText="1"/>
    </xf>
    <xf numFmtId="9" fontId="27" fillId="6" borderId="1" xfId="0" applyNumberFormat="1" applyFont="1" applyFill="1" applyBorder="1" applyAlignment="1" applyProtection="1">
      <alignment horizontal="center" vertical="center" wrapText="1"/>
      <protection locked="0"/>
    </xf>
    <xf numFmtId="0" fontId="22" fillId="0" borderId="1" xfId="0" applyFont="1" applyBorder="1" applyAlignment="1" applyProtection="1">
      <alignment horizontal="center" vertical="center" wrapText="1"/>
      <protection locked="0"/>
    </xf>
    <xf numFmtId="9" fontId="27" fillId="0" borderId="2" xfId="2" applyNumberFormat="1" applyFont="1" applyBorder="1" applyAlignment="1">
      <alignment horizontal="center" vertical="center" wrapText="1"/>
    </xf>
    <xf numFmtId="9" fontId="22" fillId="0" borderId="1" xfId="0" applyNumberFormat="1" applyFont="1" applyBorder="1" applyAlignment="1" applyProtection="1">
      <alignment horizontal="center" vertical="center" wrapText="1"/>
      <protection locked="0"/>
    </xf>
    <xf numFmtId="164" fontId="12" fillId="0" borderId="6" xfId="2" applyNumberFormat="1" applyFont="1" applyBorder="1" applyAlignment="1">
      <alignment horizontal="center" vertical="center" wrapText="1"/>
    </xf>
    <xf numFmtId="0" fontId="14" fillId="0" borderId="13" xfId="2" applyFont="1" applyBorder="1" applyAlignment="1">
      <alignment vertical="center" wrapText="1"/>
    </xf>
    <xf numFmtId="0" fontId="16" fillId="0" borderId="13" xfId="2" applyFont="1" applyBorder="1" applyAlignment="1">
      <alignment vertical="center" wrapText="1"/>
    </xf>
    <xf numFmtId="9" fontId="17" fillId="0" borderId="13" xfId="2" applyNumberFormat="1" applyFont="1" applyBorder="1" applyAlignment="1">
      <alignment vertical="center" wrapText="1"/>
    </xf>
    <xf numFmtId="9" fontId="17" fillId="0" borderId="13" xfId="2" applyNumberFormat="1" applyFont="1" applyBorder="1" applyAlignment="1">
      <alignment horizontal="center" vertical="center" wrapText="1"/>
    </xf>
    <xf numFmtId="0" fontId="18" fillId="0" borderId="13" xfId="2" applyFont="1" applyBorder="1" applyAlignment="1">
      <alignment horizontal="center" vertical="center" wrapText="1"/>
    </xf>
    <xf numFmtId="0" fontId="8" fillId="0" borderId="1" xfId="1" applyFont="1" applyBorder="1" applyAlignment="1">
      <alignment vertical="center" wrapText="1"/>
    </xf>
    <xf numFmtId="0" fontId="8" fillId="0" borderId="1" xfId="1" applyFont="1" applyBorder="1" applyAlignment="1">
      <alignment horizontal="left" vertical="center" wrapText="1"/>
    </xf>
    <xf numFmtId="0" fontId="34" fillId="0" borderId="1" xfId="0" applyFont="1" applyBorder="1" applyAlignment="1">
      <alignment horizontal="center" vertical="center" wrapText="1"/>
    </xf>
    <xf numFmtId="0" fontId="13" fillId="0" borderId="17" xfId="2" applyFont="1" applyBorder="1" applyAlignment="1">
      <alignment vertical="center" wrapText="1"/>
    </xf>
    <xf numFmtId="0" fontId="12" fillId="0" borderId="2" xfId="2" applyFont="1" applyBorder="1" applyAlignment="1">
      <alignment horizontal="center" vertical="center" wrapText="1"/>
    </xf>
    <xf numFmtId="0" fontId="13" fillId="4" borderId="10" xfId="2" applyFont="1" applyFill="1" applyBorder="1" applyAlignment="1">
      <alignment horizontal="center" vertical="center" wrapText="1"/>
    </xf>
    <xf numFmtId="0" fontId="22" fillId="0" borderId="17" xfId="2" applyFont="1" applyBorder="1" applyAlignment="1">
      <alignment horizontal="left" vertical="top" wrapText="1"/>
    </xf>
    <xf numFmtId="0" fontId="22" fillId="0" borderId="3" xfId="2" applyFont="1" applyBorder="1" applyAlignment="1">
      <alignment horizontal="center" vertical="center" wrapText="1"/>
    </xf>
    <xf numFmtId="0" fontId="9" fillId="0" borderId="1" xfId="2" applyFont="1" applyBorder="1" applyAlignment="1" applyProtection="1">
      <alignment horizontal="center" vertical="center" wrapText="1"/>
      <protection locked="0"/>
    </xf>
    <xf numFmtId="0" fontId="9" fillId="0" borderId="30" xfId="2" applyFont="1" applyBorder="1" applyAlignment="1">
      <alignment horizontal="center" vertical="center" wrapText="1"/>
    </xf>
    <xf numFmtId="0" fontId="22" fillId="0" borderId="32" xfId="0" applyFont="1" applyBorder="1" applyAlignment="1" applyProtection="1">
      <alignment horizontal="center" vertical="center" wrapText="1"/>
      <protection locked="0"/>
    </xf>
    <xf numFmtId="9" fontId="27" fillId="0" borderId="28" xfId="2" applyNumberFormat="1" applyFont="1" applyBorder="1" applyAlignment="1">
      <alignment horizontal="center" vertical="center" wrapText="1"/>
    </xf>
    <xf numFmtId="9" fontId="22" fillId="0" borderId="29" xfId="0" applyNumberFormat="1" applyFont="1" applyBorder="1" applyAlignment="1">
      <alignment horizontal="center" vertical="center" wrapText="1"/>
    </xf>
    <xf numFmtId="9" fontId="22" fillId="0" borderId="29" xfId="0" applyNumberFormat="1" applyFont="1" applyBorder="1" applyAlignment="1" applyProtection="1">
      <alignment horizontal="center" vertical="center" wrapText="1"/>
      <protection locked="0"/>
    </xf>
    <xf numFmtId="9" fontId="22" fillId="0" borderId="30" xfId="0" applyNumberFormat="1" applyFont="1" applyBorder="1" applyAlignment="1" applyProtection="1">
      <alignment horizontal="center" vertical="center" wrapText="1"/>
      <protection locked="0"/>
    </xf>
    <xf numFmtId="9" fontId="22" fillId="0" borderId="30" xfId="0" applyNumberFormat="1" applyFont="1" applyBorder="1" applyAlignment="1">
      <alignment horizontal="center" vertical="center" wrapText="1"/>
    </xf>
    <xf numFmtId="0" fontId="13" fillId="0" borderId="0" xfId="2" applyFont="1" applyAlignment="1">
      <alignment vertical="center" wrapText="1"/>
    </xf>
    <xf numFmtId="164" fontId="12" fillId="0" borderId="0" xfId="2" applyNumberFormat="1" applyFont="1" applyAlignment="1">
      <alignment horizontal="center" vertical="center" wrapText="1"/>
    </xf>
    <xf numFmtId="0" fontId="15" fillId="10" borderId="0" xfId="9" applyFont="1" applyFill="1" applyAlignment="1">
      <alignment vertical="center" wrapText="1"/>
    </xf>
    <xf numFmtId="0" fontId="12" fillId="0" borderId="0" xfId="2" applyFont="1" applyAlignment="1">
      <alignment vertical="center" wrapText="1"/>
    </xf>
    <xf numFmtId="0" fontId="37" fillId="0" borderId="1" xfId="0" applyFont="1" applyBorder="1" applyAlignment="1">
      <alignment horizontal="center" vertical="center" wrapText="1"/>
    </xf>
    <xf numFmtId="14" fontId="37" fillId="0" borderId="1" xfId="0" applyNumberFormat="1" applyFont="1" applyBorder="1" applyAlignment="1">
      <alignment horizontal="center" vertical="center" wrapText="1"/>
    </xf>
    <xf numFmtId="14" fontId="37" fillId="11" borderId="1" xfId="0" applyNumberFormat="1" applyFont="1" applyFill="1" applyBorder="1" applyAlignment="1">
      <alignment horizontal="center" vertical="center" wrapText="1"/>
    </xf>
    <xf numFmtId="0" fontId="37" fillId="11" borderId="1" xfId="0" applyFont="1" applyFill="1" applyBorder="1" applyAlignment="1">
      <alignment horizontal="center" vertical="center" wrapText="1"/>
    </xf>
    <xf numFmtId="0" fontId="34" fillId="11" borderId="1" xfId="0" applyFont="1" applyFill="1" applyBorder="1" applyAlignment="1">
      <alignment horizontal="center" vertical="center" wrapText="1"/>
    </xf>
    <xf numFmtId="0" fontId="35" fillId="11" borderId="6" xfId="0" applyFont="1" applyFill="1" applyBorder="1" applyAlignment="1">
      <alignment horizontal="center" vertical="center" wrapText="1"/>
    </xf>
    <xf numFmtId="0" fontId="8" fillId="0" borderId="2" xfId="1" applyFont="1" applyBorder="1" applyAlignment="1">
      <alignment horizontal="center" vertical="center" wrapText="1"/>
    </xf>
    <xf numFmtId="0" fontId="8" fillId="0" borderId="10" xfId="1" applyFont="1" applyBorder="1" applyAlignment="1">
      <alignment horizontal="center" vertical="center" wrapText="1"/>
    </xf>
    <xf numFmtId="0" fontId="8" fillId="0" borderId="6" xfId="1" applyFont="1" applyBorder="1" applyAlignment="1">
      <alignment horizontal="center" vertical="center" wrapText="1"/>
    </xf>
    <xf numFmtId="0" fontId="6" fillId="0" borderId="2" xfId="0" applyFont="1" applyBorder="1" applyAlignment="1">
      <alignment horizontal="center" vertical="center"/>
    </xf>
    <xf numFmtId="0" fontId="6" fillId="0" borderId="10" xfId="0" applyFont="1" applyBorder="1" applyAlignment="1">
      <alignment horizontal="center" vertical="center"/>
    </xf>
    <xf numFmtId="0" fontId="6" fillId="0" borderId="6" xfId="0" applyFont="1" applyBorder="1" applyAlignment="1">
      <alignment horizontal="center" vertical="center"/>
    </xf>
    <xf numFmtId="0" fontId="6" fillId="0" borderId="2"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6" xfId="0" applyFont="1" applyBorder="1" applyAlignment="1">
      <alignment horizontal="center" vertical="center" wrapText="1"/>
    </xf>
    <xf numFmtId="0" fontId="30" fillId="9" borderId="7" xfId="0" applyFont="1" applyFill="1" applyBorder="1" applyAlignment="1">
      <alignment horizontal="center" wrapText="1"/>
    </xf>
    <xf numFmtId="0" fontId="30" fillId="9" borderId="8" xfId="0" applyFont="1" applyFill="1" applyBorder="1" applyAlignment="1">
      <alignment horizontal="center" wrapText="1"/>
    </xf>
    <xf numFmtId="0" fontId="30" fillId="9" borderId="9" xfId="0" applyFont="1" applyFill="1" applyBorder="1" applyAlignment="1">
      <alignment horizontal="center" wrapText="1"/>
    </xf>
    <xf numFmtId="0" fontId="30" fillId="8" borderId="7" xfId="0" applyFont="1" applyFill="1" applyBorder="1" applyAlignment="1">
      <alignment horizontal="center"/>
    </xf>
    <xf numFmtId="0" fontId="30" fillId="8" borderId="8" xfId="0" applyFont="1" applyFill="1" applyBorder="1" applyAlignment="1">
      <alignment horizontal="center"/>
    </xf>
    <xf numFmtId="0" fontId="30" fillId="8" borderId="9" xfId="0" applyFont="1" applyFill="1" applyBorder="1" applyAlignment="1">
      <alignment horizontal="center"/>
    </xf>
    <xf numFmtId="0" fontId="11" fillId="4" borderId="24" xfId="2" applyFont="1" applyFill="1" applyBorder="1" applyAlignment="1">
      <alignment horizontal="center" vertical="center" wrapText="1"/>
    </xf>
    <xf numFmtId="0" fontId="11" fillId="4" borderId="15" xfId="2" applyFont="1" applyFill="1" applyBorder="1" applyAlignment="1">
      <alignment horizontal="center" vertical="center" wrapText="1"/>
    </xf>
    <xf numFmtId="9" fontId="22" fillId="0" borderId="1" xfId="0" applyNumberFormat="1" applyFont="1" applyBorder="1" applyAlignment="1">
      <alignment horizontal="center" vertical="center" wrapText="1"/>
    </xf>
    <xf numFmtId="9" fontId="22" fillId="0" borderId="30" xfId="0" applyNumberFormat="1" applyFont="1" applyBorder="1" applyAlignment="1">
      <alignment horizontal="center" vertical="center" wrapText="1"/>
    </xf>
    <xf numFmtId="0" fontId="26" fillId="0" borderId="1" xfId="2" applyFont="1" applyBorder="1" applyAlignment="1">
      <alignment horizontal="center" vertical="center" wrapText="1"/>
    </xf>
    <xf numFmtId="0" fontId="26" fillId="0" borderId="30" xfId="2" applyFont="1" applyBorder="1" applyAlignment="1">
      <alignment horizontal="center" vertical="center" wrapText="1"/>
    </xf>
    <xf numFmtId="0" fontId="9" fillId="0" borderId="2" xfId="2" applyFont="1" applyBorder="1" applyAlignment="1">
      <alignment horizontal="center" vertical="center" wrapText="1"/>
    </xf>
    <xf numFmtId="0" fontId="9" fillId="0" borderId="10" xfId="2" applyFont="1" applyBorder="1" applyAlignment="1">
      <alignment horizontal="center" vertical="center" wrapText="1"/>
    </xf>
    <xf numFmtId="0" fontId="9" fillId="0" borderId="31" xfId="2" applyFont="1" applyBorder="1" applyAlignment="1">
      <alignment horizontal="center" vertical="center" wrapText="1"/>
    </xf>
    <xf numFmtId="0" fontId="9" fillId="0" borderId="26" xfId="2" applyFont="1" applyBorder="1" applyAlignment="1">
      <alignment horizontal="center" vertical="center" wrapText="1"/>
    </xf>
    <xf numFmtId="0" fontId="9" fillId="0" borderId="27" xfId="2" applyFont="1" applyBorder="1" applyAlignment="1">
      <alignment horizontal="center" vertical="center" wrapText="1"/>
    </xf>
    <xf numFmtId="0" fontId="9" fillId="0" borderId="33" xfId="2" applyFont="1" applyBorder="1" applyAlignment="1">
      <alignment horizontal="center" vertical="center" wrapText="1"/>
    </xf>
    <xf numFmtId="0" fontId="26" fillId="0" borderId="1" xfId="2" applyFont="1" applyBorder="1" applyAlignment="1">
      <alignment horizontal="center" vertical="center"/>
    </xf>
    <xf numFmtId="0" fontId="26" fillId="0" borderId="30" xfId="2" applyFont="1" applyBorder="1" applyAlignment="1">
      <alignment horizontal="center" vertical="center"/>
    </xf>
    <xf numFmtId="9" fontId="27" fillId="0" borderId="2" xfId="0" applyNumberFormat="1" applyFont="1" applyBorder="1" applyAlignment="1" applyProtection="1">
      <alignment horizontal="center" vertical="center" wrapText="1"/>
      <protection locked="0"/>
    </xf>
    <xf numFmtId="9" fontId="27" fillId="0" borderId="10" xfId="0" applyNumberFormat="1" applyFont="1" applyBorder="1" applyAlignment="1" applyProtection="1">
      <alignment horizontal="center" vertical="center" wrapText="1"/>
      <protection locked="0"/>
    </xf>
    <xf numFmtId="9" fontId="27" fillId="0" borderId="31" xfId="0" applyNumberFormat="1" applyFont="1" applyBorder="1" applyAlignment="1" applyProtection="1">
      <alignment horizontal="center" vertical="center" wrapText="1"/>
      <protection locked="0"/>
    </xf>
    <xf numFmtId="0" fontId="9" fillId="0" borderId="6" xfId="2" applyFont="1" applyBorder="1" applyAlignment="1">
      <alignment horizontal="center" vertical="center" wrapText="1"/>
    </xf>
    <xf numFmtId="0" fontId="9" fillId="0" borderId="25" xfId="2" applyFont="1" applyBorder="1" applyAlignment="1">
      <alignment horizontal="center" vertical="center" wrapText="1"/>
    </xf>
    <xf numFmtId="0" fontId="22" fillId="0" borderId="15" xfId="2" applyFont="1" applyBorder="1" applyAlignment="1" applyProtection="1">
      <alignment horizontal="center" vertical="center" wrapText="1"/>
      <protection locked="0"/>
    </xf>
    <xf numFmtId="0" fontId="22" fillId="0" borderId="28" xfId="2" applyFont="1" applyBorder="1" applyAlignment="1" applyProtection="1">
      <alignment horizontal="center" vertical="center" wrapText="1"/>
      <protection locked="0"/>
    </xf>
    <xf numFmtId="0" fontId="22" fillId="0" borderId="34" xfId="0" applyFont="1" applyBorder="1" applyAlignment="1">
      <alignment horizontal="center" vertical="center" wrapText="1"/>
    </xf>
    <xf numFmtId="0" fontId="22" fillId="0" borderId="35" xfId="0" applyFont="1" applyBorder="1" applyAlignment="1">
      <alignment horizontal="center" vertical="center" wrapText="1"/>
    </xf>
    <xf numFmtId="0" fontId="22" fillId="0" borderId="9" xfId="2" applyFont="1" applyBorder="1" applyAlignment="1" applyProtection="1">
      <alignment horizontal="center" vertical="center" wrapText="1"/>
      <protection locked="0"/>
    </xf>
    <xf numFmtId="0" fontId="22" fillId="0" borderId="29" xfId="2" applyFont="1" applyBorder="1" applyAlignment="1" applyProtection="1">
      <alignment horizontal="center" vertical="center" wrapText="1"/>
      <protection locked="0"/>
    </xf>
    <xf numFmtId="0" fontId="22" fillId="0" borderId="1" xfId="2" applyFont="1" applyBorder="1" applyAlignment="1" applyProtection="1">
      <alignment horizontal="center" vertical="center" wrapText="1"/>
      <protection locked="0"/>
    </xf>
    <xf numFmtId="0" fontId="22" fillId="0" borderId="30" xfId="2" applyFont="1" applyBorder="1" applyAlignment="1" applyProtection="1">
      <alignment horizontal="center" vertical="center" wrapText="1"/>
      <protection locked="0"/>
    </xf>
    <xf numFmtId="0" fontId="22" fillId="0" borderId="1" xfId="2" applyFont="1" applyBorder="1" applyAlignment="1">
      <alignment horizontal="center" vertical="center" wrapText="1"/>
    </xf>
    <xf numFmtId="0" fontId="22" fillId="0" borderId="30" xfId="2" applyFont="1" applyBorder="1" applyAlignment="1">
      <alignment horizontal="center" vertical="center" wrapText="1"/>
    </xf>
    <xf numFmtId="3" fontId="22" fillId="0" borderId="1" xfId="2" applyNumberFormat="1" applyFont="1" applyBorder="1" applyAlignment="1" applyProtection="1">
      <alignment horizontal="center" vertical="center" wrapText="1"/>
      <protection locked="0"/>
    </xf>
    <xf numFmtId="3" fontId="22" fillId="0" borderId="30" xfId="2" applyNumberFormat="1" applyFont="1" applyBorder="1" applyAlignment="1" applyProtection="1">
      <alignment horizontal="center" vertical="center" wrapText="1"/>
      <protection locked="0"/>
    </xf>
    <xf numFmtId="9" fontId="27" fillId="0" borderId="1" xfId="2" applyNumberFormat="1" applyFont="1" applyBorder="1" applyAlignment="1">
      <alignment horizontal="center" vertical="center" wrapText="1"/>
    </xf>
    <xf numFmtId="0" fontId="22" fillId="0" borderId="1" xfId="2" applyFont="1" applyBorder="1" applyAlignment="1">
      <alignment horizontal="center" vertical="center"/>
    </xf>
    <xf numFmtId="0" fontId="22" fillId="0" borderId="30" xfId="2" applyFont="1" applyBorder="1" applyAlignment="1">
      <alignment horizontal="center" vertical="center"/>
    </xf>
    <xf numFmtId="9" fontId="27" fillId="0" borderId="1" xfId="0" applyNumberFormat="1" applyFont="1" applyBorder="1" applyAlignment="1" applyProtection="1">
      <alignment horizontal="center" vertical="center" wrapText="1"/>
      <protection locked="0"/>
    </xf>
    <xf numFmtId="9" fontId="27" fillId="0" borderId="30" xfId="0" applyNumberFormat="1" applyFont="1" applyBorder="1" applyAlignment="1" applyProtection="1">
      <alignment horizontal="center" vertical="center" wrapText="1"/>
      <protection locked="0"/>
    </xf>
    <xf numFmtId="9" fontId="26" fillId="0" borderId="1" xfId="0" applyNumberFormat="1" applyFont="1" applyBorder="1" applyAlignment="1">
      <alignment horizontal="center" vertical="center" wrapText="1"/>
    </xf>
    <xf numFmtId="9" fontId="26" fillId="0" borderId="30" xfId="0" applyNumberFormat="1" applyFont="1" applyBorder="1" applyAlignment="1">
      <alignment horizontal="center" vertical="center" wrapText="1"/>
    </xf>
    <xf numFmtId="9" fontId="27" fillId="0" borderId="6" xfId="0" applyNumberFormat="1" applyFont="1" applyBorder="1" applyAlignment="1" applyProtection="1">
      <alignment horizontal="center" vertical="center" wrapText="1"/>
      <protection locked="0"/>
    </xf>
    <xf numFmtId="0" fontId="22" fillId="0" borderId="2" xfId="2" applyFont="1" applyBorder="1" applyAlignment="1" applyProtection="1">
      <alignment horizontal="center" vertical="center" wrapText="1"/>
      <protection locked="0"/>
    </xf>
    <xf numFmtId="0" fontId="22" fillId="0" borderId="10" xfId="2" applyFont="1" applyBorder="1" applyAlignment="1" applyProtection="1">
      <alignment horizontal="center" vertical="center" wrapText="1"/>
      <protection locked="0"/>
    </xf>
    <xf numFmtId="0" fontId="22" fillId="0" borderId="6" xfId="2" applyFont="1" applyBorder="1" applyAlignment="1" applyProtection="1">
      <alignment horizontal="center" vertical="center" wrapText="1"/>
      <protection locked="0"/>
    </xf>
    <xf numFmtId="0" fontId="22" fillId="0" borderId="2" xfId="2" applyFont="1" applyBorder="1" applyAlignment="1">
      <alignment horizontal="center" vertical="center" wrapText="1"/>
    </xf>
    <xf numFmtId="0" fontId="22" fillId="0" borderId="10" xfId="2" applyFont="1" applyBorder="1" applyAlignment="1">
      <alignment horizontal="center" vertical="center" wrapText="1"/>
    </xf>
    <xf numFmtId="0" fontId="22" fillId="0" borderId="6" xfId="2" applyFont="1" applyBorder="1" applyAlignment="1">
      <alignment horizontal="center" vertical="center" wrapText="1"/>
    </xf>
    <xf numFmtId="3" fontId="22" fillId="0" borderId="2" xfId="2" applyNumberFormat="1" applyFont="1" applyBorder="1" applyAlignment="1" applyProtection="1">
      <alignment horizontal="center" vertical="center" wrapText="1"/>
      <protection locked="0"/>
    </xf>
    <xf numFmtId="3" fontId="22" fillId="0" borderId="10" xfId="2" applyNumberFormat="1" applyFont="1" applyBorder="1" applyAlignment="1" applyProtection="1">
      <alignment horizontal="center" vertical="center" wrapText="1"/>
      <protection locked="0"/>
    </xf>
    <xf numFmtId="3" fontId="22" fillId="0" borderId="6" xfId="2" applyNumberFormat="1" applyFont="1" applyBorder="1" applyAlignment="1" applyProtection="1">
      <alignment horizontal="center" vertical="center" wrapText="1"/>
      <protection locked="0"/>
    </xf>
    <xf numFmtId="0" fontId="11" fillId="4" borderId="6" xfId="2" applyFont="1" applyFill="1" applyBorder="1" applyAlignment="1">
      <alignment horizontal="center" vertical="center" wrapText="1"/>
    </xf>
    <xf numFmtId="0" fontId="20" fillId="5" borderId="1" xfId="2" applyFont="1" applyFill="1" applyBorder="1" applyAlignment="1">
      <alignment horizontal="center" vertical="center" textRotation="90" wrapText="1"/>
    </xf>
    <xf numFmtId="9" fontId="20" fillId="4" borderId="1" xfId="2" applyNumberFormat="1" applyFont="1" applyFill="1" applyBorder="1" applyAlignment="1">
      <alignment horizontal="center" vertical="center" wrapText="1"/>
    </xf>
    <xf numFmtId="0" fontId="20" fillId="4" borderId="1" xfId="2" applyFont="1" applyFill="1" applyBorder="1" applyAlignment="1">
      <alignment horizontal="center" vertical="center" textRotation="90" wrapText="1"/>
    </xf>
    <xf numFmtId="9" fontId="26" fillId="0" borderId="2" xfId="0" applyNumberFormat="1" applyFont="1" applyBorder="1" applyAlignment="1">
      <alignment horizontal="center" vertical="center" wrapText="1"/>
    </xf>
    <xf numFmtId="9" fontId="26" fillId="0" borderId="10" xfId="0" applyNumberFormat="1" applyFont="1" applyBorder="1" applyAlignment="1">
      <alignment horizontal="center" vertical="center" wrapText="1"/>
    </xf>
    <xf numFmtId="9" fontId="26" fillId="0" borderId="6" xfId="0" applyNumberFormat="1" applyFont="1" applyBorder="1" applyAlignment="1">
      <alignment horizontal="center" vertical="center" wrapText="1"/>
    </xf>
    <xf numFmtId="0" fontId="26" fillId="0" borderId="2" xfId="2" applyFont="1" applyBorder="1" applyAlignment="1">
      <alignment horizontal="center" vertical="center" wrapText="1"/>
    </xf>
    <xf numFmtId="0" fontId="26" fillId="0" borderId="10" xfId="2" applyFont="1" applyBorder="1" applyAlignment="1">
      <alignment horizontal="center" vertical="center" wrapText="1"/>
    </xf>
    <xf numFmtId="0" fontId="26" fillId="0" borderId="6" xfId="2" applyFont="1" applyBorder="1" applyAlignment="1">
      <alignment horizontal="center" vertical="center" wrapText="1"/>
    </xf>
    <xf numFmtId="0" fontId="20" fillId="4" borderId="22" xfId="2" applyFont="1" applyFill="1" applyBorder="1" applyAlignment="1">
      <alignment horizontal="center" vertical="center" wrapText="1"/>
    </xf>
    <xf numFmtId="0" fontId="24" fillId="4" borderId="2"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20" fillId="4" borderId="6" xfId="2" applyFont="1" applyFill="1" applyBorder="1" applyAlignment="1">
      <alignment horizontal="center" vertical="center" wrapText="1"/>
    </xf>
    <xf numFmtId="0" fontId="20" fillId="4" borderId="1" xfId="2" applyFont="1" applyFill="1" applyBorder="1" applyAlignment="1">
      <alignment horizontal="center" vertical="center" wrapText="1"/>
    </xf>
    <xf numFmtId="0" fontId="13" fillId="4" borderId="1" xfId="2" applyFont="1" applyFill="1" applyBorder="1" applyAlignment="1">
      <alignment horizontal="center" vertical="center" wrapText="1"/>
    </xf>
    <xf numFmtId="0" fontId="13" fillId="4" borderId="7" xfId="2" applyFont="1" applyFill="1" applyBorder="1" applyAlignment="1">
      <alignment horizontal="center" vertical="center" wrapText="1"/>
    </xf>
    <xf numFmtId="0" fontId="19" fillId="4" borderId="2" xfId="2" applyFont="1" applyFill="1" applyBorder="1" applyAlignment="1">
      <alignment horizontal="center" vertical="center" wrapText="1"/>
    </xf>
    <xf numFmtId="0" fontId="19" fillId="4" borderId="1" xfId="2" applyFont="1" applyFill="1" applyBorder="1" applyAlignment="1">
      <alignment horizontal="center" vertical="center" wrapText="1"/>
    </xf>
    <xf numFmtId="9" fontId="20" fillId="4" borderId="6" xfId="2" applyNumberFormat="1" applyFont="1" applyFill="1" applyBorder="1" applyAlignment="1">
      <alignment horizontal="center" vertical="center" wrapText="1"/>
    </xf>
    <xf numFmtId="9" fontId="20" fillId="4" borderId="9" xfId="2" applyNumberFormat="1" applyFont="1" applyFill="1" applyBorder="1" applyAlignment="1">
      <alignment horizontal="center" vertical="center" wrapText="1"/>
    </xf>
    <xf numFmtId="0" fontId="22" fillId="0" borderId="1" xfId="0" applyFont="1" applyBorder="1" applyAlignment="1">
      <alignment horizontal="center" vertical="center" wrapText="1"/>
    </xf>
    <xf numFmtId="0" fontId="26" fillId="0" borderId="2" xfId="2" applyFont="1" applyBorder="1" applyAlignment="1">
      <alignment horizontal="center" vertical="center"/>
    </xf>
    <xf numFmtId="0" fontId="26" fillId="0" borderId="10" xfId="2" applyFont="1" applyBorder="1" applyAlignment="1">
      <alignment horizontal="center" vertical="center"/>
    </xf>
    <xf numFmtId="0" fontId="26" fillId="0" borderId="6" xfId="2" applyFont="1" applyBorder="1" applyAlignment="1">
      <alignment horizontal="center" vertical="center"/>
    </xf>
    <xf numFmtId="9" fontId="22" fillId="0" borderId="2" xfId="0" applyNumberFormat="1" applyFont="1" applyBorder="1" applyAlignment="1">
      <alignment horizontal="center" vertical="center" wrapText="1"/>
    </xf>
    <xf numFmtId="9" fontId="22" fillId="0" borderId="10" xfId="0" applyNumberFormat="1" applyFont="1" applyBorder="1" applyAlignment="1">
      <alignment horizontal="center" vertical="center" wrapText="1"/>
    </xf>
    <xf numFmtId="9" fontId="22" fillId="0" borderId="6" xfId="0" applyNumberFormat="1" applyFont="1" applyBorder="1" applyAlignment="1">
      <alignment horizontal="center" vertical="center" wrapText="1"/>
    </xf>
    <xf numFmtId="9" fontId="27" fillId="0" borderId="2" xfId="2" applyNumberFormat="1" applyFont="1" applyBorder="1" applyAlignment="1">
      <alignment horizontal="center" vertical="center" wrapText="1"/>
    </xf>
    <xf numFmtId="9" fontId="27" fillId="0" borderId="10" xfId="2" applyNumberFormat="1" applyFont="1" applyBorder="1" applyAlignment="1">
      <alignment horizontal="center" vertical="center" wrapText="1"/>
    </xf>
    <xf numFmtId="9" fontId="27" fillId="0" borderId="6" xfId="2" applyNumberFormat="1" applyFont="1" applyBorder="1" applyAlignment="1">
      <alignment horizontal="center" vertical="center" wrapText="1"/>
    </xf>
    <xf numFmtId="0" fontId="22" fillId="10" borderId="11" xfId="13" applyFont="1" applyFill="1" applyBorder="1" applyAlignment="1">
      <alignment horizontal="justify" vertical="center" wrapText="1"/>
    </xf>
    <xf numFmtId="0" fontId="22" fillId="10" borderId="12" xfId="13" applyFont="1" applyFill="1" applyBorder="1" applyAlignment="1">
      <alignment horizontal="justify" vertical="center" wrapText="1"/>
    </xf>
    <xf numFmtId="164" fontId="12" fillId="0" borderId="6" xfId="2" applyNumberFormat="1" applyFont="1" applyBorder="1" applyAlignment="1">
      <alignment horizontal="left" vertical="center" wrapText="1"/>
    </xf>
    <xf numFmtId="164" fontId="12" fillId="0" borderId="25" xfId="2" applyNumberFormat="1" applyFont="1" applyBorder="1" applyAlignment="1">
      <alignment horizontal="left" vertical="center" wrapText="1"/>
    </xf>
    <xf numFmtId="0" fontId="35" fillId="0" borderId="21" xfId="2" applyFont="1" applyBorder="1" applyAlignment="1" applyProtection="1">
      <alignment horizontal="center" vertical="center" wrapText="1"/>
      <protection locked="0"/>
    </xf>
    <xf numFmtId="0" fontId="36" fillId="0" borderId="15" xfId="0" applyFont="1" applyBorder="1" applyAlignment="1">
      <alignment horizontal="left" vertical="center"/>
    </xf>
    <xf numFmtId="0" fontId="35" fillId="0" borderId="9" xfId="2" applyFont="1" applyBorder="1" applyAlignment="1" applyProtection="1">
      <alignment horizontal="center" vertical="center" wrapText="1"/>
      <protection locked="0"/>
    </xf>
    <xf numFmtId="0" fontId="35" fillId="0" borderId="1" xfId="2" applyFont="1" applyBorder="1" applyAlignment="1" applyProtection="1">
      <alignment horizontal="center" vertical="center" wrapText="1"/>
      <protection locked="0"/>
    </xf>
    <xf numFmtId="0" fontId="35" fillId="0" borderId="7" xfId="2" applyFont="1" applyBorder="1" applyAlignment="1" applyProtection="1">
      <alignment horizontal="center" vertical="center" wrapText="1"/>
      <protection locked="0"/>
    </xf>
    <xf numFmtId="0" fontId="35" fillId="0" borderId="38" xfId="2" applyFont="1" applyBorder="1" applyAlignment="1" applyProtection="1">
      <alignment horizontal="center" vertical="center" wrapText="1"/>
      <protection locked="0"/>
    </xf>
    <xf numFmtId="0" fontId="35" fillId="0" borderId="16" xfId="2" applyFont="1" applyBorder="1" applyAlignment="1" applyProtection="1">
      <alignment horizontal="center" vertical="center" wrapText="1"/>
      <protection locked="0"/>
    </xf>
    <xf numFmtId="0" fontId="35" fillId="0" borderId="37" xfId="2" applyFont="1" applyBorder="1" applyAlignment="1" applyProtection="1">
      <alignment horizontal="center" vertical="center" wrapText="1"/>
      <protection locked="0"/>
    </xf>
    <xf numFmtId="0" fontId="10" fillId="0" borderId="13" xfId="2" applyFont="1" applyBorder="1" applyAlignment="1">
      <alignment horizontal="center" vertical="center"/>
    </xf>
    <xf numFmtId="0" fontId="12" fillId="0" borderId="1" xfId="2" applyFont="1" applyBorder="1" applyAlignment="1">
      <alignment horizontal="left" vertical="center" wrapText="1"/>
    </xf>
    <xf numFmtId="0" fontId="12" fillId="0" borderId="22" xfId="2" applyFont="1" applyBorder="1" applyAlignment="1">
      <alignment horizontal="left" vertical="center" wrapText="1"/>
    </xf>
    <xf numFmtId="0" fontId="12" fillId="0" borderId="0" xfId="2" applyFont="1" applyAlignment="1" applyProtection="1">
      <alignment horizontal="center" vertical="center" wrapText="1"/>
      <protection locked="0"/>
    </xf>
    <xf numFmtId="0" fontId="12" fillId="0" borderId="3" xfId="2" applyFont="1" applyBorder="1" applyAlignment="1" applyProtection="1">
      <alignment horizontal="center" vertical="center" wrapText="1"/>
      <protection locked="0"/>
    </xf>
    <xf numFmtId="0" fontId="13" fillId="4" borderId="13" xfId="2" applyFont="1" applyFill="1" applyBorder="1" applyAlignment="1">
      <alignment horizontal="center" vertical="center"/>
    </xf>
    <xf numFmtId="0" fontId="13" fillId="4" borderId="5" xfId="2" applyFont="1" applyFill="1" applyBorder="1" applyAlignment="1">
      <alignment horizontal="center" vertical="center"/>
    </xf>
    <xf numFmtId="0" fontId="11" fillId="4" borderId="25" xfId="2" applyFont="1" applyFill="1" applyBorder="1" applyAlignment="1">
      <alignment horizontal="center" vertical="center" wrapText="1"/>
    </xf>
    <xf numFmtId="0" fontId="11" fillId="4" borderId="1" xfId="2" applyFont="1" applyFill="1" applyBorder="1" applyAlignment="1">
      <alignment horizontal="center" vertical="center" wrapText="1"/>
    </xf>
    <xf numFmtId="0" fontId="11" fillId="4" borderId="22" xfId="2" applyFont="1" applyFill="1" applyBorder="1" applyAlignment="1">
      <alignment horizontal="center" vertical="center" wrapText="1"/>
    </xf>
    <xf numFmtId="0" fontId="20" fillId="4" borderId="15" xfId="2" applyFont="1" applyFill="1" applyBorder="1" applyAlignment="1">
      <alignment horizontal="center" vertical="center" wrapText="1"/>
    </xf>
    <xf numFmtId="0" fontId="11" fillId="4" borderId="4" xfId="2" applyFont="1" applyFill="1" applyBorder="1" applyAlignment="1">
      <alignment horizontal="center" vertical="center" wrapText="1"/>
    </xf>
    <xf numFmtId="0" fontId="11" fillId="4" borderId="5" xfId="2" applyFont="1" applyFill="1" applyBorder="1" applyAlignment="1">
      <alignment horizontal="center" vertical="center" wrapText="1"/>
    </xf>
    <xf numFmtId="0" fontId="11" fillId="4" borderId="14" xfId="2" applyFont="1" applyFill="1" applyBorder="1" applyAlignment="1">
      <alignment horizontal="center" vertical="center" wrapText="1"/>
    </xf>
    <xf numFmtId="0" fontId="11" fillId="4" borderId="19" xfId="2" applyFont="1" applyFill="1" applyBorder="1" applyAlignment="1">
      <alignment horizontal="center" vertical="center" wrapText="1"/>
    </xf>
    <xf numFmtId="0" fontId="16" fillId="0" borderId="18" xfId="2" applyFont="1" applyBorder="1" applyAlignment="1" applyProtection="1">
      <alignment horizontal="center" vertical="center" wrapText="1"/>
      <protection locked="0"/>
    </xf>
    <xf numFmtId="0" fontId="9" fillId="3" borderId="15" xfId="2" applyFont="1" applyFill="1" applyBorder="1" applyAlignment="1">
      <alignment horizontal="center"/>
    </xf>
    <xf numFmtId="0" fontId="11" fillId="4" borderId="39" xfId="2" applyFont="1" applyFill="1" applyBorder="1" applyAlignment="1">
      <alignment horizontal="center" vertical="center" wrapText="1"/>
    </xf>
    <xf numFmtId="0" fontId="11" fillId="4" borderId="40" xfId="2" applyFont="1" applyFill="1" applyBorder="1" applyAlignment="1">
      <alignment horizontal="center" vertical="center" wrapText="1"/>
    </xf>
    <xf numFmtId="0" fontId="11" fillId="4" borderId="23" xfId="2" applyFont="1" applyFill="1" applyBorder="1" applyAlignment="1">
      <alignment horizontal="center" vertical="center" wrapText="1"/>
    </xf>
    <xf numFmtId="0" fontId="11" fillId="4" borderId="18" xfId="2" applyFont="1" applyFill="1" applyBorder="1" applyAlignment="1">
      <alignment horizontal="center" vertical="center" wrapText="1"/>
    </xf>
    <xf numFmtId="0" fontId="11" fillId="4" borderId="20" xfId="2" applyFont="1" applyFill="1" applyBorder="1" applyAlignment="1">
      <alignment horizontal="center" vertical="center" wrapText="1"/>
    </xf>
    <xf numFmtId="0" fontId="20" fillId="4" borderId="9" xfId="2" applyFont="1" applyFill="1" applyBorder="1" applyAlignment="1">
      <alignment horizontal="center" vertical="center" wrapText="1"/>
    </xf>
    <xf numFmtId="0" fontId="9" fillId="0" borderId="46" xfId="2" applyFont="1" applyBorder="1" applyAlignment="1">
      <alignment horizontal="center" vertical="center" wrapText="1"/>
    </xf>
    <xf numFmtId="0" fontId="9" fillId="0" borderId="39" xfId="2" applyFont="1" applyBorder="1" applyAlignment="1">
      <alignment horizontal="center" vertical="center" wrapText="1"/>
    </xf>
    <xf numFmtId="0" fontId="9" fillId="0" borderId="47" xfId="2" applyFont="1" applyBorder="1" applyAlignment="1">
      <alignment horizontal="center" vertical="center" wrapText="1"/>
    </xf>
    <xf numFmtId="0" fontId="9" fillId="0" borderId="24" xfId="2" applyFont="1" applyBorder="1" applyAlignment="1">
      <alignment horizontal="center" vertical="center" wrapText="1"/>
    </xf>
    <xf numFmtId="0" fontId="9" fillId="0" borderId="36" xfId="2" applyFont="1" applyBorder="1" applyAlignment="1">
      <alignment horizontal="center" vertical="center" wrapText="1"/>
    </xf>
    <xf numFmtId="0" fontId="22" fillId="0" borderId="43" xfId="2" applyFont="1" applyBorder="1" applyAlignment="1" applyProtection="1">
      <alignment horizontal="center" vertical="center" wrapText="1"/>
      <protection locked="0"/>
    </xf>
    <xf numFmtId="0" fontId="22" fillId="0" borderId="44" xfId="2" applyFont="1" applyBorder="1" applyAlignment="1" applyProtection="1">
      <alignment horizontal="center" vertical="center" wrapText="1"/>
      <protection locked="0"/>
    </xf>
    <xf numFmtId="0" fontId="22" fillId="0" borderId="45" xfId="2" applyFont="1" applyBorder="1" applyAlignment="1" applyProtection="1">
      <alignment horizontal="center" vertical="center" wrapText="1"/>
      <protection locked="0"/>
    </xf>
    <xf numFmtId="0" fontId="22" fillId="0" borderId="2"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6" xfId="0" applyFont="1" applyBorder="1" applyAlignment="1">
      <alignment horizontal="center" vertical="center" wrapText="1"/>
    </xf>
    <xf numFmtId="0" fontId="11" fillId="4" borderId="41" xfId="2" applyFont="1" applyFill="1" applyBorder="1" applyAlignment="1">
      <alignment horizontal="center" vertical="center" wrapText="1"/>
    </xf>
    <xf numFmtId="0" fontId="11" fillId="4" borderId="42" xfId="2" applyFont="1" applyFill="1" applyBorder="1" applyAlignment="1">
      <alignment horizontal="center" vertical="center" wrapText="1"/>
    </xf>
    <xf numFmtId="0" fontId="11" fillId="4" borderId="13" xfId="2" applyFont="1" applyFill="1" applyBorder="1" applyAlignment="1">
      <alignment horizontal="center" vertical="center" wrapText="1"/>
    </xf>
    <xf numFmtId="0" fontId="22" fillId="0" borderId="19" xfId="2" applyFont="1" applyBorder="1" applyAlignment="1" applyProtection="1">
      <alignment horizontal="center" vertical="center" wrapText="1"/>
      <protection locked="0"/>
    </xf>
    <xf numFmtId="0" fontId="36" fillId="11" borderId="15" xfId="0" applyFont="1" applyFill="1" applyBorder="1" applyAlignment="1">
      <alignment horizontal="center"/>
    </xf>
    <xf numFmtId="0" fontId="8" fillId="0" borderId="48" xfId="1" applyFont="1" applyBorder="1" applyAlignment="1">
      <alignment horizontal="center" vertical="center" wrapText="1"/>
    </xf>
    <xf numFmtId="0" fontId="0" fillId="0" borderId="49" xfId="0" applyBorder="1" applyAlignment="1">
      <alignment horizontal="center" vertical="center" wrapText="1"/>
    </xf>
    <xf numFmtId="0" fontId="0" fillId="0" borderId="50" xfId="0" applyBorder="1" applyAlignment="1">
      <alignment horizontal="center" vertical="center" wrapText="1"/>
    </xf>
    <xf numFmtId="0" fontId="8" fillId="0" borderId="51" xfId="1" applyFont="1" applyBorder="1" applyAlignment="1">
      <alignment horizontal="center" vertical="center" wrapText="1"/>
    </xf>
    <xf numFmtId="0" fontId="0" fillId="0" borderId="1" xfId="0" applyBorder="1" applyAlignment="1">
      <alignment horizontal="center" vertical="center" wrapText="1"/>
    </xf>
    <xf numFmtId="0" fontId="0" fillId="0" borderId="52" xfId="0" applyBorder="1" applyAlignment="1">
      <alignment horizontal="center" vertical="center" wrapText="1"/>
    </xf>
    <xf numFmtId="0" fontId="0" fillId="0" borderId="0" xfId="0" applyAlignment="1">
      <alignment horizontal="center"/>
    </xf>
    <xf numFmtId="0" fontId="0" fillId="0" borderId="52" xfId="0" applyBorder="1" applyAlignment="1">
      <alignment horizontal="center" vertical="center"/>
    </xf>
    <xf numFmtId="0" fontId="0" fillId="0" borderId="1" xfId="0" applyBorder="1" applyAlignment="1">
      <alignment horizontal="center" vertical="center"/>
    </xf>
    <xf numFmtId="0" fontId="8" fillId="0" borderId="53" xfId="1" applyFont="1" applyBorder="1" applyAlignment="1">
      <alignment horizontal="center" vertical="center" wrapText="1"/>
    </xf>
    <xf numFmtId="0" fontId="0" fillId="0" borderId="54" xfId="0" applyBorder="1" applyAlignment="1">
      <alignment horizontal="center" vertical="center" wrapText="1"/>
    </xf>
    <xf numFmtId="0" fontId="0" fillId="0" borderId="54" xfId="0" applyBorder="1" applyAlignment="1">
      <alignment horizontal="center" vertical="center"/>
    </xf>
    <xf numFmtId="0" fontId="0" fillId="0" borderId="55" xfId="0" applyBorder="1" applyAlignment="1">
      <alignment horizontal="center" vertical="center"/>
    </xf>
  </cellXfs>
  <cellStyles count="14">
    <cellStyle name="Estilo 2" xfId="12" xr:uid="{00000000-0005-0000-0000-000000000000}"/>
    <cellStyle name="Hipervínculo" xfId="1" builtinId="8"/>
    <cellStyle name="Normal" xfId="0" builtinId="0"/>
    <cellStyle name="Normal - Style1 2" xfId="13" xr:uid="{00000000-0005-0000-0000-000003000000}"/>
    <cellStyle name="Normal 10" xfId="9" xr:uid="{00000000-0005-0000-0000-000004000000}"/>
    <cellStyle name="Normal 11" xfId="7" xr:uid="{00000000-0005-0000-0000-000005000000}"/>
    <cellStyle name="Normal 12" xfId="4" xr:uid="{00000000-0005-0000-0000-000006000000}"/>
    <cellStyle name="Normal 13" xfId="6" xr:uid="{00000000-0005-0000-0000-000007000000}"/>
    <cellStyle name="Normal 14" xfId="5" xr:uid="{00000000-0005-0000-0000-000008000000}"/>
    <cellStyle name="Normal 2" xfId="2" xr:uid="{00000000-0005-0000-0000-000009000000}"/>
    <cellStyle name="Normal 4" xfId="3" xr:uid="{00000000-0005-0000-0000-00000A000000}"/>
    <cellStyle name="Normal 6" xfId="11" xr:uid="{00000000-0005-0000-0000-00000B000000}"/>
    <cellStyle name="Normal 8" xfId="10" xr:uid="{00000000-0005-0000-0000-00000C000000}"/>
    <cellStyle name="Normal 9" xfId="8" xr:uid="{00000000-0005-0000-0000-00000D000000}"/>
  </cellStyles>
  <dxfs count="207">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bgColor theme="3" tint="0.59996337778862885"/>
        </patternFill>
      </fill>
    </dxf>
    <dxf>
      <fill>
        <patternFill>
          <bgColor theme="3" tint="0.79998168889431442"/>
        </patternFill>
      </fill>
    </dxf>
    <dxf>
      <fill>
        <patternFill>
          <bgColor rgb="FF66FF33"/>
        </patternFill>
      </fill>
    </dxf>
    <dxf>
      <fill>
        <patternFill>
          <bgColor rgb="FFFFFF66"/>
        </patternFill>
      </fill>
    </dxf>
    <dxf>
      <fill>
        <patternFill>
          <bgColor theme="3" tint="0.59996337778862885"/>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bgColor theme="3" tint="0.59996337778862885"/>
        </patternFill>
      </fill>
    </dxf>
    <dxf>
      <fill>
        <patternFill>
          <bgColor theme="3" tint="0.79998168889431442"/>
        </patternFill>
      </fill>
    </dxf>
    <dxf>
      <fill>
        <patternFill>
          <bgColor rgb="FF66FF33"/>
        </patternFill>
      </fill>
    </dxf>
    <dxf>
      <fill>
        <patternFill>
          <bgColor rgb="FFFFFF66"/>
        </patternFill>
      </fill>
    </dxf>
    <dxf>
      <fill>
        <patternFill>
          <bgColor theme="3" tint="0.59996337778862885"/>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bgColor theme="3" tint="0.59996337778862885"/>
        </patternFill>
      </fill>
    </dxf>
    <dxf>
      <fill>
        <patternFill>
          <bgColor theme="3" tint="0.79998168889431442"/>
        </patternFill>
      </fill>
    </dxf>
    <dxf>
      <fill>
        <patternFill>
          <bgColor rgb="FF66FF33"/>
        </patternFill>
      </fill>
    </dxf>
    <dxf>
      <fill>
        <patternFill>
          <bgColor rgb="FFFFFF66"/>
        </patternFill>
      </fill>
    </dxf>
    <dxf>
      <fill>
        <patternFill>
          <bgColor theme="3" tint="0.59996337778862885"/>
        </patternFill>
      </fill>
    </dxf>
    <dxf>
      <fill>
        <patternFill>
          <bgColor theme="3" tint="0.59996337778862885"/>
        </patternFill>
      </fill>
    </dxf>
    <dxf>
      <fill>
        <patternFill>
          <bgColor theme="3" tint="0.79998168889431442"/>
        </patternFill>
      </fill>
    </dxf>
    <dxf>
      <fill>
        <patternFill>
          <bgColor rgb="FF66FF33"/>
        </patternFill>
      </fill>
    </dxf>
    <dxf>
      <fill>
        <patternFill>
          <bgColor rgb="FFFFFF66"/>
        </patternFill>
      </fill>
    </dxf>
    <dxf>
      <fill>
        <patternFill>
          <bgColor theme="3" tint="0.59996337778862885"/>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9</xdr:col>
      <xdr:colOff>133350</xdr:colOff>
      <xdr:row>2</xdr:row>
      <xdr:rowOff>76200</xdr:rowOff>
    </xdr:from>
    <xdr:to>
      <xdr:col>10</xdr:col>
      <xdr:colOff>514350</xdr:colOff>
      <xdr:row>6</xdr:row>
      <xdr:rowOff>239163</xdr:rowOff>
    </xdr:to>
    <xdr:pic>
      <xdr:nvPicPr>
        <xdr:cNvPr id="3" name="Imagen 3">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34500" y="457200"/>
          <a:ext cx="1143000" cy="12202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83874</xdr:colOff>
      <xdr:row>0</xdr:row>
      <xdr:rowOff>35719</xdr:rowOff>
    </xdr:from>
    <xdr:to>
      <xdr:col>2</xdr:col>
      <xdr:colOff>726810</xdr:colOff>
      <xdr:row>3</xdr:row>
      <xdr:rowOff>183886</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1124" y="35719"/>
          <a:ext cx="1195386" cy="77681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homas%20Romero\Documents\PLANEACION\Administracion%20del%20riesgo\gestion%20de%20riesg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uperfinanciera-my.sharepoint.com/personal/ojquintero_superfinanciera_gov_co/Documents/ReOp/Seguimiento%20riesgos/Matrices%20Diciembre/Planeaci&#243;n.xlsm"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Anexo%203%20Racionalizaci&#243;n%20de%20Tr&#225;mites%20(V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INSTRUCTIVO"/>
      <sheetName val="2 CONTEXTO E IDENTIFICACIÓN"/>
      <sheetName val="3 PROBABIL E IMPACTO INHERENTE"/>
      <sheetName val="4 MAPA CALOR INHERENTE"/>
      <sheetName val="5 VALORACIÓN DEL CONTROL"/>
      <sheetName val="6 MAPA CALOR RESIDUAL"/>
      <sheetName val="7 MAPA CALOR INHEREN Y RESIDUAL"/>
      <sheetName val="8 MAPA RIESGOS"/>
      <sheetName val="9 RIESGO DEL PROCESO"/>
      <sheetName val="10 CONTROL DE CAMBIOS"/>
      <sheetName val="11 FORMULAS"/>
    </sheetNames>
    <sheetDataSet>
      <sheetData sheetId="0"/>
      <sheetData sheetId="1"/>
      <sheetData sheetId="2">
        <row r="11">
          <cell r="X11" t="str">
            <v>Menor a 10 SMLMV</v>
          </cell>
        </row>
        <row r="12">
          <cell r="X12" t="str">
            <v>Entre 10 y 50 SMLMV</v>
          </cell>
        </row>
        <row r="13">
          <cell r="X13" t="str">
            <v>Entre 50 y 100 SMLMV</v>
          </cell>
        </row>
        <row r="14">
          <cell r="X14" t="str">
            <v>Entre 100 y 500 SMLMV</v>
          </cell>
        </row>
        <row r="15">
          <cell r="X15" t="str">
            <v>Mayor a 500 SMLMV</v>
          </cell>
        </row>
        <row r="16">
          <cell r="X16" t="str">
            <v>N/A</v>
          </cell>
        </row>
      </sheetData>
      <sheetData sheetId="3"/>
      <sheetData sheetId="4"/>
      <sheetData sheetId="5"/>
      <sheetData sheetId="6"/>
      <sheetData sheetId="7"/>
      <sheetData sheetId="8"/>
      <sheetData sheetId="9"/>
      <sheetData sheetId="10">
        <row r="4">
          <cell r="A4" t="str">
            <v>A_Ejecución_y_Administración_de_procesos</v>
          </cell>
          <cell r="O4" t="str">
            <v>Preventivo</v>
          </cell>
        </row>
        <row r="5">
          <cell r="A5" t="str">
            <v>B_Fraude_Externo</v>
          </cell>
          <cell r="O5" t="str">
            <v>Detectivo</v>
          </cell>
          <cell r="P5" t="str">
            <v>Probabilidad</v>
          </cell>
        </row>
        <row r="6">
          <cell r="A6" t="str">
            <v>C_Fraude_Interno</v>
          </cell>
          <cell r="O6" t="str">
            <v>Correctivo</v>
          </cell>
          <cell r="P6" t="str">
            <v>Impacto</v>
          </cell>
        </row>
        <row r="7">
          <cell r="A7" t="str">
            <v>D_Fallas_Tecnológicas</v>
          </cell>
        </row>
        <row r="8">
          <cell r="A8" t="str">
            <v>E_Relaciones_Laborales</v>
          </cell>
        </row>
        <row r="9">
          <cell r="A9" t="str">
            <v>F_Usuarios_Productos_y_Prácticas_Organizacionales</v>
          </cell>
        </row>
        <row r="10">
          <cell r="A10" t="str">
            <v>G_Daños_Activos_Físicos</v>
          </cell>
        </row>
        <row r="11">
          <cell r="A11">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ESTABLECER CONTEXTO "/>
      <sheetName val="B. DOFA"/>
      <sheetName val="C. ESTRATEGIAS DOFA"/>
      <sheetName val="1. RIESGOS "/>
      <sheetName val="2. DOCUMENTACIÓN"/>
      <sheetName val="2.1 CIBER"/>
      <sheetName val="3. EVALUACIÓN"/>
      <sheetName val="4. VALORACIÓN"/>
      <sheetName val="5. MATRIZ DE RIESGOS"/>
      <sheetName val="4a. MATRIZ CALIFICACIÓN"/>
      <sheetName val="MATRIZ DE CALIFICACIÓN"/>
      <sheetName val="Causas"/>
      <sheetName val="AMENAZAS DE CIBERSEGURIDAD "/>
      <sheetName val="NUEVAS_TABLAS"/>
      <sheetName val="CONTROLES SD"/>
      <sheetName val="IDENTIFICACIÓN DE LAS VULNERABI"/>
      <sheetName val="HISTORIAL DE CAMBIOS"/>
      <sheetName val="Hoja3"/>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B2" t="str">
            <v xml:space="preserve">Hardware (biométricos, equipos de cómputo y comunicaciones, servidores) </v>
          </cell>
        </row>
        <row r="3">
          <cell r="B3" t="str">
            <v>Software y/o Sistema</v>
          </cell>
        </row>
        <row r="4">
          <cell r="B4" t="str">
            <v>Servicios (internet, web, portales, agua, luz..)</v>
          </cell>
        </row>
        <row r="5">
          <cell r="B5" t="str">
            <v>Personas</v>
          </cell>
        </row>
        <row r="6">
          <cell r="B6" t="str">
            <v>Información</v>
          </cell>
        </row>
        <row r="7">
          <cell r="B7" t="str">
            <v>Intangible (Imagen)</v>
          </cell>
        </row>
        <row r="8">
          <cell r="B8" t="str">
            <v>Instalaciones</v>
          </cell>
        </row>
        <row r="9">
          <cell r="B9" t="str">
            <v>Componentes de red</v>
          </cell>
        </row>
        <row r="10">
          <cell r="B10">
            <v>0</v>
          </cell>
        </row>
      </sheetData>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TRATEGIAS DE RACIONALIZACION"/>
      <sheetName val="TABLA"/>
      <sheetName val="Tablas instituciones"/>
      <sheetName val="Hoja1"/>
      <sheetName val="Formulas"/>
    </sheetNames>
    <sheetDataSet>
      <sheetData sheetId="0" refreshError="1"/>
      <sheetData sheetId="1">
        <row r="2">
          <cell r="G2" t="str">
            <v>Normativas</v>
          </cell>
        </row>
        <row r="3">
          <cell r="G3" t="str">
            <v>Administrativas</v>
          </cell>
        </row>
        <row r="4">
          <cell r="G4" t="str">
            <v>Tecnologicas</v>
          </cell>
        </row>
      </sheetData>
      <sheetData sheetId="2" refreshError="1"/>
      <sheetData sheetId="3" refreshError="1"/>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3:H92"/>
  <sheetViews>
    <sheetView showGridLines="0" topLeftCell="A5" workbookViewId="0">
      <selection activeCell="G11" sqref="G11"/>
    </sheetView>
  </sheetViews>
  <sheetFormatPr baseColWidth="10" defaultColWidth="11.42578125" defaultRowHeight="15" x14ac:dyDescent="0.25"/>
  <cols>
    <col min="3" max="3" width="24.42578125" customWidth="1"/>
    <col min="4" max="4" width="6.140625" customWidth="1"/>
    <col min="5" max="5" width="21" customWidth="1"/>
    <col min="6" max="6" width="6.140625" customWidth="1"/>
    <col min="7" max="7" width="28" customWidth="1"/>
    <col min="8" max="8" width="6.5703125" customWidth="1"/>
  </cols>
  <sheetData>
    <row r="3" spans="2:8" ht="24.75" customHeight="1" x14ac:dyDescent="0.25">
      <c r="B3" s="2" t="s">
        <v>0</v>
      </c>
      <c r="C3" s="2" t="s">
        <v>1</v>
      </c>
      <c r="D3" s="2" t="s">
        <v>2</v>
      </c>
      <c r="E3" s="2" t="s">
        <v>3</v>
      </c>
      <c r="F3" s="2" t="s">
        <v>4</v>
      </c>
      <c r="G3" s="2" t="s">
        <v>5</v>
      </c>
      <c r="H3" s="2" t="s">
        <v>6</v>
      </c>
    </row>
    <row r="4" spans="2:8" ht="19.5" customHeight="1" x14ac:dyDescent="0.25">
      <c r="B4" s="1" t="s">
        <v>7</v>
      </c>
      <c r="C4" s="73" t="s">
        <v>8</v>
      </c>
      <c r="D4" s="70">
        <v>1</v>
      </c>
      <c r="E4" s="67" t="s">
        <v>9</v>
      </c>
      <c r="F4" s="70" t="s">
        <v>10</v>
      </c>
      <c r="G4" s="17" t="s">
        <v>11</v>
      </c>
      <c r="H4" s="16">
        <v>1</v>
      </c>
    </row>
    <row r="5" spans="2:8" ht="19.5" customHeight="1" x14ac:dyDescent="0.25">
      <c r="B5" s="1" t="s">
        <v>7</v>
      </c>
      <c r="C5" s="74"/>
      <c r="D5" s="71"/>
      <c r="E5" s="68"/>
      <c r="F5" s="71"/>
      <c r="G5" s="17" t="s">
        <v>12</v>
      </c>
      <c r="H5" s="16">
        <v>2</v>
      </c>
    </row>
    <row r="6" spans="2:8" ht="19.5" customHeight="1" x14ac:dyDescent="0.25">
      <c r="B6" s="1" t="s">
        <v>7</v>
      </c>
      <c r="C6" s="74"/>
      <c r="D6" s="71"/>
      <c r="E6" s="68"/>
      <c r="F6" s="71"/>
      <c r="G6" s="17" t="s">
        <v>13</v>
      </c>
      <c r="H6" s="16">
        <v>3</v>
      </c>
    </row>
    <row r="7" spans="2:8" ht="19.5" customHeight="1" x14ac:dyDescent="0.25">
      <c r="B7" s="1" t="s">
        <v>7</v>
      </c>
      <c r="C7" s="74"/>
      <c r="D7" s="72"/>
      <c r="E7" s="69"/>
      <c r="F7" s="72"/>
      <c r="G7" s="17" t="s">
        <v>14</v>
      </c>
      <c r="H7" s="16">
        <v>4</v>
      </c>
    </row>
    <row r="8" spans="2:8" ht="19.5" customHeight="1" x14ac:dyDescent="0.25">
      <c r="B8" s="1" t="s">
        <v>7</v>
      </c>
      <c r="C8" s="74"/>
      <c r="D8" s="3">
        <f>1+D4</f>
        <v>2</v>
      </c>
      <c r="E8" s="5" t="s">
        <v>15</v>
      </c>
      <c r="F8" s="3" t="s">
        <v>16</v>
      </c>
      <c r="G8" s="17" t="s">
        <v>14</v>
      </c>
      <c r="H8" s="16">
        <v>1</v>
      </c>
    </row>
    <row r="9" spans="2:8" ht="19.5" customHeight="1" x14ac:dyDescent="0.25">
      <c r="B9" s="1" t="s">
        <v>7</v>
      </c>
      <c r="C9" s="74"/>
      <c r="D9" s="70">
        <v>3</v>
      </c>
      <c r="E9" s="67" t="s">
        <v>17</v>
      </c>
      <c r="F9" s="70" t="s">
        <v>18</v>
      </c>
      <c r="G9" s="17" t="s">
        <v>19</v>
      </c>
      <c r="H9" s="16">
        <v>1</v>
      </c>
    </row>
    <row r="10" spans="2:8" ht="19.5" customHeight="1" x14ac:dyDescent="0.25">
      <c r="B10" s="1" t="s">
        <v>7</v>
      </c>
      <c r="C10" s="74"/>
      <c r="D10" s="71"/>
      <c r="E10" s="68"/>
      <c r="F10" s="71"/>
      <c r="G10" s="17" t="s">
        <v>20</v>
      </c>
      <c r="H10" s="16">
        <v>2</v>
      </c>
    </row>
    <row r="11" spans="2:8" ht="19.5" customHeight="1" x14ac:dyDescent="0.25">
      <c r="B11" s="1" t="s">
        <v>7</v>
      </c>
      <c r="C11" s="74"/>
      <c r="D11" s="71"/>
      <c r="E11" s="68"/>
      <c r="F11" s="71"/>
      <c r="G11" s="17" t="s">
        <v>21</v>
      </c>
      <c r="H11" s="16">
        <v>3</v>
      </c>
    </row>
    <row r="12" spans="2:8" ht="19.5" customHeight="1" x14ac:dyDescent="0.25">
      <c r="B12" s="1" t="s">
        <v>7</v>
      </c>
      <c r="C12" s="74"/>
      <c r="D12" s="72"/>
      <c r="E12" s="69"/>
      <c r="F12" s="72"/>
      <c r="G12" s="17" t="s">
        <v>22</v>
      </c>
      <c r="H12" s="16">
        <v>4</v>
      </c>
    </row>
    <row r="13" spans="2:8" ht="34.5" customHeight="1" x14ac:dyDescent="0.25">
      <c r="B13" s="1" t="s">
        <v>7</v>
      </c>
      <c r="C13" s="74"/>
      <c r="D13" s="70">
        <v>4</v>
      </c>
      <c r="E13" s="67" t="s">
        <v>23</v>
      </c>
      <c r="F13" s="70" t="s">
        <v>24</v>
      </c>
      <c r="G13" s="17" t="s">
        <v>25</v>
      </c>
      <c r="H13" s="16">
        <v>1</v>
      </c>
    </row>
    <row r="14" spans="2:8" ht="22.5" x14ac:dyDescent="0.25">
      <c r="B14" s="1" t="s">
        <v>7</v>
      </c>
      <c r="C14" s="74"/>
      <c r="D14" s="71"/>
      <c r="E14" s="68"/>
      <c r="F14" s="71"/>
      <c r="G14" s="17" t="s">
        <v>26</v>
      </c>
      <c r="H14" s="16">
        <v>2</v>
      </c>
    </row>
    <row r="15" spans="2:8" x14ac:dyDescent="0.25">
      <c r="B15" s="1" t="s">
        <v>7</v>
      </c>
      <c r="C15" s="74"/>
      <c r="D15" s="71"/>
      <c r="E15" s="68"/>
      <c r="F15" s="71"/>
      <c r="G15" s="17" t="s">
        <v>27</v>
      </c>
      <c r="H15" s="16">
        <v>3</v>
      </c>
    </row>
    <row r="16" spans="2:8" x14ac:dyDescent="0.25">
      <c r="B16" s="1" t="s">
        <v>7</v>
      </c>
      <c r="C16" s="74"/>
      <c r="D16" s="72"/>
      <c r="E16" s="69"/>
      <c r="F16" s="72"/>
      <c r="G16" s="17" t="s">
        <v>28</v>
      </c>
      <c r="H16" s="16">
        <v>4</v>
      </c>
    </row>
    <row r="17" spans="2:8" ht="34.5" customHeight="1" x14ac:dyDescent="0.25">
      <c r="B17" s="1" t="s">
        <v>7</v>
      </c>
      <c r="C17" s="74"/>
      <c r="D17" s="70">
        <v>5</v>
      </c>
      <c r="E17" s="67" t="s">
        <v>29</v>
      </c>
      <c r="F17" s="70" t="s">
        <v>30</v>
      </c>
      <c r="G17" s="17" t="s">
        <v>31</v>
      </c>
      <c r="H17" s="16">
        <v>1</v>
      </c>
    </row>
    <row r="18" spans="2:8" x14ac:dyDescent="0.25">
      <c r="B18" s="1" t="s">
        <v>7</v>
      </c>
      <c r="C18" s="74"/>
      <c r="D18" s="71"/>
      <c r="E18" s="68"/>
      <c r="F18" s="71"/>
      <c r="G18" s="17" t="s">
        <v>32</v>
      </c>
      <c r="H18" s="16">
        <v>2</v>
      </c>
    </row>
    <row r="19" spans="2:8" x14ac:dyDescent="0.25">
      <c r="B19" s="1" t="s">
        <v>7</v>
      </c>
      <c r="C19" s="74"/>
      <c r="D19" s="71"/>
      <c r="E19" s="68"/>
      <c r="F19" s="71"/>
      <c r="G19" s="17" t="s">
        <v>33</v>
      </c>
      <c r="H19" s="16">
        <v>3</v>
      </c>
    </row>
    <row r="20" spans="2:8" x14ac:dyDescent="0.25">
      <c r="B20" s="1" t="s">
        <v>7</v>
      </c>
      <c r="C20" s="74"/>
      <c r="D20" s="72"/>
      <c r="E20" s="69"/>
      <c r="F20" s="72"/>
      <c r="G20" s="17" t="s">
        <v>34</v>
      </c>
      <c r="H20" s="16">
        <v>4</v>
      </c>
    </row>
    <row r="21" spans="2:8" ht="34.5" customHeight="1" x14ac:dyDescent="0.25">
      <c r="B21" s="1" t="s">
        <v>7</v>
      </c>
      <c r="C21" s="74"/>
      <c r="D21" s="70">
        <v>6</v>
      </c>
      <c r="E21" s="67" t="s">
        <v>35</v>
      </c>
      <c r="F21" s="70" t="s">
        <v>36</v>
      </c>
      <c r="G21" s="17" t="s">
        <v>37</v>
      </c>
      <c r="H21" s="16">
        <v>1</v>
      </c>
    </row>
    <row r="22" spans="2:8" ht="33.75" x14ac:dyDescent="0.25">
      <c r="B22" s="1" t="s">
        <v>7</v>
      </c>
      <c r="C22" s="74"/>
      <c r="D22" s="71"/>
      <c r="E22" s="68"/>
      <c r="F22" s="71"/>
      <c r="G22" s="17" t="s">
        <v>38</v>
      </c>
      <c r="H22" s="16">
        <v>2</v>
      </c>
    </row>
    <row r="23" spans="2:8" ht="22.5" x14ac:dyDescent="0.25">
      <c r="B23" s="1" t="s">
        <v>7</v>
      </c>
      <c r="C23" s="75"/>
      <c r="D23" s="72"/>
      <c r="E23" s="69"/>
      <c r="F23" s="72"/>
      <c r="G23" s="17" t="s">
        <v>39</v>
      </c>
      <c r="H23" s="16">
        <v>3</v>
      </c>
    </row>
    <row r="24" spans="2:8" ht="30" customHeight="1" x14ac:dyDescent="0.25">
      <c r="B24" s="1" t="s">
        <v>7</v>
      </c>
      <c r="C24" s="18" t="s">
        <v>40</v>
      </c>
      <c r="D24" s="3">
        <v>7</v>
      </c>
      <c r="E24" s="5" t="s">
        <v>41</v>
      </c>
      <c r="F24" s="1" t="s">
        <v>42</v>
      </c>
      <c r="G24" s="4"/>
      <c r="H24" s="1"/>
    </row>
    <row r="25" spans="2:8" x14ac:dyDescent="0.25">
      <c r="B25" s="1" t="s">
        <v>7</v>
      </c>
      <c r="C25" s="18" t="s">
        <v>43</v>
      </c>
      <c r="D25" s="3">
        <v>8</v>
      </c>
      <c r="E25" s="5" t="s">
        <v>44</v>
      </c>
      <c r="F25" s="1" t="s">
        <v>45</v>
      </c>
      <c r="G25" s="4"/>
      <c r="H25" s="1"/>
    </row>
    <row r="26" spans="2:8" ht="23.25" x14ac:dyDescent="0.25">
      <c r="B26" s="1" t="s">
        <v>7</v>
      </c>
      <c r="C26" s="18" t="s">
        <v>43</v>
      </c>
      <c r="D26" s="3">
        <v>9</v>
      </c>
      <c r="E26" s="5" t="s">
        <v>46</v>
      </c>
      <c r="F26" s="1" t="s">
        <v>47</v>
      </c>
      <c r="G26" s="4"/>
      <c r="H26" s="1"/>
    </row>
    <row r="27" spans="2:8" ht="34.5" x14ac:dyDescent="0.25">
      <c r="B27" s="1" t="s">
        <v>7</v>
      </c>
      <c r="C27" s="18" t="s">
        <v>43</v>
      </c>
      <c r="D27" s="3">
        <v>10</v>
      </c>
      <c r="E27" s="5" t="s">
        <v>48</v>
      </c>
      <c r="F27" s="1" t="s">
        <v>49</v>
      </c>
      <c r="G27" s="4"/>
      <c r="H27" s="1"/>
    </row>
    <row r="28" spans="2:8" ht="22.5" x14ac:dyDescent="0.25">
      <c r="B28" s="1" t="s">
        <v>7</v>
      </c>
      <c r="C28" s="18" t="s">
        <v>50</v>
      </c>
      <c r="D28" s="3">
        <v>11</v>
      </c>
      <c r="E28" s="5" t="s">
        <v>51</v>
      </c>
      <c r="F28" s="1" t="s">
        <v>52</v>
      </c>
      <c r="G28" s="4"/>
      <c r="H28" s="1"/>
    </row>
    <row r="29" spans="2:8" ht="22.5" x14ac:dyDescent="0.25">
      <c r="B29" s="1" t="s">
        <v>7</v>
      </c>
      <c r="C29" s="18" t="s">
        <v>50</v>
      </c>
      <c r="D29" s="3">
        <v>12</v>
      </c>
      <c r="E29" s="5" t="s">
        <v>53</v>
      </c>
      <c r="F29" s="1" t="s">
        <v>54</v>
      </c>
      <c r="G29" s="4"/>
      <c r="H29" s="1"/>
    </row>
    <row r="30" spans="2:8" x14ac:dyDescent="0.25">
      <c r="B30" s="1" t="s">
        <v>55</v>
      </c>
      <c r="C30" s="18" t="s">
        <v>56</v>
      </c>
      <c r="D30" s="3">
        <v>13</v>
      </c>
      <c r="E30" s="5" t="s">
        <v>57</v>
      </c>
      <c r="F30" s="1" t="s">
        <v>58</v>
      </c>
      <c r="G30" s="4"/>
      <c r="H30" s="1"/>
    </row>
    <row r="31" spans="2:8" x14ac:dyDescent="0.25">
      <c r="B31" s="1" t="s">
        <v>55</v>
      </c>
      <c r="C31" s="18" t="s">
        <v>56</v>
      </c>
      <c r="D31" s="3">
        <v>14</v>
      </c>
      <c r="E31" s="5" t="s">
        <v>59</v>
      </c>
      <c r="F31" s="1" t="s">
        <v>60</v>
      </c>
      <c r="G31" s="4"/>
      <c r="H31" s="1"/>
    </row>
    <row r="32" spans="2:8" x14ac:dyDescent="0.25">
      <c r="B32" s="1" t="s">
        <v>55</v>
      </c>
      <c r="C32" s="18" t="s">
        <v>56</v>
      </c>
      <c r="D32" s="3">
        <v>15</v>
      </c>
      <c r="E32" s="5" t="s">
        <v>61</v>
      </c>
      <c r="F32" s="1" t="s">
        <v>62</v>
      </c>
      <c r="G32" s="4"/>
      <c r="H32" s="1"/>
    </row>
    <row r="33" spans="2:8" ht="23.25" x14ac:dyDescent="0.25">
      <c r="B33" s="1" t="s">
        <v>55</v>
      </c>
      <c r="C33" s="18" t="s">
        <v>56</v>
      </c>
      <c r="D33" s="3">
        <v>16</v>
      </c>
      <c r="E33" s="5" t="s">
        <v>63</v>
      </c>
      <c r="F33" s="1" t="s">
        <v>64</v>
      </c>
      <c r="G33" s="4"/>
      <c r="H33" s="1"/>
    </row>
    <row r="34" spans="2:8" ht="23.25" x14ac:dyDescent="0.25">
      <c r="B34" s="1" t="s">
        <v>55</v>
      </c>
      <c r="C34" s="18" t="s">
        <v>56</v>
      </c>
      <c r="D34" s="3">
        <v>17</v>
      </c>
      <c r="E34" s="5" t="s">
        <v>65</v>
      </c>
      <c r="F34" s="1" t="s">
        <v>66</v>
      </c>
      <c r="G34" s="4"/>
      <c r="H34" s="1"/>
    </row>
    <row r="35" spans="2:8" ht="45.75" x14ac:dyDescent="0.25">
      <c r="B35" s="1" t="s">
        <v>55</v>
      </c>
      <c r="C35" s="18" t="s">
        <v>56</v>
      </c>
      <c r="D35" s="3">
        <v>18</v>
      </c>
      <c r="E35" s="5" t="s">
        <v>67</v>
      </c>
      <c r="F35" s="1" t="s">
        <v>68</v>
      </c>
      <c r="G35" s="5"/>
      <c r="H35" s="1"/>
    </row>
    <row r="36" spans="2:8" ht="34.5" x14ac:dyDescent="0.25">
      <c r="B36" s="1" t="s">
        <v>55</v>
      </c>
      <c r="C36" s="18" t="s">
        <v>69</v>
      </c>
      <c r="D36" s="3">
        <v>19</v>
      </c>
      <c r="E36" s="5" t="s">
        <v>70</v>
      </c>
      <c r="F36" s="1" t="s">
        <v>71</v>
      </c>
      <c r="G36" s="4"/>
      <c r="H36" s="1"/>
    </row>
    <row r="37" spans="2:8" ht="22.5" x14ac:dyDescent="0.25">
      <c r="B37" s="1" t="s">
        <v>55</v>
      </c>
      <c r="C37" s="18" t="s">
        <v>69</v>
      </c>
      <c r="D37" s="3">
        <v>20</v>
      </c>
      <c r="E37" s="5" t="s">
        <v>72</v>
      </c>
      <c r="F37" s="1" t="s">
        <v>73</v>
      </c>
      <c r="G37" s="4"/>
      <c r="H37" s="1"/>
    </row>
    <row r="38" spans="2:8" ht="22.5" x14ac:dyDescent="0.25">
      <c r="B38" s="1" t="s">
        <v>55</v>
      </c>
      <c r="C38" s="18" t="s">
        <v>69</v>
      </c>
      <c r="D38" s="3">
        <v>21</v>
      </c>
      <c r="E38" s="5" t="s">
        <v>74</v>
      </c>
      <c r="F38" s="1" t="s">
        <v>75</v>
      </c>
      <c r="G38" s="4"/>
      <c r="H38" s="1"/>
    </row>
    <row r="39" spans="2:8" ht="23.25" x14ac:dyDescent="0.25">
      <c r="B39" s="1" t="s">
        <v>55</v>
      </c>
      <c r="C39" s="18" t="s">
        <v>76</v>
      </c>
      <c r="D39" s="3">
        <v>22</v>
      </c>
      <c r="E39" s="5" t="s">
        <v>77</v>
      </c>
      <c r="F39" s="1" t="s">
        <v>78</v>
      </c>
      <c r="G39" s="4"/>
      <c r="H39" s="1"/>
    </row>
    <row r="40" spans="2:8" ht="23.25" x14ac:dyDescent="0.25">
      <c r="B40" s="1" t="s">
        <v>55</v>
      </c>
      <c r="C40" s="18" t="s">
        <v>76</v>
      </c>
      <c r="D40" s="3">
        <v>23</v>
      </c>
      <c r="E40" s="5" t="s">
        <v>79</v>
      </c>
      <c r="F40" s="1" t="s">
        <v>80</v>
      </c>
      <c r="G40" s="4"/>
      <c r="H40" s="1"/>
    </row>
    <row r="41" spans="2:8" ht="23.25" x14ac:dyDescent="0.25">
      <c r="B41" s="1" t="s">
        <v>55</v>
      </c>
      <c r="C41" s="18" t="s">
        <v>76</v>
      </c>
      <c r="D41" s="3">
        <v>24</v>
      </c>
      <c r="E41" s="5" t="s">
        <v>81</v>
      </c>
      <c r="F41" s="1" t="s">
        <v>82</v>
      </c>
      <c r="G41" s="4"/>
      <c r="H41" s="1"/>
    </row>
    <row r="42" spans="2:8" ht="33.75" x14ac:dyDescent="0.25">
      <c r="B42" s="1" t="s">
        <v>55</v>
      </c>
      <c r="C42" s="18" t="s">
        <v>76</v>
      </c>
      <c r="D42" s="3">
        <v>25</v>
      </c>
      <c r="E42" s="41" t="s">
        <v>83</v>
      </c>
      <c r="F42" s="1" t="s">
        <v>84</v>
      </c>
      <c r="G42" s="4"/>
      <c r="H42" s="1"/>
    </row>
    <row r="43" spans="2:8" ht="22.5" x14ac:dyDescent="0.25">
      <c r="B43" s="1" t="s">
        <v>55</v>
      </c>
      <c r="C43" s="18" t="s">
        <v>76</v>
      </c>
      <c r="D43" s="3">
        <v>26</v>
      </c>
      <c r="E43" s="5" t="s">
        <v>85</v>
      </c>
      <c r="F43" s="1" t="s">
        <v>86</v>
      </c>
      <c r="G43" s="4"/>
      <c r="H43" s="1"/>
    </row>
    <row r="44" spans="2:8" ht="22.5" x14ac:dyDescent="0.25">
      <c r="B44" s="1" t="s">
        <v>55</v>
      </c>
      <c r="C44" s="18" t="s">
        <v>76</v>
      </c>
      <c r="D44" s="3">
        <f>1+D43</f>
        <v>27</v>
      </c>
      <c r="E44" s="42" t="s">
        <v>87</v>
      </c>
      <c r="F44" s="1" t="s">
        <v>88</v>
      </c>
      <c r="G44" s="4"/>
      <c r="H44" s="1"/>
    </row>
    <row r="45" spans="2:8" ht="34.5" x14ac:dyDescent="0.25">
      <c r="B45" s="1" t="s">
        <v>55</v>
      </c>
      <c r="C45" s="18" t="s">
        <v>89</v>
      </c>
      <c r="D45" s="3">
        <f t="shared" ref="D45:D92" si="0">1+D44</f>
        <v>28</v>
      </c>
      <c r="E45" s="5" t="s">
        <v>90</v>
      </c>
      <c r="F45" s="1" t="s">
        <v>91</v>
      </c>
      <c r="G45" s="4"/>
      <c r="H45" s="1"/>
    </row>
    <row r="46" spans="2:8" ht="45.75" x14ac:dyDescent="0.25">
      <c r="B46" s="1" t="s">
        <v>55</v>
      </c>
      <c r="C46" s="18" t="s">
        <v>92</v>
      </c>
      <c r="D46" s="3">
        <f t="shared" si="0"/>
        <v>29</v>
      </c>
      <c r="E46" s="5" t="s">
        <v>93</v>
      </c>
      <c r="F46" s="1" t="s">
        <v>94</v>
      </c>
      <c r="G46" s="6"/>
      <c r="H46" s="1"/>
    </row>
    <row r="47" spans="2:8" ht="68.25" x14ac:dyDescent="0.25">
      <c r="B47" s="1" t="s">
        <v>55</v>
      </c>
      <c r="C47" s="18" t="s">
        <v>92</v>
      </c>
      <c r="D47" s="3">
        <f t="shared" si="0"/>
        <v>30</v>
      </c>
      <c r="E47" s="5" t="s">
        <v>95</v>
      </c>
      <c r="F47" s="1" t="s">
        <v>96</v>
      </c>
      <c r="G47" s="5"/>
      <c r="H47" s="1"/>
    </row>
    <row r="48" spans="2:8" ht="23.25" x14ac:dyDescent="0.25">
      <c r="B48" s="1" t="s">
        <v>55</v>
      </c>
      <c r="C48" s="18" t="s">
        <v>92</v>
      </c>
      <c r="D48" s="3">
        <f t="shared" si="0"/>
        <v>31</v>
      </c>
      <c r="E48" s="5" t="s">
        <v>97</v>
      </c>
      <c r="F48" s="1" t="s">
        <v>98</v>
      </c>
      <c r="G48" s="4"/>
      <c r="H48" s="1"/>
    </row>
    <row r="49" spans="2:8" x14ac:dyDescent="0.25">
      <c r="B49" s="1" t="s">
        <v>55</v>
      </c>
      <c r="C49" s="18" t="s">
        <v>92</v>
      </c>
      <c r="D49" s="3">
        <f t="shared" si="0"/>
        <v>32</v>
      </c>
      <c r="E49" s="5" t="s">
        <v>99</v>
      </c>
      <c r="F49" s="1" t="s">
        <v>100</v>
      </c>
      <c r="G49" s="4"/>
      <c r="H49" s="1"/>
    </row>
    <row r="50" spans="2:8" ht="23.25" x14ac:dyDescent="0.25">
      <c r="B50" s="1" t="s">
        <v>55</v>
      </c>
      <c r="C50" s="18" t="s">
        <v>101</v>
      </c>
      <c r="D50" s="3">
        <f t="shared" si="0"/>
        <v>33</v>
      </c>
      <c r="E50" s="5" t="s">
        <v>102</v>
      </c>
      <c r="F50" s="1" t="s">
        <v>103</v>
      </c>
      <c r="G50" s="4"/>
      <c r="H50" s="1"/>
    </row>
    <row r="51" spans="2:8" ht="23.25" x14ac:dyDescent="0.25">
      <c r="B51" s="1" t="s">
        <v>55</v>
      </c>
      <c r="C51" s="18" t="s">
        <v>104</v>
      </c>
      <c r="D51" s="3">
        <f t="shared" si="0"/>
        <v>34</v>
      </c>
      <c r="E51" s="5" t="s">
        <v>105</v>
      </c>
      <c r="F51" s="1" t="s">
        <v>106</v>
      </c>
      <c r="G51" s="4"/>
      <c r="H51" s="1"/>
    </row>
    <row r="52" spans="2:8" ht="34.5" x14ac:dyDescent="0.25">
      <c r="B52" s="1" t="s">
        <v>55</v>
      </c>
      <c r="C52" s="18" t="s">
        <v>104</v>
      </c>
      <c r="D52" s="3">
        <f t="shared" si="0"/>
        <v>35</v>
      </c>
      <c r="E52" s="5" t="s">
        <v>107</v>
      </c>
      <c r="F52" s="1" t="s">
        <v>108</v>
      </c>
      <c r="G52" s="4"/>
      <c r="H52" s="1"/>
    </row>
    <row r="53" spans="2:8" x14ac:dyDescent="0.25">
      <c r="B53" s="1" t="s">
        <v>55</v>
      </c>
      <c r="C53" s="18" t="s">
        <v>104</v>
      </c>
      <c r="D53" s="3">
        <f t="shared" si="0"/>
        <v>36</v>
      </c>
      <c r="E53" s="5" t="s">
        <v>109</v>
      </c>
      <c r="F53" s="1" t="s">
        <v>110</v>
      </c>
      <c r="G53" s="4"/>
      <c r="H53" s="1"/>
    </row>
    <row r="54" spans="2:8" x14ac:dyDescent="0.25">
      <c r="B54" s="1" t="s">
        <v>55</v>
      </c>
      <c r="C54" s="18" t="s">
        <v>104</v>
      </c>
      <c r="D54" s="3">
        <f t="shared" si="0"/>
        <v>37</v>
      </c>
      <c r="E54" s="5" t="s">
        <v>111</v>
      </c>
      <c r="F54" s="1" t="s">
        <v>112</v>
      </c>
      <c r="G54" s="4"/>
      <c r="H54" s="1"/>
    </row>
    <row r="55" spans="2:8" ht="34.5" x14ac:dyDescent="0.25">
      <c r="B55" s="1" t="s">
        <v>55</v>
      </c>
      <c r="C55" s="18" t="s">
        <v>104</v>
      </c>
      <c r="D55" s="3">
        <f t="shared" si="0"/>
        <v>38</v>
      </c>
      <c r="E55" s="5" t="s">
        <v>113</v>
      </c>
      <c r="F55" s="1" t="s">
        <v>114</v>
      </c>
      <c r="G55" s="4"/>
      <c r="H55" s="1"/>
    </row>
    <row r="56" spans="2:8" ht="23.25" x14ac:dyDescent="0.25">
      <c r="B56" s="1" t="s">
        <v>55</v>
      </c>
      <c r="C56" s="18" t="s">
        <v>104</v>
      </c>
      <c r="D56" s="3">
        <f t="shared" si="0"/>
        <v>39</v>
      </c>
      <c r="E56" s="5" t="s">
        <v>115</v>
      </c>
      <c r="F56" s="1" t="s">
        <v>116</v>
      </c>
      <c r="G56" s="4"/>
      <c r="H56" s="1"/>
    </row>
    <row r="57" spans="2:8" ht="23.25" x14ac:dyDescent="0.25">
      <c r="B57" s="1" t="s">
        <v>55</v>
      </c>
      <c r="C57" s="18" t="s">
        <v>104</v>
      </c>
      <c r="D57" s="3">
        <f t="shared" si="0"/>
        <v>40</v>
      </c>
      <c r="E57" s="5" t="s">
        <v>117</v>
      </c>
      <c r="F57" s="1" t="s">
        <v>118</v>
      </c>
      <c r="G57" s="4"/>
      <c r="H57" s="1"/>
    </row>
    <row r="58" spans="2:8" x14ac:dyDescent="0.25">
      <c r="B58" s="1" t="s">
        <v>55</v>
      </c>
      <c r="C58" s="18" t="s">
        <v>104</v>
      </c>
      <c r="D58" s="3">
        <f t="shared" si="0"/>
        <v>41</v>
      </c>
      <c r="E58" s="5" t="s">
        <v>119</v>
      </c>
      <c r="F58" s="1" t="s">
        <v>120</v>
      </c>
      <c r="G58" s="4"/>
      <c r="H58" s="1"/>
    </row>
    <row r="59" spans="2:8" ht="23.25" x14ac:dyDescent="0.25">
      <c r="B59" s="1" t="s">
        <v>55</v>
      </c>
      <c r="C59" s="18" t="s">
        <v>104</v>
      </c>
      <c r="D59" s="3">
        <f t="shared" si="0"/>
        <v>42</v>
      </c>
      <c r="E59" s="5" t="s">
        <v>121</v>
      </c>
      <c r="F59" s="1" t="s">
        <v>122</v>
      </c>
      <c r="G59" s="4"/>
      <c r="H59" s="1"/>
    </row>
    <row r="60" spans="2:8" x14ac:dyDescent="0.25">
      <c r="B60" s="1" t="s">
        <v>55</v>
      </c>
      <c r="C60" s="18" t="s">
        <v>104</v>
      </c>
      <c r="D60" s="3">
        <f t="shared" si="0"/>
        <v>43</v>
      </c>
      <c r="E60" s="5" t="s">
        <v>123</v>
      </c>
      <c r="F60" s="1" t="s">
        <v>124</v>
      </c>
      <c r="G60" s="4"/>
      <c r="H60" s="1"/>
    </row>
    <row r="61" spans="2:8" ht="34.5" x14ac:dyDescent="0.25">
      <c r="B61" s="1" t="s">
        <v>55</v>
      </c>
      <c r="C61" s="18" t="s">
        <v>104</v>
      </c>
      <c r="D61" s="3">
        <f t="shared" si="0"/>
        <v>44</v>
      </c>
      <c r="E61" s="5" t="s">
        <v>125</v>
      </c>
      <c r="F61" s="1" t="s">
        <v>126</v>
      </c>
      <c r="G61" s="4"/>
      <c r="H61" s="1"/>
    </row>
    <row r="62" spans="2:8" ht="23.25" x14ac:dyDescent="0.25">
      <c r="B62" s="1" t="s">
        <v>55</v>
      </c>
      <c r="C62" s="18" t="s">
        <v>104</v>
      </c>
      <c r="D62" s="3">
        <f t="shared" si="0"/>
        <v>45</v>
      </c>
      <c r="E62" s="5" t="s">
        <v>127</v>
      </c>
      <c r="F62" s="1" t="s">
        <v>128</v>
      </c>
      <c r="G62" s="4"/>
      <c r="H62" s="1"/>
    </row>
    <row r="63" spans="2:8" ht="23.25" x14ac:dyDescent="0.25">
      <c r="B63" s="1" t="s">
        <v>129</v>
      </c>
      <c r="C63" s="18" t="s">
        <v>130</v>
      </c>
      <c r="D63" s="3">
        <f t="shared" si="0"/>
        <v>46</v>
      </c>
      <c r="E63" s="5" t="s">
        <v>131</v>
      </c>
      <c r="F63" s="1" t="s">
        <v>132</v>
      </c>
      <c r="G63" s="4"/>
      <c r="H63" s="1"/>
    </row>
    <row r="64" spans="2:8" ht="23.25" x14ac:dyDescent="0.25">
      <c r="B64" s="1" t="s">
        <v>129</v>
      </c>
      <c r="C64" s="18" t="s">
        <v>130</v>
      </c>
      <c r="D64" s="3">
        <f t="shared" si="0"/>
        <v>47</v>
      </c>
      <c r="E64" s="5" t="s">
        <v>133</v>
      </c>
      <c r="F64" s="1" t="s">
        <v>134</v>
      </c>
      <c r="G64" s="4"/>
      <c r="H64" s="1"/>
    </row>
    <row r="65" spans="2:8" x14ac:dyDescent="0.25">
      <c r="B65" s="1" t="s">
        <v>129</v>
      </c>
      <c r="C65" s="18" t="s">
        <v>130</v>
      </c>
      <c r="D65" s="3">
        <f t="shared" si="0"/>
        <v>48</v>
      </c>
      <c r="E65" s="5" t="s">
        <v>135</v>
      </c>
      <c r="F65" s="1" t="s">
        <v>136</v>
      </c>
      <c r="G65" s="4"/>
      <c r="H65" s="1"/>
    </row>
    <row r="66" spans="2:8" x14ac:dyDescent="0.25">
      <c r="B66" s="1" t="s">
        <v>129</v>
      </c>
      <c r="C66" s="18" t="s">
        <v>130</v>
      </c>
      <c r="D66" s="3">
        <f t="shared" si="0"/>
        <v>49</v>
      </c>
      <c r="E66" s="5" t="s">
        <v>137</v>
      </c>
      <c r="F66" s="1" t="s">
        <v>138</v>
      </c>
      <c r="G66" s="4"/>
      <c r="H66" s="1"/>
    </row>
    <row r="67" spans="2:8" x14ac:dyDescent="0.25">
      <c r="B67" s="1" t="s">
        <v>129</v>
      </c>
      <c r="C67" s="18" t="s">
        <v>130</v>
      </c>
      <c r="D67" s="3">
        <f t="shared" si="0"/>
        <v>50</v>
      </c>
      <c r="E67" s="5" t="s">
        <v>139</v>
      </c>
      <c r="F67" s="1" t="s">
        <v>140</v>
      </c>
      <c r="G67" s="4"/>
      <c r="H67" s="1"/>
    </row>
    <row r="68" spans="2:8" ht="34.5" x14ac:dyDescent="0.25">
      <c r="B68" s="1" t="s">
        <v>129</v>
      </c>
      <c r="C68" s="18" t="s">
        <v>130</v>
      </c>
      <c r="D68" s="3">
        <f t="shared" si="0"/>
        <v>51</v>
      </c>
      <c r="E68" s="5" t="s">
        <v>141</v>
      </c>
      <c r="F68" s="1" t="s">
        <v>142</v>
      </c>
      <c r="G68" s="4"/>
      <c r="H68" s="1"/>
    </row>
    <row r="69" spans="2:8" ht="23.25" x14ac:dyDescent="0.25">
      <c r="B69" s="1" t="s">
        <v>129</v>
      </c>
      <c r="C69" s="18" t="s">
        <v>130</v>
      </c>
      <c r="D69" s="3">
        <f t="shared" si="0"/>
        <v>52</v>
      </c>
      <c r="E69" s="5" t="s">
        <v>143</v>
      </c>
      <c r="F69" s="1" t="s">
        <v>144</v>
      </c>
      <c r="G69" s="4"/>
      <c r="H69" s="1"/>
    </row>
    <row r="70" spans="2:8" x14ac:dyDescent="0.25">
      <c r="B70" s="1" t="s">
        <v>129</v>
      </c>
      <c r="C70" s="18" t="s">
        <v>130</v>
      </c>
      <c r="D70" s="3">
        <f t="shared" si="0"/>
        <v>53</v>
      </c>
      <c r="E70" s="5" t="s">
        <v>145</v>
      </c>
      <c r="F70" s="1" t="s">
        <v>146</v>
      </c>
      <c r="G70" s="4"/>
      <c r="H70" s="1"/>
    </row>
    <row r="71" spans="2:8" x14ac:dyDescent="0.25">
      <c r="B71" s="1" t="s">
        <v>129</v>
      </c>
      <c r="C71" s="18" t="s">
        <v>130</v>
      </c>
      <c r="D71" s="3">
        <f t="shared" si="0"/>
        <v>54</v>
      </c>
      <c r="E71" s="5" t="s">
        <v>147</v>
      </c>
      <c r="F71" s="1" t="s">
        <v>148</v>
      </c>
      <c r="G71" s="4"/>
      <c r="H71" s="1"/>
    </row>
    <row r="72" spans="2:8" ht="34.5" x14ac:dyDescent="0.25">
      <c r="B72" s="1" t="s">
        <v>129</v>
      </c>
      <c r="C72" s="18" t="s">
        <v>149</v>
      </c>
      <c r="D72" s="3">
        <f t="shared" si="0"/>
        <v>55</v>
      </c>
      <c r="E72" s="5" t="s">
        <v>150</v>
      </c>
      <c r="F72" s="1" t="s">
        <v>151</v>
      </c>
      <c r="G72" s="4"/>
      <c r="H72" s="1"/>
    </row>
    <row r="73" spans="2:8" ht="34.5" x14ac:dyDescent="0.25">
      <c r="B73" s="1" t="s">
        <v>129</v>
      </c>
      <c r="C73" s="18" t="s">
        <v>149</v>
      </c>
      <c r="D73" s="3">
        <f t="shared" si="0"/>
        <v>56</v>
      </c>
      <c r="E73" s="5" t="s">
        <v>152</v>
      </c>
      <c r="F73" s="1" t="s">
        <v>153</v>
      </c>
      <c r="G73" s="4"/>
      <c r="H73" s="1"/>
    </row>
    <row r="74" spans="2:8" ht="34.5" x14ac:dyDescent="0.25">
      <c r="B74" s="1" t="s">
        <v>129</v>
      </c>
      <c r="C74" s="18" t="s">
        <v>149</v>
      </c>
      <c r="D74" s="3">
        <f t="shared" si="0"/>
        <v>57</v>
      </c>
      <c r="E74" s="5" t="s">
        <v>154</v>
      </c>
      <c r="F74" s="1" t="s">
        <v>155</v>
      </c>
      <c r="G74" s="4"/>
      <c r="H74" s="1"/>
    </row>
    <row r="75" spans="2:8" ht="22.5" x14ac:dyDescent="0.25">
      <c r="B75" s="1" t="s">
        <v>129</v>
      </c>
      <c r="C75" s="18" t="s">
        <v>149</v>
      </c>
      <c r="D75" s="3">
        <f t="shared" si="0"/>
        <v>58</v>
      </c>
      <c r="E75" s="5" t="s">
        <v>156</v>
      </c>
      <c r="F75" s="1" t="s">
        <v>157</v>
      </c>
      <c r="G75" s="4"/>
      <c r="H75" s="1"/>
    </row>
    <row r="76" spans="2:8" ht="23.25" x14ac:dyDescent="0.25">
      <c r="B76" s="1" t="s">
        <v>129</v>
      </c>
      <c r="C76" s="18" t="s">
        <v>158</v>
      </c>
      <c r="D76" s="3">
        <f t="shared" si="0"/>
        <v>59</v>
      </c>
      <c r="E76" s="5" t="s">
        <v>159</v>
      </c>
      <c r="F76" s="1" t="s">
        <v>160</v>
      </c>
      <c r="G76" s="4"/>
      <c r="H76" s="1"/>
    </row>
    <row r="77" spans="2:8" x14ac:dyDescent="0.25">
      <c r="B77" s="1" t="s">
        <v>129</v>
      </c>
      <c r="C77" s="18" t="s">
        <v>158</v>
      </c>
      <c r="D77" s="3">
        <f t="shared" si="0"/>
        <v>60</v>
      </c>
      <c r="E77" s="5" t="s">
        <v>161</v>
      </c>
      <c r="F77" s="1" t="s">
        <v>162</v>
      </c>
      <c r="G77" s="4"/>
      <c r="H77" s="1"/>
    </row>
    <row r="78" spans="2:8" ht="23.25" x14ac:dyDescent="0.25">
      <c r="B78" s="1" t="s">
        <v>129</v>
      </c>
      <c r="C78" s="18" t="s">
        <v>158</v>
      </c>
      <c r="D78" s="3">
        <f t="shared" si="0"/>
        <v>61</v>
      </c>
      <c r="E78" s="5" t="s">
        <v>163</v>
      </c>
      <c r="F78" s="1" t="s">
        <v>164</v>
      </c>
      <c r="G78" s="4"/>
      <c r="H78" s="1"/>
    </row>
    <row r="79" spans="2:8" ht="23.25" x14ac:dyDescent="0.25">
      <c r="B79" s="1" t="s">
        <v>129</v>
      </c>
      <c r="C79" s="18" t="s">
        <v>158</v>
      </c>
      <c r="D79" s="3">
        <f t="shared" si="0"/>
        <v>62</v>
      </c>
      <c r="E79" s="5" t="s">
        <v>165</v>
      </c>
      <c r="F79" s="1" t="s">
        <v>166</v>
      </c>
      <c r="G79" s="4"/>
      <c r="H79" s="1"/>
    </row>
    <row r="80" spans="2:8" ht="23.25" x14ac:dyDescent="0.25">
      <c r="B80" s="1" t="s">
        <v>129</v>
      </c>
      <c r="C80" s="18" t="s">
        <v>158</v>
      </c>
      <c r="D80" s="3">
        <f t="shared" si="0"/>
        <v>63</v>
      </c>
      <c r="E80" s="5" t="s">
        <v>167</v>
      </c>
      <c r="F80" s="1" t="s">
        <v>168</v>
      </c>
      <c r="G80" s="4"/>
      <c r="H80" s="1"/>
    </row>
    <row r="81" spans="2:8" x14ac:dyDescent="0.25">
      <c r="B81" s="1" t="s">
        <v>129</v>
      </c>
      <c r="C81" s="18" t="s">
        <v>158</v>
      </c>
      <c r="D81" s="3">
        <f t="shared" si="0"/>
        <v>64</v>
      </c>
      <c r="E81" s="5" t="s">
        <v>169</v>
      </c>
      <c r="F81" s="1" t="s">
        <v>170</v>
      </c>
      <c r="G81" s="4"/>
      <c r="H81" s="1"/>
    </row>
    <row r="82" spans="2:8" x14ac:dyDescent="0.25">
      <c r="B82" s="1" t="s">
        <v>129</v>
      </c>
      <c r="C82" s="18" t="s">
        <v>171</v>
      </c>
      <c r="D82" s="3">
        <f t="shared" si="0"/>
        <v>65</v>
      </c>
      <c r="E82" s="5" t="s">
        <v>172</v>
      </c>
      <c r="F82" s="1" t="s">
        <v>173</v>
      </c>
      <c r="G82" s="4"/>
      <c r="H82" s="1"/>
    </row>
    <row r="83" spans="2:8" x14ac:dyDescent="0.25">
      <c r="B83" s="1" t="s">
        <v>129</v>
      </c>
      <c r="C83" s="18" t="s">
        <v>171</v>
      </c>
      <c r="D83" s="3">
        <f t="shared" si="0"/>
        <v>66</v>
      </c>
      <c r="E83" s="5" t="s">
        <v>174</v>
      </c>
      <c r="F83" s="1" t="s">
        <v>175</v>
      </c>
      <c r="G83" s="4"/>
      <c r="H83" s="1"/>
    </row>
    <row r="84" spans="2:8" x14ac:dyDescent="0.25">
      <c r="B84" s="1" t="s">
        <v>129</v>
      </c>
      <c r="C84" s="18" t="s">
        <v>171</v>
      </c>
      <c r="D84" s="3">
        <f t="shared" si="0"/>
        <v>67</v>
      </c>
      <c r="E84" s="5" t="s">
        <v>176</v>
      </c>
      <c r="F84" s="1" t="s">
        <v>177</v>
      </c>
      <c r="G84" s="4"/>
      <c r="H84" s="1"/>
    </row>
    <row r="85" spans="2:8" x14ac:dyDescent="0.25">
      <c r="B85" s="1" t="s">
        <v>129</v>
      </c>
      <c r="C85" s="18" t="s">
        <v>178</v>
      </c>
      <c r="D85" s="3">
        <f t="shared" si="0"/>
        <v>68</v>
      </c>
      <c r="E85" s="5" t="s">
        <v>179</v>
      </c>
      <c r="F85" s="1" t="s">
        <v>180</v>
      </c>
      <c r="G85" s="4"/>
      <c r="H85" s="1"/>
    </row>
    <row r="86" spans="2:8" ht="23.25" x14ac:dyDescent="0.25">
      <c r="B86" s="1" t="s">
        <v>129</v>
      </c>
      <c r="C86" s="18" t="s">
        <v>178</v>
      </c>
      <c r="D86" s="3">
        <f t="shared" si="0"/>
        <v>69</v>
      </c>
      <c r="E86" s="5" t="s">
        <v>181</v>
      </c>
      <c r="F86" s="1" t="s">
        <v>182</v>
      </c>
      <c r="G86" s="4"/>
      <c r="H86" s="1"/>
    </row>
    <row r="87" spans="2:8" ht="34.5" x14ac:dyDescent="0.25">
      <c r="B87" s="1" t="s">
        <v>129</v>
      </c>
      <c r="C87" s="18" t="s">
        <v>178</v>
      </c>
      <c r="D87" s="3">
        <f t="shared" si="0"/>
        <v>70</v>
      </c>
      <c r="E87" s="5" t="s">
        <v>183</v>
      </c>
      <c r="F87" s="1" t="s">
        <v>184</v>
      </c>
      <c r="G87" s="4"/>
      <c r="H87" s="1"/>
    </row>
    <row r="88" spans="2:8" x14ac:dyDescent="0.25">
      <c r="B88" s="1" t="s">
        <v>129</v>
      </c>
      <c r="C88" s="18" t="s">
        <v>178</v>
      </c>
      <c r="D88" s="3">
        <f t="shared" si="0"/>
        <v>71</v>
      </c>
      <c r="E88" s="5" t="s">
        <v>185</v>
      </c>
      <c r="F88" s="1" t="s">
        <v>186</v>
      </c>
      <c r="G88" s="4"/>
      <c r="H88" s="1"/>
    </row>
    <row r="89" spans="2:8" x14ac:dyDescent="0.25">
      <c r="B89" s="1" t="s">
        <v>129</v>
      </c>
      <c r="C89" s="18" t="s">
        <v>178</v>
      </c>
      <c r="D89" s="3">
        <f t="shared" si="0"/>
        <v>72</v>
      </c>
      <c r="E89" s="5" t="s">
        <v>187</v>
      </c>
      <c r="F89" s="1" t="s">
        <v>188</v>
      </c>
      <c r="G89" s="4"/>
      <c r="H89" s="1"/>
    </row>
    <row r="90" spans="2:8" x14ac:dyDescent="0.25">
      <c r="B90" s="1" t="s">
        <v>129</v>
      </c>
      <c r="C90" s="18" t="s">
        <v>178</v>
      </c>
      <c r="D90" s="3">
        <f t="shared" si="0"/>
        <v>73</v>
      </c>
      <c r="E90" s="5" t="s">
        <v>189</v>
      </c>
      <c r="F90" s="1" t="s">
        <v>190</v>
      </c>
      <c r="G90" s="4"/>
      <c r="H90" s="1"/>
    </row>
    <row r="91" spans="2:8" x14ac:dyDescent="0.25">
      <c r="B91" s="1" t="s">
        <v>129</v>
      </c>
      <c r="C91" s="18" t="s">
        <v>178</v>
      </c>
      <c r="D91" s="3">
        <f t="shared" si="0"/>
        <v>74</v>
      </c>
      <c r="E91" s="5" t="s">
        <v>191</v>
      </c>
      <c r="F91" s="1" t="s">
        <v>192</v>
      </c>
      <c r="G91" s="4"/>
      <c r="H91" s="1"/>
    </row>
    <row r="92" spans="2:8" x14ac:dyDescent="0.25">
      <c r="B92" s="1" t="s">
        <v>129</v>
      </c>
      <c r="C92" s="18" t="s">
        <v>178</v>
      </c>
      <c r="D92" s="3">
        <f t="shared" si="0"/>
        <v>75</v>
      </c>
      <c r="E92" s="5" t="s">
        <v>193</v>
      </c>
      <c r="F92" s="1" t="s">
        <v>194</v>
      </c>
      <c r="G92" s="4"/>
      <c r="H92" s="1"/>
    </row>
  </sheetData>
  <sortState xmlns:xlrd2="http://schemas.microsoft.com/office/spreadsheetml/2017/richdata2" ref="E4:F30">
    <sortCondition ref="E3"/>
  </sortState>
  <mergeCells count="16">
    <mergeCell ref="E21:E23"/>
    <mergeCell ref="D21:D23"/>
    <mergeCell ref="F21:F23"/>
    <mergeCell ref="C4:C23"/>
    <mergeCell ref="E13:E16"/>
    <mergeCell ref="F13:F16"/>
    <mergeCell ref="D13:D16"/>
    <mergeCell ref="E17:E20"/>
    <mergeCell ref="F17:F20"/>
    <mergeCell ref="D17:D20"/>
    <mergeCell ref="E4:E7"/>
    <mergeCell ref="E9:E12"/>
    <mergeCell ref="F9:F12"/>
    <mergeCell ref="F4:F7"/>
    <mergeCell ref="D4:D7"/>
    <mergeCell ref="D9:D1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I85"/>
  <sheetViews>
    <sheetView zoomScale="70" zoomScaleNormal="70" workbookViewId="0">
      <selection activeCell="D8" sqref="D8"/>
    </sheetView>
  </sheetViews>
  <sheetFormatPr baseColWidth="10" defaultColWidth="11.42578125" defaultRowHeight="15" x14ac:dyDescent="0.25"/>
  <cols>
    <col min="1" max="1" width="24.85546875" customWidth="1"/>
    <col min="2" max="5" width="26.42578125" customWidth="1"/>
    <col min="6" max="9" width="40" customWidth="1"/>
  </cols>
  <sheetData>
    <row r="2" spans="1:9" x14ac:dyDescent="0.25">
      <c r="B2" s="79" t="s">
        <v>195</v>
      </c>
      <c r="C2" s="80"/>
      <c r="D2" s="80"/>
      <c r="E2" s="81"/>
      <c r="F2" s="76" t="s">
        <v>196</v>
      </c>
      <c r="G2" s="77"/>
      <c r="H2" s="77"/>
      <c r="I2" s="78"/>
    </row>
    <row r="3" spans="1:9" ht="30" x14ac:dyDescent="0.25">
      <c r="A3" s="19"/>
      <c r="B3" s="23" t="s">
        <v>197</v>
      </c>
      <c r="C3" s="23" t="s">
        <v>198</v>
      </c>
      <c r="D3" s="23" t="s">
        <v>199</v>
      </c>
      <c r="E3" s="23" t="s">
        <v>200</v>
      </c>
      <c r="F3" s="24" t="s">
        <v>201</v>
      </c>
      <c r="G3" s="24" t="s">
        <v>202</v>
      </c>
      <c r="H3" s="24" t="s">
        <v>203</v>
      </c>
      <c r="I3" s="25" t="s">
        <v>204</v>
      </c>
    </row>
    <row r="4" spans="1:9" x14ac:dyDescent="0.25">
      <c r="A4" s="22" t="s">
        <v>205</v>
      </c>
      <c r="B4" s="22" t="s">
        <v>206</v>
      </c>
      <c r="C4" s="22" t="s">
        <v>207</v>
      </c>
      <c r="D4" s="22" t="s">
        <v>208</v>
      </c>
      <c r="E4" s="22" t="s">
        <v>209</v>
      </c>
      <c r="F4" s="22" t="s">
        <v>210</v>
      </c>
      <c r="G4" s="22" t="s">
        <v>211</v>
      </c>
      <c r="H4" s="22" t="s">
        <v>212</v>
      </c>
      <c r="I4" s="22" t="s">
        <v>213</v>
      </c>
    </row>
    <row r="5" spans="1:9" x14ac:dyDescent="0.25">
      <c r="A5" s="20" t="s">
        <v>9</v>
      </c>
      <c r="B5" s="21"/>
      <c r="C5" s="21"/>
      <c r="D5" s="21"/>
      <c r="E5" s="21"/>
      <c r="F5" s="21"/>
      <c r="G5" s="21"/>
      <c r="H5" s="21"/>
      <c r="I5" s="21"/>
    </row>
    <row r="6" spans="1:9" ht="15.75" thickBot="1" x14ac:dyDescent="0.3">
      <c r="A6" s="5" t="s">
        <v>15</v>
      </c>
      <c r="B6" s="21"/>
      <c r="C6" s="21"/>
      <c r="D6" s="21"/>
      <c r="E6" s="21"/>
      <c r="F6" s="21"/>
      <c r="G6" s="21"/>
      <c r="H6" s="21"/>
      <c r="I6" s="21"/>
    </row>
    <row r="7" spans="1:9" ht="75" x14ac:dyDescent="0.25">
      <c r="A7" s="212" t="s">
        <v>17</v>
      </c>
      <c r="B7" s="213" t="s">
        <v>347</v>
      </c>
      <c r="C7" s="213" t="s">
        <v>348</v>
      </c>
      <c r="D7" s="213" t="s">
        <v>349</v>
      </c>
      <c r="E7" s="213" t="s">
        <v>350</v>
      </c>
      <c r="F7" s="213" t="s">
        <v>351</v>
      </c>
      <c r="G7" s="213" t="s">
        <v>352</v>
      </c>
      <c r="H7" s="213" t="s">
        <v>353</v>
      </c>
      <c r="I7" s="214" t="s">
        <v>354</v>
      </c>
    </row>
    <row r="8" spans="1:9" s="218" customFormat="1" ht="90" x14ac:dyDescent="0.25">
      <c r="A8" s="215"/>
      <c r="B8" s="216" t="s">
        <v>355</v>
      </c>
      <c r="C8" s="216" t="s">
        <v>356</v>
      </c>
      <c r="D8" s="216" t="s">
        <v>357</v>
      </c>
      <c r="E8" s="216" t="s">
        <v>358</v>
      </c>
      <c r="F8" s="216" t="s">
        <v>359</v>
      </c>
      <c r="G8" s="216" t="s">
        <v>360</v>
      </c>
      <c r="H8" s="216" t="s">
        <v>361</v>
      </c>
      <c r="I8" s="217" t="s">
        <v>362</v>
      </c>
    </row>
    <row r="9" spans="1:9" s="218" customFormat="1" ht="45" x14ac:dyDescent="0.25">
      <c r="A9" s="215"/>
      <c r="B9" s="216" t="s">
        <v>363</v>
      </c>
      <c r="C9" s="216" t="s">
        <v>364</v>
      </c>
      <c r="D9" s="216" t="s">
        <v>365</v>
      </c>
      <c r="E9" s="216" t="s">
        <v>366</v>
      </c>
      <c r="F9" s="216" t="s">
        <v>367</v>
      </c>
      <c r="G9" s="216" t="s">
        <v>368</v>
      </c>
      <c r="H9" s="216"/>
      <c r="I9" s="219"/>
    </row>
    <row r="10" spans="1:9" s="218" customFormat="1" ht="60" x14ac:dyDescent="0.25">
      <c r="A10" s="215"/>
      <c r="B10" s="216" t="s">
        <v>369</v>
      </c>
      <c r="C10" s="216" t="s">
        <v>370</v>
      </c>
      <c r="D10" s="216" t="s">
        <v>371</v>
      </c>
      <c r="E10" s="216" t="s">
        <v>372</v>
      </c>
      <c r="F10" s="220"/>
      <c r="G10" s="220"/>
      <c r="H10" s="220"/>
      <c r="I10" s="219"/>
    </row>
    <row r="11" spans="1:9" s="218" customFormat="1" ht="60" x14ac:dyDescent="0.25">
      <c r="A11" s="215"/>
      <c r="B11" s="216" t="s">
        <v>373</v>
      </c>
      <c r="C11" s="216" t="s">
        <v>374</v>
      </c>
      <c r="D11" s="216" t="s">
        <v>375</v>
      </c>
      <c r="E11" s="216" t="s">
        <v>376</v>
      </c>
      <c r="F11" s="220"/>
      <c r="G11" s="220"/>
      <c r="H11" s="220"/>
      <c r="I11" s="219"/>
    </row>
    <row r="12" spans="1:9" s="218" customFormat="1" ht="90" x14ac:dyDescent="0.25">
      <c r="A12" s="215"/>
      <c r="B12" s="216" t="s">
        <v>377</v>
      </c>
      <c r="C12" s="216" t="s">
        <v>378</v>
      </c>
      <c r="D12" s="216" t="s">
        <v>379</v>
      </c>
      <c r="E12" s="216" t="s">
        <v>380</v>
      </c>
      <c r="F12" s="220"/>
      <c r="G12" s="220"/>
      <c r="H12" s="220"/>
      <c r="I12" s="219"/>
    </row>
    <row r="13" spans="1:9" s="218" customFormat="1" ht="45" x14ac:dyDescent="0.25">
      <c r="A13" s="215"/>
      <c r="B13" s="216" t="s">
        <v>381</v>
      </c>
      <c r="C13" s="216" t="s">
        <v>382</v>
      </c>
      <c r="D13" s="216"/>
      <c r="E13" s="216" t="s">
        <v>383</v>
      </c>
      <c r="F13" s="220"/>
      <c r="G13" s="220"/>
      <c r="H13" s="220"/>
      <c r="I13" s="219"/>
    </row>
    <row r="14" spans="1:9" s="218" customFormat="1" ht="30.75" thickBot="1" x14ac:dyDescent="0.3">
      <c r="A14" s="221"/>
      <c r="B14" s="222"/>
      <c r="C14" s="222"/>
      <c r="D14" s="222"/>
      <c r="E14" s="222" t="s">
        <v>384</v>
      </c>
      <c r="F14" s="223"/>
      <c r="G14" s="223"/>
      <c r="H14" s="223"/>
      <c r="I14" s="224"/>
    </row>
    <row r="15" spans="1:9" ht="22.5" x14ac:dyDescent="0.25">
      <c r="A15" s="20" t="s">
        <v>23</v>
      </c>
      <c r="B15" s="21"/>
      <c r="C15" s="21"/>
      <c r="D15" s="21"/>
      <c r="E15" s="21"/>
      <c r="F15" s="21"/>
      <c r="G15" s="21"/>
      <c r="H15" s="21"/>
      <c r="I15" s="21"/>
    </row>
    <row r="16" spans="1:9" ht="22.5" x14ac:dyDescent="0.25">
      <c r="A16" s="20" t="s">
        <v>29</v>
      </c>
      <c r="B16" s="21"/>
      <c r="C16" s="21"/>
      <c r="D16" s="21"/>
      <c r="E16" s="21"/>
      <c r="F16" s="21"/>
      <c r="G16" s="21"/>
      <c r="H16" s="21"/>
      <c r="I16" s="21"/>
    </row>
    <row r="17" spans="1:9" ht="22.5" x14ac:dyDescent="0.25">
      <c r="A17" s="20" t="s">
        <v>35</v>
      </c>
      <c r="B17" s="21"/>
      <c r="C17" s="21"/>
      <c r="D17" s="21"/>
      <c r="E17" s="21"/>
      <c r="F17" s="21"/>
      <c r="G17" s="21"/>
      <c r="H17" s="21"/>
      <c r="I17" s="21"/>
    </row>
    <row r="18" spans="1:9" ht="23.25" x14ac:dyDescent="0.25">
      <c r="A18" s="5" t="s">
        <v>41</v>
      </c>
      <c r="B18" s="21"/>
      <c r="C18" s="21"/>
      <c r="D18" s="21"/>
      <c r="E18" s="21"/>
      <c r="F18" s="21"/>
      <c r="G18" s="21"/>
      <c r="H18" s="21"/>
      <c r="I18" s="21"/>
    </row>
    <row r="19" spans="1:9" x14ac:dyDescent="0.25">
      <c r="A19" s="5" t="s">
        <v>44</v>
      </c>
      <c r="B19" s="21"/>
      <c r="C19" s="21"/>
      <c r="D19" s="21"/>
      <c r="E19" s="21"/>
      <c r="F19" s="21"/>
      <c r="G19" s="21"/>
      <c r="H19" s="21"/>
      <c r="I19" s="21"/>
    </row>
    <row r="20" spans="1:9" x14ac:dyDescent="0.25">
      <c r="A20" s="5" t="s">
        <v>46</v>
      </c>
      <c r="B20" s="21"/>
      <c r="C20" s="21"/>
      <c r="D20" s="21"/>
      <c r="E20" s="21"/>
      <c r="F20" s="21"/>
      <c r="G20" s="21"/>
      <c r="H20" s="21"/>
      <c r="I20" s="21"/>
    </row>
    <row r="21" spans="1:9" ht="23.25" x14ac:dyDescent="0.25">
      <c r="A21" s="5" t="s">
        <v>48</v>
      </c>
      <c r="B21" s="21"/>
      <c r="C21" s="21"/>
      <c r="D21" s="21"/>
      <c r="E21" s="21"/>
      <c r="F21" s="21"/>
      <c r="G21" s="21"/>
      <c r="H21" s="21"/>
      <c r="I21" s="21"/>
    </row>
    <row r="22" spans="1:9" x14ac:dyDescent="0.25">
      <c r="A22" s="5" t="s">
        <v>51</v>
      </c>
      <c r="B22" s="21"/>
      <c r="C22" s="21"/>
      <c r="D22" s="21"/>
      <c r="E22" s="21"/>
      <c r="F22" s="21"/>
      <c r="G22" s="21"/>
      <c r="H22" s="21"/>
      <c r="I22" s="21"/>
    </row>
    <row r="23" spans="1:9" x14ac:dyDescent="0.25">
      <c r="A23" s="5" t="s">
        <v>53</v>
      </c>
      <c r="B23" s="21"/>
      <c r="C23" s="21"/>
      <c r="D23" s="21"/>
      <c r="E23" s="21"/>
      <c r="F23" s="21"/>
      <c r="G23" s="21"/>
      <c r="H23" s="21"/>
      <c r="I23" s="21"/>
    </row>
    <row r="24" spans="1:9" x14ac:dyDescent="0.25">
      <c r="A24" s="5" t="s">
        <v>57</v>
      </c>
      <c r="B24" s="21"/>
      <c r="C24" s="21"/>
      <c r="D24" s="21"/>
      <c r="E24" s="21"/>
      <c r="F24" s="21"/>
      <c r="G24" s="21"/>
      <c r="H24" s="21"/>
      <c r="I24" s="21"/>
    </row>
    <row r="25" spans="1:9" x14ac:dyDescent="0.25">
      <c r="A25" s="5" t="s">
        <v>59</v>
      </c>
      <c r="B25" s="21"/>
      <c r="C25" s="21"/>
      <c r="D25" s="21"/>
      <c r="E25" s="21"/>
      <c r="F25" s="21"/>
      <c r="G25" s="21"/>
      <c r="H25" s="21"/>
      <c r="I25" s="21"/>
    </row>
    <row r="26" spans="1:9" x14ac:dyDescent="0.25">
      <c r="A26" s="5" t="s">
        <v>61</v>
      </c>
      <c r="B26" s="21"/>
      <c r="C26" s="21"/>
      <c r="D26" s="21"/>
      <c r="E26" s="21"/>
      <c r="F26" s="21"/>
      <c r="G26" s="21"/>
      <c r="H26" s="21"/>
      <c r="I26" s="21"/>
    </row>
    <row r="27" spans="1:9" ht="23.25" x14ac:dyDescent="0.25">
      <c r="A27" s="5" t="s">
        <v>63</v>
      </c>
      <c r="B27" s="21"/>
      <c r="C27" s="21"/>
      <c r="D27" s="21"/>
      <c r="E27" s="21"/>
      <c r="F27" s="21"/>
      <c r="G27" s="21"/>
      <c r="H27" s="21"/>
      <c r="I27" s="21"/>
    </row>
    <row r="28" spans="1:9" x14ac:dyDescent="0.25">
      <c r="A28" s="5" t="s">
        <v>65</v>
      </c>
      <c r="B28" s="21"/>
      <c r="C28" s="21"/>
      <c r="D28" s="21"/>
      <c r="E28" s="21"/>
      <c r="F28" s="21"/>
      <c r="G28" s="21"/>
      <c r="H28" s="21"/>
      <c r="I28" s="21"/>
    </row>
    <row r="29" spans="1:9" ht="34.5" x14ac:dyDescent="0.25">
      <c r="A29" s="5" t="s">
        <v>67</v>
      </c>
      <c r="B29" s="21"/>
      <c r="C29" s="21"/>
      <c r="D29" s="21"/>
      <c r="E29" s="21"/>
      <c r="F29" s="21"/>
      <c r="G29" s="21"/>
      <c r="H29" s="21"/>
      <c r="I29" s="21"/>
    </row>
    <row r="30" spans="1:9" ht="23.25" x14ac:dyDescent="0.25">
      <c r="A30" s="5" t="s">
        <v>70</v>
      </c>
      <c r="B30" s="21"/>
      <c r="C30" s="21"/>
      <c r="D30" s="21"/>
      <c r="E30" s="21"/>
      <c r="F30" s="21"/>
      <c r="G30" s="21"/>
      <c r="H30" s="21"/>
      <c r="I30" s="21"/>
    </row>
    <row r="31" spans="1:9" x14ac:dyDescent="0.25">
      <c r="A31" s="5" t="s">
        <v>72</v>
      </c>
      <c r="B31" s="21"/>
      <c r="C31" s="21"/>
      <c r="D31" s="21"/>
      <c r="E31" s="21"/>
      <c r="F31" s="21"/>
      <c r="G31" s="21"/>
      <c r="H31" s="21"/>
      <c r="I31" s="21"/>
    </row>
    <row r="32" spans="1:9" x14ac:dyDescent="0.25">
      <c r="A32" s="5" t="s">
        <v>74</v>
      </c>
      <c r="B32" s="21"/>
      <c r="C32" s="21"/>
      <c r="D32" s="21"/>
      <c r="E32" s="21"/>
      <c r="F32" s="21"/>
      <c r="G32" s="21"/>
      <c r="H32" s="21"/>
      <c r="I32" s="21"/>
    </row>
    <row r="33" spans="1:9" ht="23.25" x14ac:dyDescent="0.25">
      <c r="A33" s="5" t="s">
        <v>77</v>
      </c>
      <c r="B33" s="21"/>
      <c r="C33" s="21"/>
      <c r="D33" s="21"/>
      <c r="E33" s="21"/>
      <c r="F33" s="21"/>
      <c r="G33" s="21"/>
      <c r="H33" s="21"/>
      <c r="I33" s="21"/>
    </row>
    <row r="34" spans="1:9" ht="23.25" x14ac:dyDescent="0.25">
      <c r="A34" s="5" t="s">
        <v>79</v>
      </c>
      <c r="B34" s="21"/>
      <c r="C34" s="21"/>
      <c r="D34" s="21"/>
      <c r="E34" s="21"/>
      <c r="F34" s="21"/>
      <c r="G34" s="21"/>
      <c r="H34" s="21"/>
      <c r="I34" s="21"/>
    </row>
    <row r="35" spans="1:9" ht="23.25" x14ac:dyDescent="0.25">
      <c r="A35" s="5" t="s">
        <v>81</v>
      </c>
      <c r="B35" s="21"/>
      <c r="C35" s="21"/>
      <c r="D35" s="21"/>
      <c r="E35" s="21"/>
      <c r="F35" s="21"/>
      <c r="G35" s="21"/>
      <c r="H35" s="21"/>
      <c r="I35" s="21"/>
    </row>
    <row r="36" spans="1:9" ht="34.5" x14ac:dyDescent="0.25">
      <c r="A36" s="5" t="s">
        <v>214</v>
      </c>
      <c r="B36" s="21"/>
      <c r="C36" s="21"/>
      <c r="D36" s="21"/>
      <c r="E36" s="21"/>
      <c r="F36" s="21"/>
      <c r="G36" s="21"/>
      <c r="H36" s="21"/>
      <c r="I36" s="21"/>
    </row>
    <row r="37" spans="1:9" x14ac:dyDescent="0.25">
      <c r="A37" s="5" t="s">
        <v>85</v>
      </c>
      <c r="B37" s="21"/>
      <c r="C37" s="21"/>
      <c r="D37" s="21"/>
      <c r="E37" s="21"/>
      <c r="F37" s="21"/>
      <c r="G37" s="21"/>
      <c r="H37" s="21"/>
      <c r="I37" s="21"/>
    </row>
    <row r="38" spans="1:9" ht="34.5" x14ac:dyDescent="0.25">
      <c r="A38" s="5" t="s">
        <v>90</v>
      </c>
      <c r="B38" s="21"/>
      <c r="C38" s="21"/>
      <c r="D38" s="21"/>
      <c r="E38" s="21"/>
      <c r="F38" s="21"/>
      <c r="G38" s="21"/>
      <c r="H38" s="21"/>
      <c r="I38" s="21"/>
    </row>
    <row r="39" spans="1:9" ht="34.5" x14ac:dyDescent="0.25">
      <c r="A39" s="5" t="s">
        <v>93</v>
      </c>
      <c r="B39" s="21"/>
      <c r="C39" s="21"/>
      <c r="D39" s="21"/>
      <c r="E39" s="21"/>
      <c r="F39" s="21"/>
      <c r="G39" s="21"/>
      <c r="H39" s="21"/>
      <c r="I39" s="21"/>
    </row>
    <row r="40" spans="1:9" ht="57" x14ac:dyDescent="0.25">
      <c r="A40" s="5" t="s">
        <v>95</v>
      </c>
      <c r="B40" s="21"/>
      <c r="C40" s="21"/>
      <c r="D40" s="21"/>
      <c r="E40" s="21"/>
      <c r="F40" s="21"/>
      <c r="G40" s="21"/>
      <c r="H40" s="21"/>
      <c r="I40" s="21"/>
    </row>
    <row r="41" spans="1:9" ht="23.25" x14ac:dyDescent="0.25">
      <c r="A41" s="5" t="s">
        <v>97</v>
      </c>
      <c r="B41" s="21"/>
      <c r="C41" s="21"/>
      <c r="D41" s="21"/>
      <c r="E41" s="21"/>
      <c r="F41" s="21"/>
      <c r="G41" s="21"/>
      <c r="H41" s="21"/>
      <c r="I41" s="21"/>
    </row>
    <row r="42" spans="1:9" x14ac:dyDescent="0.25">
      <c r="A42" s="5" t="s">
        <v>99</v>
      </c>
      <c r="B42" s="21"/>
      <c r="C42" s="21"/>
      <c r="D42" s="21"/>
      <c r="E42" s="21"/>
      <c r="F42" s="21"/>
      <c r="G42" s="21"/>
      <c r="H42" s="21"/>
      <c r="I42" s="21"/>
    </row>
    <row r="43" spans="1:9" ht="23.25" x14ac:dyDescent="0.25">
      <c r="A43" s="5" t="s">
        <v>102</v>
      </c>
      <c r="B43" s="21"/>
      <c r="C43" s="21"/>
      <c r="D43" s="21"/>
      <c r="E43" s="21"/>
      <c r="F43" s="21"/>
      <c r="G43" s="21"/>
      <c r="H43" s="21"/>
      <c r="I43" s="21"/>
    </row>
    <row r="44" spans="1:9" ht="23.25" x14ac:dyDescent="0.25">
      <c r="A44" s="5" t="s">
        <v>105</v>
      </c>
      <c r="B44" s="21"/>
      <c r="C44" s="21"/>
      <c r="D44" s="21"/>
      <c r="E44" s="21"/>
      <c r="F44" s="21"/>
      <c r="G44" s="21"/>
      <c r="H44" s="21"/>
      <c r="I44" s="21"/>
    </row>
    <row r="45" spans="1:9" ht="23.25" x14ac:dyDescent="0.25">
      <c r="A45" s="5" t="s">
        <v>107</v>
      </c>
      <c r="B45" s="21"/>
      <c r="C45" s="21"/>
      <c r="D45" s="21"/>
      <c r="E45" s="21"/>
      <c r="F45" s="21"/>
      <c r="G45" s="21"/>
      <c r="H45" s="21"/>
      <c r="I45" s="21"/>
    </row>
    <row r="46" spans="1:9" x14ac:dyDescent="0.25">
      <c r="A46" s="5" t="s">
        <v>109</v>
      </c>
      <c r="B46" s="21"/>
      <c r="C46" s="21"/>
      <c r="D46" s="21"/>
      <c r="E46" s="21"/>
      <c r="F46" s="21"/>
      <c r="G46" s="21"/>
      <c r="H46" s="21"/>
      <c r="I46" s="21"/>
    </row>
    <row r="47" spans="1:9" x14ac:dyDescent="0.25">
      <c r="A47" s="5" t="s">
        <v>111</v>
      </c>
      <c r="B47" s="21"/>
      <c r="C47" s="21"/>
      <c r="D47" s="21"/>
      <c r="E47" s="21"/>
      <c r="F47" s="21"/>
      <c r="G47" s="21"/>
      <c r="H47" s="21"/>
      <c r="I47" s="21"/>
    </row>
    <row r="48" spans="1:9" ht="23.25" x14ac:dyDescent="0.25">
      <c r="A48" s="5" t="s">
        <v>113</v>
      </c>
      <c r="B48" s="21"/>
      <c r="C48" s="21"/>
      <c r="D48" s="21"/>
      <c r="E48" s="21"/>
      <c r="F48" s="21"/>
      <c r="G48" s="21"/>
      <c r="H48" s="21"/>
      <c r="I48" s="21"/>
    </row>
    <row r="49" spans="1:9" ht="23.25" x14ac:dyDescent="0.25">
      <c r="A49" s="5" t="s">
        <v>115</v>
      </c>
      <c r="B49" s="21"/>
      <c r="C49" s="21"/>
      <c r="D49" s="21"/>
      <c r="E49" s="21"/>
      <c r="F49" s="21"/>
      <c r="G49" s="21"/>
      <c r="H49" s="21"/>
      <c r="I49" s="21"/>
    </row>
    <row r="50" spans="1:9" x14ac:dyDescent="0.25">
      <c r="A50" s="5" t="s">
        <v>117</v>
      </c>
      <c r="B50" s="21"/>
      <c r="C50" s="21"/>
      <c r="D50" s="21"/>
      <c r="E50" s="21"/>
      <c r="F50" s="21"/>
      <c r="G50" s="21"/>
      <c r="H50" s="21"/>
      <c r="I50" s="21"/>
    </row>
    <row r="51" spans="1:9" x14ac:dyDescent="0.25">
      <c r="A51" s="5" t="s">
        <v>119</v>
      </c>
      <c r="B51" s="21"/>
      <c r="C51" s="21"/>
      <c r="D51" s="21"/>
      <c r="E51" s="21"/>
      <c r="F51" s="21"/>
      <c r="G51" s="21"/>
      <c r="H51" s="21"/>
      <c r="I51" s="21"/>
    </row>
    <row r="52" spans="1:9" ht="23.25" x14ac:dyDescent="0.25">
      <c r="A52" s="5" t="s">
        <v>121</v>
      </c>
      <c r="B52" s="21"/>
      <c r="C52" s="21"/>
      <c r="D52" s="21"/>
      <c r="E52" s="21"/>
      <c r="F52" s="21"/>
      <c r="G52" s="21"/>
      <c r="H52" s="21"/>
      <c r="I52" s="21"/>
    </row>
    <row r="53" spans="1:9" x14ac:dyDescent="0.25">
      <c r="A53" s="5" t="s">
        <v>123</v>
      </c>
      <c r="B53" s="21"/>
      <c r="C53" s="21"/>
      <c r="D53" s="21"/>
      <c r="E53" s="21"/>
      <c r="F53" s="21"/>
      <c r="G53" s="21"/>
      <c r="H53" s="21"/>
      <c r="I53" s="21"/>
    </row>
    <row r="54" spans="1:9" ht="34.5" x14ac:dyDescent="0.25">
      <c r="A54" s="5" t="s">
        <v>125</v>
      </c>
      <c r="B54" s="21"/>
      <c r="C54" s="21"/>
      <c r="D54" s="21"/>
      <c r="E54" s="21"/>
      <c r="F54" s="21"/>
      <c r="G54" s="21"/>
      <c r="H54" s="21"/>
      <c r="I54" s="21"/>
    </row>
    <row r="55" spans="1:9" x14ac:dyDescent="0.25">
      <c r="A55" s="5" t="s">
        <v>127</v>
      </c>
      <c r="B55" s="21"/>
      <c r="C55" s="21"/>
      <c r="D55" s="21"/>
      <c r="E55" s="21"/>
      <c r="F55" s="21"/>
      <c r="G55" s="21"/>
      <c r="H55" s="21"/>
      <c r="I55" s="21"/>
    </row>
    <row r="56" spans="1:9" x14ac:dyDescent="0.25">
      <c r="A56" s="5" t="s">
        <v>131</v>
      </c>
      <c r="B56" s="21"/>
      <c r="C56" s="21"/>
      <c r="D56" s="21"/>
      <c r="E56" s="21"/>
      <c r="F56" s="21"/>
      <c r="G56" s="21"/>
      <c r="H56" s="21"/>
      <c r="I56" s="21"/>
    </row>
    <row r="57" spans="1:9" ht="23.25" x14ac:dyDescent="0.25">
      <c r="A57" s="5" t="s">
        <v>133</v>
      </c>
      <c r="B57" s="21"/>
      <c r="C57" s="21"/>
      <c r="D57" s="21"/>
      <c r="E57" s="21"/>
      <c r="F57" s="21"/>
      <c r="G57" s="21"/>
      <c r="H57" s="21"/>
      <c r="I57" s="21"/>
    </row>
    <row r="58" spans="1:9" x14ac:dyDescent="0.25">
      <c r="A58" s="5" t="s">
        <v>135</v>
      </c>
      <c r="B58" s="21"/>
      <c r="C58" s="21"/>
      <c r="D58" s="21"/>
      <c r="E58" s="21"/>
      <c r="F58" s="21"/>
      <c r="G58" s="21"/>
      <c r="H58" s="21"/>
      <c r="I58" s="21"/>
    </row>
    <row r="59" spans="1:9" x14ac:dyDescent="0.25">
      <c r="A59" s="5" t="s">
        <v>137</v>
      </c>
      <c r="B59" s="21"/>
      <c r="C59" s="21"/>
      <c r="D59" s="21"/>
      <c r="E59" s="21"/>
      <c r="F59" s="21"/>
      <c r="G59" s="21"/>
      <c r="H59" s="21"/>
      <c r="I59" s="21"/>
    </row>
    <row r="60" spans="1:9" x14ac:dyDescent="0.25">
      <c r="A60" s="5" t="s">
        <v>139</v>
      </c>
      <c r="B60" s="21"/>
      <c r="C60" s="21"/>
      <c r="D60" s="21"/>
      <c r="E60" s="21"/>
      <c r="F60" s="21"/>
      <c r="G60" s="21"/>
      <c r="H60" s="21"/>
      <c r="I60" s="21"/>
    </row>
    <row r="61" spans="1:9" ht="23.25" x14ac:dyDescent="0.25">
      <c r="A61" s="5" t="s">
        <v>141</v>
      </c>
      <c r="B61" s="21"/>
      <c r="C61" s="21"/>
      <c r="D61" s="21"/>
      <c r="E61" s="21"/>
      <c r="F61" s="21"/>
      <c r="G61" s="21"/>
      <c r="H61" s="21"/>
      <c r="I61" s="21"/>
    </row>
    <row r="62" spans="1:9" x14ac:dyDescent="0.25">
      <c r="A62" s="5" t="s">
        <v>143</v>
      </c>
      <c r="B62" s="21"/>
      <c r="C62" s="21"/>
      <c r="D62" s="21"/>
      <c r="E62" s="21"/>
      <c r="F62" s="21"/>
      <c r="G62" s="21"/>
      <c r="H62" s="21"/>
      <c r="I62" s="21"/>
    </row>
    <row r="63" spans="1:9" x14ac:dyDescent="0.25">
      <c r="A63" s="5" t="s">
        <v>145</v>
      </c>
      <c r="B63" s="21"/>
      <c r="C63" s="21"/>
      <c r="D63" s="21"/>
      <c r="E63" s="21"/>
      <c r="F63" s="21"/>
      <c r="G63" s="21"/>
      <c r="H63" s="21"/>
      <c r="I63" s="21"/>
    </row>
    <row r="64" spans="1:9" x14ac:dyDescent="0.25">
      <c r="A64" s="5" t="s">
        <v>147</v>
      </c>
      <c r="B64" s="21"/>
      <c r="C64" s="21"/>
      <c r="D64" s="21"/>
      <c r="E64" s="21"/>
      <c r="F64" s="21"/>
      <c r="G64" s="21"/>
      <c r="H64" s="21"/>
      <c r="I64" s="21"/>
    </row>
    <row r="65" spans="1:9" ht="23.25" x14ac:dyDescent="0.25">
      <c r="A65" s="5" t="s">
        <v>150</v>
      </c>
      <c r="B65" s="21"/>
      <c r="C65" s="21"/>
      <c r="D65" s="21"/>
      <c r="E65" s="21"/>
      <c r="F65" s="21"/>
      <c r="G65" s="21"/>
      <c r="H65" s="21"/>
      <c r="I65" s="21"/>
    </row>
    <row r="66" spans="1:9" ht="23.25" x14ac:dyDescent="0.25">
      <c r="A66" s="5" t="s">
        <v>152</v>
      </c>
      <c r="B66" s="21"/>
      <c r="C66" s="21"/>
      <c r="D66" s="21"/>
      <c r="E66" s="21"/>
      <c r="F66" s="21"/>
      <c r="G66" s="21"/>
      <c r="H66" s="21"/>
      <c r="I66" s="21"/>
    </row>
    <row r="67" spans="1:9" ht="23.25" x14ac:dyDescent="0.25">
      <c r="A67" s="5" t="s">
        <v>154</v>
      </c>
      <c r="B67" s="21"/>
      <c r="C67" s="21"/>
      <c r="D67" s="21"/>
      <c r="E67" s="21"/>
      <c r="F67" s="21"/>
      <c r="G67" s="21"/>
      <c r="H67" s="21"/>
      <c r="I67" s="21"/>
    </row>
    <row r="68" spans="1:9" x14ac:dyDescent="0.25">
      <c r="A68" s="5" t="s">
        <v>156</v>
      </c>
      <c r="B68" s="21"/>
      <c r="C68" s="21"/>
      <c r="D68" s="21"/>
      <c r="E68" s="21"/>
      <c r="F68" s="21"/>
      <c r="G68" s="21"/>
      <c r="H68" s="21"/>
      <c r="I68" s="21"/>
    </row>
    <row r="69" spans="1:9" x14ac:dyDescent="0.25">
      <c r="A69" s="5" t="s">
        <v>159</v>
      </c>
      <c r="B69" s="21"/>
      <c r="C69" s="21"/>
      <c r="D69" s="21"/>
      <c r="E69" s="21"/>
      <c r="F69" s="21"/>
      <c r="G69" s="21"/>
      <c r="H69" s="21"/>
      <c r="I69" s="21"/>
    </row>
    <row r="70" spans="1:9" x14ac:dyDescent="0.25">
      <c r="A70" s="5" t="s">
        <v>161</v>
      </c>
      <c r="B70" s="21"/>
      <c r="C70" s="21"/>
      <c r="D70" s="21"/>
      <c r="E70" s="21"/>
      <c r="F70" s="21"/>
      <c r="G70" s="21"/>
      <c r="H70" s="21"/>
      <c r="I70" s="21"/>
    </row>
    <row r="71" spans="1:9" x14ac:dyDescent="0.25">
      <c r="A71" s="5" t="s">
        <v>163</v>
      </c>
      <c r="B71" s="21"/>
      <c r="C71" s="21"/>
      <c r="D71" s="21"/>
      <c r="E71" s="21"/>
      <c r="F71" s="21"/>
      <c r="G71" s="21"/>
      <c r="H71" s="21"/>
      <c r="I71" s="21"/>
    </row>
    <row r="72" spans="1:9" ht="23.25" x14ac:dyDescent="0.25">
      <c r="A72" s="5" t="s">
        <v>165</v>
      </c>
      <c r="B72" s="21"/>
      <c r="C72" s="21"/>
      <c r="D72" s="21"/>
      <c r="E72" s="21"/>
      <c r="F72" s="21"/>
      <c r="G72" s="21"/>
      <c r="H72" s="21"/>
      <c r="I72" s="21"/>
    </row>
    <row r="73" spans="1:9" ht="23.25" x14ac:dyDescent="0.25">
      <c r="A73" s="5" t="s">
        <v>167</v>
      </c>
      <c r="B73" s="21"/>
      <c r="C73" s="21"/>
      <c r="D73" s="21"/>
      <c r="E73" s="21"/>
      <c r="F73" s="21"/>
      <c r="G73" s="21"/>
      <c r="H73" s="21"/>
      <c r="I73" s="21"/>
    </row>
    <row r="74" spans="1:9" x14ac:dyDescent="0.25">
      <c r="A74" s="5" t="s">
        <v>169</v>
      </c>
      <c r="B74" s="21"/>
      <c r="C74" s="21"/>
      <c r="D74" s="21"/>
      <c r="E74" s="21"/>
      <c r="F74" s="21"/>
      <c r="G74" s="21"/>
      <c r="H74" s="21"/>
      <c r="I74" s="21"/>
    </row>
    <row r="75" spans="1:9" x14ac:dyDescent="0.25">
      <c r="A75" s="5" t="s">
        <v>172</v>
      </c>
      <c r="B75" s="21"/>
      <c r="C75" s="21"/>
      <c r="D75" s="21"/>
      <c r="E75" s="21"/>
      <c r="F75" s="21"/>
      <c r="G75" s="21"/>
      <c r="H75" s="21"/>
      <c r="I75" s="21"/>
    </row>
    <row r="76" spans="1:9" x14ac:dyDescent="0.25">
      <c r="A76" s="5" t="s">
        <v>174</v>
      </c>
      <c r="B76" s="21"/>
      <c r="C76" s="21"/>
      <c r="D76" s="21"/>
      <c r="E76" s="21"/>
      <c r="F76" s="21"/>
      <c r="G76" s="21"/>
      <c r="H76" s="21"/>
      <c r="I76" s="21"/>
    </row>
    <row r="77" spans="1:9" x14ac:dyDescent="0.25">
      <c r="A77" s="5" t="s">
        <v>176</v>
      </c>
      <c r="B77" s="21"/>
      <c r="C77" s="21"/>
      <c r="D77" s="21"/>
      <c r="E77" s="21"/>
      <c r="F77" s="21"/>
      <c r="G77" s="21"/>
      <c r="H77" s="21"/>
      <c r="I77" s="21"/>
    </row>
    <row r="78" spans="1:9" x14ac:dyDescent="0.25">
      <c r="A78" s="5" t="s">
        <v>179</v>
      </c>
      <c r="B78" s="21"/>
      <c r="C78" s="21"/>
      <c r="D78" s="21"/>
      <c r="E78" s="21"/>
      <c r="F78" s="21"/>
      <c r="G78" s="21"/>
      <c r="H78" s="21"/>
      <c r="I78" s="21"/>
    </row>
    <row r="79" spans="1:9" x14ac:dyDescent="0.25">
      <c r="A79" s="5" t="s">
        <v>181</v>
      </c>
      <c r="B79" s="21"/>
      <c r="C79" s="21"/>
      <c r="D79" s="21"/>
      <c r="E79" s="21"/>
      <c r="F79" s="21"/>
      <c r="G79" s="21"/>
      <c r="H79" s="21"/>
      <c r="I79" s="21"/>
    </row>
    <row r="80" spans="1:9" ht="23.25" x14ac:dyDescent="0.25">
      <c r="A80" s="5" t="s">
        <v>183</v>
      </c>
      <c r="B80" s="21"/>
      <c r="C80" s="21"/>
      <c r="D80" s="21"/>
      <c r="E80" s="21"/>
      <c r="F80" s="21"/>
      <c r="G80" s="21"/>
      <c r="H80" s="21"/>
      <c r="I80" s="21"/>
    </row>
    <row r="81" spans="1:9" x14ac:dyDescent="0.25">
      <c r="A81" s="5" t="s">
        <v>185</v>
      </c>
      <c r="B81" s="21"/>
      <c r="C81" s="21"/>
      <c r="D81" s="21"/>
      <c r="E81" s="21"/>
      <c r="F81" s="21"/>
      <c r="G81" s="21"/>
      <c r="H81" s="21"/>
      <c r="I81" s="21"/>
    </row>
    <row r="82" spans="1:9" x14ac:dyDescent="0.25">
      <c r="A82" s="5" t="s">
        <v>187</v>
      </c>
      <c r="B82" s="21"/>
      <c r="C82" s="21"/>
      <c r="D82" s="21"/>
      <c r="E82" s="21"/>
      <c r="F82" s="21"/>
      <c r="G82" s="21"/>
      <c r="H82" s="21"/>
      <c r="I82" s="21"/>
    </row>
    <row r="83" spans="1:9" x14ac:dyDescent="0.25">
      <c r="A83" s="5" t="s">
        <v>189</v>
      </c>
      <c r="B83" s="21"/>
      <c r="C83" s="21"/>
      <c r="D83" s="21"/>
      <c r="E83" s="21"/>
      <c r="F83" s="21"/>
      <c r="G83" s="21"/>
      <c r="H83" s="21"/>
      <c r="I83" s="21"/>
    </row>
    <row r="84" spans="1:9" x14ac:dyDescent="0.25">
      <c r="A84" s="5" t="s">
        <v>191</v>
      </c>
      <c r="B84" s="21"/>
      <c r="C84" s="21"/>
      <c r="D84" s="21"/>
      <c r="E84" s="21"/>
      <c r="F84" s="21"/>
      <c r="G84" s="21"/>
      <c r="H84" s="21"/>
      <c r="I84" s="21"/>
    </row>
    <row r="85" spans="1:9" x14ac:dyDescent="0.25">
      <c r="A85" s="5" t="s">
        <v>193</v>
      </c>
      <c r="B85" s="21"/>
      <c r="C85" s="21"/>
      <c r="D85" s="21"/>
      <c r="E85" s="21"/>
      <c r="F85" s="21"/>
      <c r="G85" s="21"/>
      <c r="H85" s="21"/>
      <c r="I85" s="21"/>
    </row>
  </sheetData>
  <autoFilter ref="A4:I85" xr:uid="{00000000-0009-0000-0000-000001000000}"/>
  <mergeCells count="3">
    <mergeCell ref="F2:I2"/>
    <mergeCell ref="B2:E2"/>
    <mergeCell ref="A7:A14"/>
  </mergeCells>
  <pageMargins left="0.7" right="0.7" top="0.75" bottom="0.75" header="0.3" footer="0.3"/>
  <pageSetup orientation="portrait" horizontalDpi="4294967292"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31"/>
  <sheetViews>
    <sheetView showGridLines="0" tabSelected="1" topLeftCell="Y27" zoomScale="70" zoomScaleNormal="70" workbookViewId="0">
      <selection activeCell="AF45" sqref="AF45"/>
    </sheetView>
  </sheetViews>
  <sheetFormatPr baseColWidth="10" defaultColWidth="11.42578125" defaultRowHeight="15" x14ac:dyDescent="0.25"/>
  <cols>
    <col min="1" max="1" width="12.85546875" customWidth="1"/>
    <col min="2" max="2" width="8.28515625" customWidth="1"/>
    <col min="3" max="3" width="27.140625" customWidth="1"/>
    <col min="4" max="4" width="23.28515625" customWidth="1"/>
    <col min="5" max="5" width="28.42578125" customWidth="1"/>
    <col min="6" max="6" width="49.28515625" customWidth="1"/>
    <col min="7" max="7" width="20.7109375" customWidth="1"/>
    <col min="8" max="8" width="15.85546875" customWidth="1"/>
    <col min="9" max="9" width="19.5703125" customWidth="1"/>
    <col min="10" max="10" width="15.85546875" customWidth="1"/>
    <col min="11" max="11" width="10.28515625" customWidth="1"/>
    <col min="12" max="12" width="11.5703125" customWidth="1"/>
    <col min="13" max="13" width="7.42578125" customWidth="1"/>
    <col min="14" max="14" width="16.5703125" customWidth="1"/>
    <col min="15" max="15" width="6.7109375" customWidth="1"/>
    <col min="16" max="16" width="12.140625" customWidth="1"/>
    <col min="17" max="17" width="15.5703125" customWidth="1"/>
    <col min="18" max="18" width="13.42578125" customWidth="1"/>
    <col min="19" max="19" width="7" customWidth="1"/>
    <col min="20" max="20" width="12.7109375" customWidth="1"/>
    <col min="21" max="21" width="8.28515625" customWidth="1"/>
    <col min="22" max="22" width="12.7109375" customWidth="1"/>
    <col min="23" max="23" width="8.42578125" customWidth="1"/>
    <col min="24" max="24" width="17.5703125" customWidth="1"/>
    <col min="25" max="25" width="42.28515625" customWidth="1"/>
    <col min="26" max="26" width="21.85546875" customWidth="1"/>
    <col min="27" max="27" width="37.28515625" customWidth="1"/>
    <col min="28" max="28" width="9.85546875" customWidth="1"/>
    <col min="29" max="29" width="8.85546875" customWidth="1"/>
    <col min="30" max="30" width="13.7109375" customWidth="1"/>
    <col min="31" max="31" width="11.85546875" customWidth="1"/>
    <col min="32" max="32" width="12.5703125" customWidth="1"/>
    <col min="33" max="33" width="12.140625" customWidth="1"/>
    <col min="34" max="34" width="9.140625" customWidth="1"/>
    <col min="35" max="35" width="10.85546875" customWidth="1"/>
    <col min="36" max="36" width="8.7109375" customWidth="1"/>
    <col min="37" max="37" width="8.140625" customWidth="1"/>
    <col min="38" max="38" width="9.42578125" customWidth="1"/>
    <col min="39" max="39" width="8.42578125" customWidth="1"/>
    <col min="40" max="40" width="7.85546875" customWidth="1"/>
    <col min="41" max="41" width="13.28515625" customWidth="1"/>
    <col min="42" max="42" width="7.7109375" customWidth="1"/>
    <col min="43" max="43" width="13.28515625" customWidth="1"/>
    <col min="44" max="44" width="12.7109375" customWidth="1"/>
    <col min="45" max="45" width="12" customWidth="1"/>
    <col min="46" max="47" width="17.28515625" customWidth="1"/>
    <col min="48" max="48" width="14.28515625" customWidth="1"/>
    <col min="49" max="49" width="12.28515625" customWidth="1"/>
    <col min="50" max="52" width="17.28515625" customWidth="1"/>
    <col min="53" max="54" width="22" customWidth="1"/>
    <col min="55" max="55" width="12.140625" customWidth="1"/>
    <col min="61" max="61" width="54.140625" customWidth="1"/>
    <col min="16338" max="16384" width="25.42578125" customWidth="1"/>
  </cols>
  <sheetData>
    <row r="1" spans="1:61" s="7" customFormat="1" ht="16.5" customHeight="1" x14ac:dyDescent="0.25">
      <c r="A1" s="189"/>
      <c r="B1" s="189"/>
      <c r="C1" s="189"/>
      <c r="D1" s="165" t="s">
        <v>215</v>
      </c>
      <c r="E1" s="165"/>
      <c r="F1" s="165"/>
      <c r="G1" s="165"/>
      <c r="H1" s="165"/>
      <c r="I1" s="165"/>
      <c r="J1" s="165"/>
      <c r="K1" s="165"/>
      <c r="L1" s="165"/>
      <c r="M1" s="165"/>
      <c r="N1" s="165"/>
      <c r="O1" s="165"/>
      <c r="P1" s="165"/>
      <c r="Q1" s="165"/>
      <c r="R1" s="165"/>
      <c r="S1" s="165"/>
      <c r="T1" s="165"/>
      <c r="U1" s="165"/>
      <c r="V1" s="165"/>
      <c r="W1" s="165"/>
      <c r="X1" s="165"/>
      <c r="Y1" s="165"/>
      <c r="Z1" s="165"/>
      <c r="AA1" s="165"/>
      <c r="AB1" s="165"/>
      <c r="AC1" s="165"/>
      <c r="AD1" s="165"/>
      <c r="AE1" s="165"/>
      <c r="AF1" s="165"/>
      <c r="AG1" s="165"/>
      <c r="AH1" s="165"/>
      <c r="AI1" s="165"/>
      <c r="AJ1" s="165"/>
      <c r="AK1" s="165"/>
      <c r="AL1" s="165"/>
      <c r="AM1" s="165"/>
      <c r="AN1" s="165"/>
      <c r="AO1" s="165"/>
      <c r="AP1" s="165"/>
      <c r="AQ1" s="165"/>
      <c r="AR1" s="165"/>
      <c r="AS1" s="165"/>
      <c r="AT1" s="165"/>
      <c r="AU1" s="165"/>
      <c r="AV1" s="165"/>
      <c r="AW1" s="165"/>
      <c r="AX1" s="165"/>
      <c r="AY1" s="165"/>
      <c r="AZ1" s="165"/>
      <c r="BA1" s="165"/>
      <c r="BB1" s="166" t="s">
        <v>216</v>
      </c>
      <c r="BC1" s="166"/>
      <c r="BI1" s="31" t="s">
        <v>217</v>
      </c>
    </row>
    <row r="2" spans="1:61" s="7" customFormat="1" ht="16.5" customHeight="1" x14ac:dyDescent="0.25">
      <c r="A2" s="189"/>
      <c r="B2" s="189"/>
      <c r="C2" s="189"/>
      <c r="D2" s="167" t="s">
        <v>218</v>
      </c>
      <c r="E2" s="168"/>
      <c r="F2" s="168"/>
      <c r="G2" s="168"/>
      <c r="H2" s="168"/>
      <c r="I2" s="168"/>
      <c r="J2" s="168"/>
      <c r="K2" s="168"/>
      <c r="L2" s="168"/>
      <c r="M2" s="168"/>
      <c r="N2" s="168"/>
      <c r="O2" s="168"/>
      <c r="P2" s="168"/>
      <c r="Q2" s="168"/>
      <c r="R2" s="168"/>
      <c r="S2" s="168"/>
      <c r="T2" s="168"/>
      <c r="U2" s="168"/>
      <c r="V2" s="168"/>
      <c r="W2" s="168"/>
      <c r="X2" s="168"/>
      <c r="Y2" s="168"/>
      <c r="Z2" s="168"/>
      <c r="AA2" s="168"/>
      <c r="AB2" s="168"/>
      <c r="AC2" s="168"/>
      <c r="AD2" s="168"/>
      <c r="AE2" s="168"/>
      <c r="AF2" s="168"/>
      <c r="AG2" s="168"/>
      <c r="AH2" s="168"/>
      <c r="AI2" s="168"/>
      <c r="AJ2" s="168"/>
      <c r="AK2" s="168"/>
      <c r="AL2" s="168"/>
      <c r="AM2" s="168"/>
      <c r="AN2" s="168"/>
      <c r="AO2" s="168"/>
      <c r="AP2" s="168"/>
      <c r="AQ2" s="168"/>
      <c r="AR2" s="168"/>
      <c r="AS2" s="168"/>
      <c r="AT2" s="168"/>
      <c r="AU2" s="168"/>
      <c r="AV2" s="168"/>
      <c r="AW2" s="168"/>
      <c r="AX2" s="168"/>
      <c r="AY2" s="168"/>
      <c r="AZ2" s="168"/>
      <c r="BA2" s="169"/>
      <c r="BB2" s="166" t="s">
        <v>219</v>
      </c>
      <c r="BC2" s="166"/>
      <c r="BI2" s="31" t="s">
        <v>220</v>
      </c>
    </row>
    <row r="3" spans="1:61" s="7" customFormat="1" ht="16.5" customHeight="1" x14ac:dyDescent="0.25">
      <c r="A3" s="189"/>
      <c r="B3" s="189"/>
      <c r="C3" s="189"/>
      <c r="D3" s="167" t="s">
        <v>221</v>
      </c>
      <c r="E3" s="168"/>
      <c r="F3" s="168"/>
      <c r="G3" s="168"/>
      <c r="H3" s="168"/>
      <c r="I3" s="168"/>
      <c r="J3" s="168"/>
      <c r="K3" s="168"/>
      <c r="L3" s="168"/>
      <c r="M3" s="168"/>
      <c r="N3" s="168"/>
      <c r="O3" s="168"/>
      <c r="P3" s="168"/>
      <c r="Q3" s="168"/>
      <c r="R3" s="168"/>
      <c r="S3" s="168"/>
      <c r="T3" s="168"/>
      <c r="U3" s="168"/>
      <c r="V3" s="168"/>
      <c r="W3" s="168"/>
      <c r="X3" s="168"/>
      <c r="Y3" s="168"/>
      <c r="Z3" s="168"/>
      <c r="AA3" s="168"/>
      <c r="AB3" s="168"/>
      <c r="AC3" s="168"/>
      <c r="AD3" s="168"/>
      <c r="AE3" s="168"/>
      <c r="AF3" s="168"/>
      <c r="AG3" s="168"/>
      <c r="AH3" s="168"/>
      <c r="AI3" s="168"/>
      <c r="AJ3" s="168"/>
      <c r="AK3" s="168"/>
      <c r="AL3" s="168"/>
      <c r="AM3" s="168"/>
      <c r="AN3" s="168"/>
      <c r="AO3" s="168"/>
      <c r="AP3" s="168"/>
      <c r="AQ3" s="168"/>
      <c r="AR3" s="168"/>
      <c r="AS3" s="168"/>
      <c r="AT3" s="168"/>
      <c r="AU3" s="168"/>
      <c r="AV3" s="168"/>
      <c r="AW3" s="168"/>
      <c r="AX3" s="168"/>
      <c r="AY3" s="168"/>
      <c r="AZ3" s="168"/>
      <c r="BA3" s="169"/>
      <c r="BB3" s="166" t="s">
        <v>222</v>
      </c>
      <c r="BC3" s="166"/>
      <c r="BI3" s="31" t="s">
        <v>223</v>
      </c>
    </row>
    <row r="4" spans="1:61" s="7" customFormat="1" ht="18" customHeight="1" x14ac:dyDescent="0.25">
      <c r="A4" s="189"/>
      <c r="B4" s="189"/>
      <c r="C4" s="189"/>
      <c r="D4" s="170" t="s">
        <v>224</v>
      </c>
      <c r="E4" s="171"/>
      <c r="F4" s="171"/>
      <c r="G4" s="171"/>
      <c r="H4" s="171"/>
      <c r="I4" s="171"/>
      <c r="J4" s="171"/>
      <c r="K4" s="171"/>
      <c r="L4" s="171"/>
      <c r="M4" s="171"/>
      <c r="N4" s="171"/>
      <c r="O4" s="171"/>
      <c r="P4" s="171"/>
      <c r="Q4" s="171"/>
      <c r="R4" s="171"/>
      <c r="S4" s="171"/>
      <c r="T4" s="171"/>
      <c r="U4" s="171"/>
      <c r="V4" s="171"/>
      <c r="W4" s="171"/>
      <c r="X4" s="171"/>
      <c r="Y4" s="171"/>
      <c r="Z4" s="171"/>
      <c r="AA4" s="171"/>
      <c r="AB4" s="171"/>
      <c r="AC4" s="171"/>
      <c r="AD4" s="171"/>
      <c r="AE4" s="171"/>
      <c r="AF4" s="171"/>
      <c r="AG4" s="171"/>
      <c r="AH4" s="171"/>
      <c r="AI4" s="171"/>
      <c r="AJ4" s="171"/>
      <c r="AK4" s="171"/>
      <c r="AL4" s="171"/>
      <c r="AM4" s="171"/>
      <c r="AN4" s="171"/>
      <c r="AO4" s="171"/>
      <c r="AP4" s="171"/>
      <c r="AQ4" s="171"/>
      <c r="AR4" s="171"/>
      <c r="AS4" s="171"/>
      <c r="AT4" s="171"/>
      <c r="AU4" s="171"/>
      <c r="AV4" s="171"/>
      <c r="AW4" s="171"/>
      <c r="AX4" s="171"/>
      <c r="AY4" s="171"/>
      <c r="AZ4" s="171"/>
      <c r="BA4" s="172"/>
      <c r="BB4" s="166" t="s">
        <v>225</v>
      </c>
      <c r="BC4" s="166"/>
      <c r="BI4" s="31" t="s">
        <v>226</v>
      </c>
    </row>
    <row r="5" spans="1:61" s="8" customFormat="1" ht="41.25" customHeight="1" x14ac:dyDescent="0.25">
      <c r="A5" s="190" t="s">
        <v>227</v>
      </c>
      <c r="B5" s="191"/>
      <c r="C5" s="191"/>
      <c r="D5" s="176" t="s">
        <v>215</v>
      </c>
      <c r="E5" s="177"/>
      <c r="F5" s="46" t="s">
        <v>228</v>
      </c>
      <c r="G5" s="47" t="s">
        <v>8</v>
      </c>
      <c r="H5" s="46" t="s">
        <v>229</v>
      </c>
      <c r="I5" s="47" t="s">
        <v>17</v>
      </c>
      <c r="J5" s="46" t="s">
        <v>0</v>
      </c>
      <c r="K5" s="48" t="s">
        <v>322</v>
      </c>
      <c r="L5" s="184" t="s">
        <v>230</v>
      </c>
      <c r="M5" s="185"/>
      <c r="N5" s="35">
        <v>45610</v>
      </c>
      <c r="O5" s="44"/>
      <c r="P5" s="57"/>
      <c r="Q5" s="57"/>
      <c r="R5" s="57"/>
      <c r="S5" s="58"/>
      <c r="T5" s="58"/>
      <c r="U5" s="58"/>
      <c r="AS5" s="59"/>
      <c r="BB5" s="163"/>
      <c r="BC5" s="164"/>
      <c r="BI5" s="31" t="s">
        <v>231</v>
      </c>
    </row>
    <row r="6" spans="1:61" s="8" customFormat="1" ht="62.25" customHeight="1" x14ac:dyDescent="0.25">
      <c r="A6" s="192" t="s">
        <v>232</v>
      </c>
      <c r="B6" s="193"/>
      <c r="C6" s="194"/>
      <c r="D6" s="188" t="s">
        <v>323</v>
      </c>
      <c r="E6" s="188"/>
      <c r="F6" s="188"/>
      <c r="G6" s="188"/>
      <c r="H6" s="188"/>
      <c r="I6" s="188"/>
      <c r="J6" s="188"/>
      <c r="K6" s="188"/>
      <c r="L6" s="186" t="s">
        <v>233</v>
      </c>
      <c r="M6" s="187"/>
      <c r="N6" s="45" t="s">
        <v>324</v>
      </c>
      <c r="O6" s="44"/>
      <c r="P6" s="57"/>
      <c r="Q6" s="60"/>
      <c r="R6" s="60"/>
      <c r="S6" s="60"/>
      <c r="T6" s="60"/>
      <c r="W6" s="37" t="s">
        <v>234</v>
      </c>
      <c r="X6" s="173"/>
      <c r="Y6" s="173"/>
      <c r="Z6" s="173"/>
      <c r="AA6" s="173"/>
      <c r="AB6" s="173"/>
      <c r="AC6" s="173"/>
      <c r="AD6" s="173"/>
      <c r="AE6" s="173"/>
      <c r="AF6" s="173"/>
      <c r="AG6" s="173"/>
      <c r="AH6" s="173"/>
      <c r="AI6" s="173"/>
      <c r="AJ6" s="38"/>
      <c r="AK6" s="38"/>
      <c r="AL6" s="38"/>
      <c r="AM6" s="38"/>
      <c r="AN6" s="39"/>
      <c r="AO6" s="40"/>
      <c r="AP6" s="40"/>
      <c r="AQ6" s="40"/>
      <c r="AS6" s="59"/>
      <c r="AT6" s="36"/>
      <c r="AU6" s="36"/>
      <c r="AV6" s="36"/>
      <c r="AW6" s="36"/>
      <c r="AX6" s="36"/>
      <c r="AY6" s="36"/>
      <c r="AZ6" s="36"/>
      <c r="BA6" s="36"/>
      <c r="BB6" s="174"/>
      <c r="BC6" s="175"/>
      <c r="BI6" s="31" t="s">
        <v>235</v>
      </c>
    </row>
    <row r="7" spans="1:61" s="8" customFormat="1" ht="29.25" customHeight="1" x14ac:dyDescent="0.25">
      <c r="A7" s="82" t="s">
        <v>236</v>
      </c>
      <c r="B7" s="83"/>
      <c r="C7" s="83"/>
      <c r="D7" s="83"/>
      <c r="E7" s="83"/>
      <c r="F7" s="83"/>
      <c r="G7" s="83"/>
      <c r="H7" s="83"/>
      <c r="I7" s="83"/>
      <c r="J7" s="83"/>
      <c r="K7" s="83"/>
      <c r="L7" s="83"/>
      <c r="M7" s="83"/>
      <c r="N7" s="83"/>
      <c r="O7" s="83"/>
      <c r="P7" s="83"/>
      <c r="Q7" s="83"/>
      <c r="R7" s="83"/>
      <c r="S7" s="83"/>
      <c r="T7" s="83"/>
      <c r="U7" s="83"/>
      <c r="V7" s="83"/>
      <c r="W7" s="178" t="s">
        <v>237</v>
      </c>
      <c r="X7" s="178"/>
      <c r="Y7" s="178"/>
      <c r="Z7" s="178"/>
      <c r="AA7" s="178"/>
      <c r="AB7" s="178"/>
      <c r="AC7" s="178"/>
      <c r="AD7" s="178"/>
      <c r="AE7" s="178"/>
      <c r="AF7" s="178"/>
      <c r="AG7" s="178"/>
      <c r="AH7" s="178"/>
      <c r="AI7" s="178"/>
      <c r="AJ7" s="178"/>
      <c r="AK7" s="178"/>
      <c r="AL7" s="178"/>
      <c r="AM7" s="178"/>
      <c r="AN7" s="178"/>
      <c r="AO7" s="178"/>
      <c r="AP7" s="178"/>
      <c r="AQ7" s="178"/>
      <c r="AR7" s="178"/>
      <c r="AS7" s="179"/>
      <c r="AT7" s="130" t="s">
        <v>238</v>
      </c>
      <c r="AU7" s="130"/>
      <c r="AV7" s="130"/>
      <c r="AW7" s="130"/>
      <c r="AX7" s="130"/>
      <c r="AY7" s="130"/>
      <c r="AZ7" s="130"/>
      <c r="BA7" s="130"/>
      <c r="BB7" s="130"/>
      <c r="BC7" s="180"/>
    </row>
    <row r="8" spans="1:61" s="8" customFormat="1" ht="33" customHeight="1" x14ac:dyDescent="0.25">
      <c r="A8" s="207" t="s">
        <v>239</v>
      </c>
      <c r="B8" s="207"/>
      <c r="C8" s="207"/>
      <c r="D8" s="207"/>
      <c r="E8" s="207"/>
      <c r="F8" s="207"/>
      <c r="G8" s="207"/>
      <c r="H8" s="207"/>
      <c r="I8" s="207"/>
      <c r="J8" s="208"/>
      <c r="K8" s="130" t="s">
        <v>240</v>
      </c>
      <c r="L8" s="130"/>
      <c r="M8" s="130"/>
      <c r="N8" s="130"/>
      <c r="O8" s="130"/>
      <c r="P8" s="130"/>
      <c r="Q8" s="130"/>
      <c r="R8" s="130"/>
      <c r="S8" s="130"/>
      <c r="T8" s="130"/>
      <c r="U8" s="130"/>
      <c r="V8" s="130"/>
      <c r="W8" s="145" t="s">
        <v>241</v>
      </c>
      <c r="X8" s="145"/>
      <c r="Y8" s="145"/>
      <c r="Z8" s="145"/>
      <c r="AA8" s="145"/>
      <c r="AB8" s="147" t="s">
        <v>242</v>
      </c>
      <c r="AC8" s="147"/>
      <c r="AD8" s="147"/>
      <c r="AE8" s="147"/>
      <c r="AF8" s="147"/>
      <c r="AG8" s="147"/>
      <c r="AH8" s="147"/>
      <c r="AI8" s="147"/>
      <c r="AJ8" s="148"/>
      <c r="AK8" s="148"/>
      <c r="AL8" s="148"/>
      <c r="AM8" s="148"/>
      <c r="AN8" s="148"/>
      <c r="AO8" s="148"/>
      <c r="AP8" s="148"/>
      <c r="AQ8" s="148"/>
      <c r="AR8" s="148"/>
      <c r="AS8" s="148"/>
      <c r="AT8" s="181"/>
      <c r="AU8" s="181"/>
      <c r="AV8" s="181"/>
      <c r="AW8" s="181"/>
      <c r="AX8" s="181"/>
      <c r="AY8" s="181"/>
      <c r="AZ8" s="181"/>
      <c r="BA8" s="181"/>
      <c r="BB8" s="181"/>
      <c r="BC8" s="182"/>
    </row>
    <row r="9" spans="1:61" s="9" customFormat="1" ht="33" customHeight="1" x14ac:dyDescent="0.25">
      <c r="A9" s="209"/>
      <c r="B9" s="209"/>
      <c r="C9" s="209"/>
      <c r="D9" s="209"/>
      <c r="E9" s="209"/>
      <c r="F9" s="209"/>
      <c r="G9" s="209"/>
      <c r="H9" s="209"/>
      <c r="I9" s="209"/>
      <c r="J9" s="185"/>
      <c r="K9" s="133" t="s">
        <v>243</v>
      </c>
      <c r="L9" s="133" t="s">
        <v>244</v>
      </c>
      <c r="M9" s="133" t="s">
        <v>245</v>
      </c>
      <c r="N9" s="133" t="s">
        <v>246</v>
      </c>
      <c r="O9" s="133" t="s">
        <v>247</v>
      </c>
      <c r="P9" s="133" t="s">
        <v>248</v>
      </c>
      <c r="Q9" s="133" t="s">
        <v>249</v>
      </c>
      <c r="R9" s="133" t="s">
        <v>250</v>
      </c>
      <c r="S9" s="133" t="s">
        <v>251</v>
      </c>
      <c r="T9" s="133" t="s">
        <v>252</v>
      </c>
      <c r="U9" s="133" t="s">
        <v>253</v>
      </c>
      <c r="V9" s="133" t="s">
        <v>254</v>
      </c>
      <c r="W9" s="145"/>
      <c r="X9" s="145"/>
      <c r="Y9" s="145"/>
      <c r="Z9" s="145"/>
      <c r="AA9" s="146"/>
      <c r="AB9" s="183" t="s">
        <v>255</v>
      </c>
      <c r="AC9" s="183"/>
      <c r="AD9" s="183"/>
      <c r="AE9" s="183"/>
      <c r="AF9" s="183"/>
      <c r="AG9" s="183"/>
      <c r="AH9" s="183"/>
      <c r="AI9" s="183"/>
      <c r="AJ9" s="150" t="s">
        <v>256</v>
      </c>
      <c r="AK9" s="30"/>
      <c r="AL9" s="132" t="s">
        <v>257</v>
      </c>
      <c r="AM9" s="132" t="s">
        <v>258</v>
      </c>
      <c r="AN9" s="131" t="s">
        <v>259</v>
      </c>
      <c r="AO9" s="131" t="s">
        <v>260</v>
      </c>
      <c r="AP9" s="132" t="s">
        <v>261</v>
      </c>
      <c r="AQ9" s="131" t="s">
        <v>262</v>
      </c>
      <c r="AR9" s="131" t="s">
        <v>263</v>
      </c>
      <c r="AS9" s="131" t="s">
        <v>264</v>
      </c>
      <c r="AT9" s="181"/>
      <c r="AU9" s="181"/>
      <c r="AV9" s="181"/>
      <c r="AW9" s="181"/>
      <c r="AX9" s="181"/>
      <c r="AY9" s="181"/>
      <c r="AZ9" s="181"/>
      <c r="BA9" s="181"/>
      <c r="BB9" s="181"/>
      <c r="BC9" s="182"/>
    </row>
    <row r="10" spans="1:61" s="9" customFormat="1" ht="49.5" customHeight="1" x14ac:dyDescent="0.25">
      <c r="A10" s="195" t="s">
        <v>265</v>
      </c>
      <c r="B10" s="195" t="s">
        <v>266</v>
      </c>
      <c r="C10" s="144" t="s">
        <v>267</v>
      </c>
      <c r="D10" s="144" t="s">
        <v>268</v>
      </c>
      <c r="E10" s="144" t="s">
        <v>269</v>
      </c>
      <c r="F10" s="144" t="s">
        <v>270</v>
      </c>
      <c r="G10" s="144" t="s">
        <v>271</v>
      </c>
      <c r="H10" s="144"/>
      <c r="I10" s="144"/>
      <c r="J10" s="144"/>
      <c r="K10" s="133"/>
      <c r="L10" s="133"/>
      <c r="M10" s="133"/>
      <c r="N10" s="133"/>
      <c r="O10" s="133"/>
      <c r="P10" s="133"/>
      <c r="Q10" s="133"/>
      <c r="R10" s="133"/>
      <c r="S10" s="133"/>
      <c r="T10" s="133"/>
      <c r="U10" s="133"/>
      <c r="V10" s="133"/>
      <c r="W10" s="145"/>
      <c r="X10" s="145"/>
      <c r="Y10" s="145"/>
      <c r="Z10" s="145"/>
      <c r="AA10" s="145"/>
      <c r="AB10" s="149" t="s">
        <v>272</v>
      </c>
      <c r="AC10" s="149"/>
      <c r="AD10" s="149"/>
      <c r="AE10" s="149"/>
      <c r="AF10" s="149"/>
      <c r="AG10" s="149" t="s">
        <v>273</v>
      </c>
      <c r="AH10" s="149"/>
      <c r="AI10" s="149"/>
      <c r="AJ10" s="132"/>
      <c r="AK10" s="30"/>
      <c r="AL10" s="132"/>
      <c r="AM10" s="132"/>
      <c r="AN10" s="131"/>
      <c r="AO10" s="131"/>
      <c r="AP10" s="132"/>
      <c r="AQ10" s="131"/>
      <c r="AR10" s="131"/>
      <c r="AS10" s="131"/>
      <c r="AT10" s="141" t="s">
        <v>274</v>
      </c>
      <c r="AU10" s="141" t="s">
        <v>275</v>
      </c>
      <c r="AV10" s="141" t="s">
        <v>276</v>
      </c>
      <c r="AW10" s="141" t="s">
        <v>277</v>
      </c>
      <c r="AX10" s="143" t="s">
        <v>278</v>
      </c>
      <c r="AY10" s="143"/>
      <c r="AZ10" s="143"/>
      <c r="BA10" s="144" t="s">
        <v>279</v>
      </c>
      <c r="BB10" s="144" t="s">
        <v>280</v>
      </c>
      <c r="BC10" s="140" t="s">
        <v>281</v>
      </c>
    </row>
    <row r="11" spans="1:61" s="9" customFormat="1" ht="64.5" customHeight="1" x14ac:dyDescent="0.25">
      <c r="A11" s="195"/>
      <c r="B11" s="195"/>
      <c r="C11" s="144"/>
      <c r="D11" s="144"/>
      <c r="E11" s="144"/>
      <c r="F11" s="144"/>
      <c r="G11" s="10" t="s">
        <v>282</v>
      </c>
      <c r="H11" s="10" t="s">
        <v>283</v>
      </c>
      <c r="I11" s="10" t="s">
        <v>284</v>
      </c>
      <c r="J11" s="10" t="s">
        <v>285</v>
      </c>
      <c r="K11" s="133"/>
      <c r="L11" s="133"/>
      <c r="M11" s="133"/>
      <c r="N11" s="133"/>
      <c r="O11" s="133"/>
      <c r="P11" s="133"/>
      <c r="Q11" s="133"/>
      <c r="R11" s="133"/>
      <c r="S11" s="133"/>
      <c r="T11" s="133"/>
      <c r="U11" s="133"/>
      <c r="V11" s="133"/>
      <c r="W11" s="11" t="s">
        <v>286</v>
      </c>
      <c r="X11" s="11" t="s">
        <v>287</v>
      </c>
      <c r="Y11" s="11" t="s">
        <v>288</v>
      </c>
      <c r="Z11" s="11" t="s">
        <v>289</v>
      </c>
      <c r="AA11" s="12" t="s">
        <v>290</v>
      </c>
      <c r="AB11" s="12" t="s">
        <v>291</v>
      </c>
      <c r="AC11" s="11" t="s">
        <v>292</v>
      </c>
      <c r="AD11" s="11" t="s">
        <v>293</v>
      </c>
      <c r="AE11" s="12" t="s">
        <v>294</v>
      </c>
      <c r="AF11" s="11" t="s">
        <v>295</v>
      </c>
      <c r="AG11" s="11" t="s">
        <v>296</v>
      </c>
      <c r="AH11" s="11" t="s">
        <v>297</v>
      </c>
      <c r="AI11" s="11" t="s">
        <v>298</v>
      </c>
      <c r="AJ11" s="30" t="s">
        <v>299</v>
      </c>
      <c r="AK11" s="30"/>
      <c r="AL11" s="30" t="s">
        <v>300</v>
      </c>
      <c r="AM11" s="30" t="s">
        <v>301</v>
      </c>
      <c r="AN11" s="131"/>
      <c r="AO11" s="131"/>
      <c r="AP11" s="132"/>
      <c r="AQ11" s="131"/>
      <c r="AR11" s="131"/>
      <c r="AS11" s="131"/>
      <c r="AT11" s="142"/>
      <c r="AU11" s="142"/>
      <c r="AV11" s="142"/>
      <c r="AW11" s="142"/>
      <c r="AX11" s="12" t="s">
        <v>302</v>
      </c>
      <c r="AY11" s="12" t="s">
        <v>303</v>
      </c>
      <c r="AZ11" s="12" t="s">
        <v>304</v>
      </c>
      <c r="BA11" s="144"/>
      <c r="BB11" s="144"/>
      <c r="BC11" s="140"/>
      <c r="BF11" s="26"/>
    </row>
    <row r="12" spans="1:61" s="15" customFormat="1" ht="277.5" customHeight="1" x14ac:dyDescent="0.25">
      <c r="A12" s="196" t="s">
        <v>333</v>
      </c>
      <c r="B12" s="201" t="s">
        <v>305</v>
      </c>
      <c r="C12" s="121" t="s">
        <v>318</v>
      </c>
      <c r="D12" s="121" t="s">
        <v>334</v>
      </c>
      <c r="E12" s="121" t="s">
        <v>319</v>
      </c>
      <c r="F12" s="204" t="str">
        <f>+CONCATENATE(C12," ",D12," ",E12)</f>
        <v xml:space="preserve">Posibilidad de perdida economica y reputacional  por la aprobación de solicitudes de disponibilidad presupuestal, desarticuladas con los instrumentos de planeación (plan de desarrollo, presupuesto de inversión, banco de programas y proyectos),  debido a actos fraudulentos, acciones irregulares, abuso de confianza, incumplimiento de regulaciones legales internas o externas de la entidad, en las cuales está involucrado por lo menos un  participante interno de la organización, estos actos son realizados de forma intencional y/o con ánimo de lucro para sí mismo o para terceros. </v>
      </c>
      <c r="G12" s="121" t="s">
        <v>320</v>
      </c>
      <c r="H12" s="121" t="s">
        <v>321</v>
      </c>
      <c r="I12" s="121" t="s">
        <v>321</v>
      </c>
      <c r="J12" s="124" t="s">
        <v>321</v>
      </c>
      <c r="K12" s="127">
        <v>500</v>
      </c>
      <c r="L12" s="137" t="str">
        <f>IF(K12&lt;=0,"",IF(K12&lt;=2,"Muy Baja",IF(K12&lt;=24,"Baja",IF(K12&lt;=500,"Media",IF(K12&lt;=5000,"Alta","Muy Alta")))))</f>
        <v>Media</v>
      </c>
      <c r="M12" s="158">
        <f>IF(L12="","",IF(L12="Muy Baja",0.2,IF(L12="Baja",0.4,IF(L12="Media",0.6,IF(L12="Alta",0.8,IF(L12="Muy Alta",1,))))))</f>
        <v>0.6</v>
      </c>
      <c r="N12" s="96" t="s">
        <v>325</v>
      </c>
      <c r="O12" s="158">
        <f>IF(N12="","",IF(N12="menor a 10 SMLMV",0.2,IF(N12="ENTRE 10 Y 50 SMLMV",0.4,IF(N12="entre 50 y 100 SMLMV",0.6,IF(N12="entre 100 y 500 SMLMV",0.8,IF(N12="Mayor a 500 SMLMV",1,))))))</f>
        <v>1</v>
      </c>
      <c r="P12" s="137" t="str">
        <f>IF(O12&lt;=0,"",IF(O12&lt;=20%,"Leve",IF(O12&lt;=40%,"Menor",IF(O12&lt;=60%,"Moderado",IF(O12&lt;=80%,"Mayor","Catastrofico")))))</f>
        <v>Catastrofico</v>
      </c>
      <c r="Q12" s="96" t="s">
        <v>231</v>
      </c>
      <c r="R12" s="137" t="str">
        <f>IF(S12&lt;=0,"",IF(S12&lt;=20%,"Leve",IF(S12&lt;=40%,"Menor",IF(S12&lt;=60%,"Moderado",IF(S12&lt;=80%,"Mayor","Catastrofico")))))</f>
        <v>Mayor</v>
      </c>
      <c r="S12" s="158">
        <f>IF(Q12="","",IF(Q12="El riesgo afecta la imagen de algún área de la organización",0.2,IF(Q12="El riesgo afecta la imagen de la entidad internamente, de conocimiento general nivel interno, de junta directiva y accionistas y/o de proveedores",0.4,IF(Q12="El riesgo afecta la imagen de la entidad con algunos usuarios de relevancia frente al logro de los objetivos",0.6,IF(Q12="El riesgo afecta la imagen de la entidad con efecto publicitario sostenido a nivel de sector administrativo, nivel departamental o municipal",0.8,IF(Q12="El riesgo afecta la imagen de la entidad a nivel nacional, con efecto publicitario sostenido a nivel país",1,))))))</f>
        <v>0.8</v>
      </c>
      <c r="T12" s="137" t="str">
        <f>IF(U12&lt;=0,"",IF(U12&lt;=20%,"Leve",IF(U12&lt;=40%,"Menor",IF(U12&lt;=60%,"Moderado",IF(U12&lt;=80%,"Mayor","Catastrofico")))))</f>
        <v>Mayor</v>
      </c>
      <c r="U12" s="134">
        <f>+S12</f>
        <v>0.8</v>
      </c>
      <c r="V12" s="152" t="str">
        <f>IF(OR(AND(L12="Muy Baja",T12="Leve"),AND(L12="Muy Baja",T12="Menor"),AND(L12="Baja",T12="Leve")),"Bajo",IF(OR(AND(L12="Muy baja",T12="Moderado"),AND(L12="Baja",T12="Menor"),AND(L12="Baja",T12="Moderado"),AND(L12="Media",T12="Leve"),AND(L12="Media",T12="Menor"),AND(L12="Media",T12="Moderado"),AND(L12="Alta",T12="Leve"),AND(L12="Alta",T12="Menor")),"Moderado",IF(OR(AND(L12="Muy Baja",T12="Mayor"),AND(L12="Baja",T12="Mayor"),AND(L12="Media",T12="Mayor"),AND(L12="Alta",T12="Moderado"),AND(L12="Alta",T12="Mayor"),AND(L12="Muy Alta",T12="Leve"),AND(L12="Muy Alta",T12="Menor"),AND(L12="Muy Alta",T12="Moderado"),AND(L12="Muy Alta",T12="Mayor")),"Alto",IF(OR(AND(L12="Muy Baja",T12="Catastrofico"),AND(L12="Baja",T12="Catastrofico"),AND(L12="Media",T12="Catastrofico"),AND(L12="Alta",T12="Catastrofico"),AND(L12="Muy Alta",T12="Catastrofico")),"Extremo",))))</f>
        <v>Alto</v>
      </c>
      <c r="W12" s="13">
        <v>1</v>
      </c>
      <c r="X12" s="49" t="s">
        <v>338</v>
      </c>
      <c r="Y12" s="49" t="s">
        <v>339</v>
      </c>
      <c r="Z12" s="49" t="s">
        <v>340</v>
      </c>
      <c r="AA12" s="13" t="str">
        <f t="shared" ref="AA12:AA21" si="0">+CONCATENATE(X12," ",Y12," ",Z12)</f>
        <v xml:space="preserve">El Profesional Especializado código 222 grado 41 líder de plan de desarrollo,  verifica que la solicitud de disponibilidad presupuestal se encuentre alineada a plan de desarrollo municipal aprobado para el periodo de gobierno; El Profesional Especializado Código 222 Grado 45  líder de inversión pública, verifica que la solicitud de disponibilidad presupuestal se encuentre articulada en el Plan Operativo Anual de Inversión (POAI) aprobado para la vigencia;  El profesional universitario código 219 grado 33 líder del banco de programas y proyectos, verifica que la solicitud de disponibilidad presupuestal se encuentre dentro de un proyecto registrado y aprobado del banco de proyectos municipal. Mediante el “Formato de registro de solicitudes”, en el cual se registra la aprobación de dicha solicitud.  En caso de que la solicitud no sea aprobada por uno o más lideres de los procesos encargados de la verificación, se informa mediante correspondencia interna aplicativo SIGOB el rechazo de su solicitud y las observaciones a las que haya lugar. </v>
      </c>
      <c r="AB12" s="32" t="s">
        <v>326</v>
      </c>
      <c r="AC12" s="33">
        <f>IF(AB12="","",IF(AB12="Preventivo",0.25,IF(AB12="Detectivo",0.15,IF(AB12="Correctivo",0.1,))))</f>
        <v>0.25</v>
      </c>
      <c r="AD12" s="14" t="str">
        <f>+IF(OR(AB12='[1]11 FORMULAS'!$O$4,AB12='[1]11 FORMULAS'!$O$5),'[1]11 FORMULAS'!$P$5,IF(AB12='[1]11 FORMULAS'!$O$6,'[1]11 FORMULAS'!$P$6,""))</f>
        <v>Probabilidad</v>
      </c>
      <c r="AE12" s="32" t="s">
        <v>385</v>
      </c>
      <c r="AF12" s="33">
        <f>IF(AE12="","",IF(AE12="Manual",0.15,IF(AE12="Automatico",0.25,)))</f>
        <v>0.25</v>
      </c>
      <c r="AG12" s="34" t="s">
        <v>328</v>
      </c>
      <c r="AH12" s="34" t="s">
        <v>329</v>
      </c>
      <c r="AI12" s="34" t="s">
        <v>330</v>
      </c>
      <c r="AJ12" s="14">
        <f>+AC12+AF12</f>
        <v>0.5</v>
      </c>
      <c r="AK12" s="14">
        <f>+M12*AJ12</f>
        <v>0.3</v>
      </c>
      <c r="AL12" s="14">
        <f>+M12-AK12</f>
        <v>0.3</v>
      </c>
      <c r="AM12" s="14">
        <f>IF(AD12='[1]11 FORMULAS'!$P$6,U12-(U12*AJ12),U12)</f>
        <v>0.8</v>
      </c>
      <c r="AN12" s="155">
        <f>+AL16</f>
        <v>0.3</v>
      </c>
      <c r="AO12" s="137" t="str">
        <f>IF(AN12&lt;=0,"",IF(AN12&lt;=20%,"Muy Baja",IF(AN12&lt;=40%,"Baja",IF(AN12&lt;=60%,"Media",IF(AN12&lt;=80%,"Alta","Muy Alta")))))</f>
        <v>Baja</v>
      </c>
      <c r="AP12" s="155">
        <f>+AM16</f>
        <v>0.8</v>
      </c>
      <c r="AQ12" s="137" t="str">
        <f>IF(AP12&lt;=0,"",IF(AP12&lt;=20%,"Leve",IF(AP12&lt;=40%,"Menor",IF(AP12&lt;=60%,"Moderado",IF(AP12&lt;=80%,"Mayor","Catastrofico")))))</f>
        <v>Mayor</v>
      </c>
      <c r="AR12" s="152" t="str">
        <f>IF(OR(AND(AO12="Muy Baja",AQ12="Leve"),AND(AO12="Muy Baja",AQ12="Menor"),AND(AO12="Baja",AQ12="Leve")),"Bajo",IF(OR(AND(AO12="Muy baja",AQ12="Moderado"),AND(AO12="Baja",AQ12="Menor"),AND(AO12="Baja",AQ12="Moderado"),AND(AO12="Media",AQ12="Leve"),AND(AO12="Media",AQ12="Menor"),AND(AO12="Media",AQ12="Moderado"),AND(AO12="Alta",AQ12="Leve"),AND(AO12="Alta",AQ12="Menor")),"Moderado",IF(OR(AND(AO12="Muy Baja",AQ12="Mayor"),AND(AO12="Baja",AQ12="Mayor"),AND(AO12="Media",AQ12="Mayor"),AND(AO12="Alta",AQ12="Moderado"),AND(AO12="Alta",AQ12="Mayor"),AND(AO12="Muy Alta",AQ12="Leve"),AND(AO12="Muy Alta",AQ12="Menor"),AND(AO12="Muy Alta",AQ12="Moderado"),AND(AO12="Muy Alta",AQ12="Mayor")),"Alto",IF(OR(AND(AO12="Muy Baja",AQ12="Catastrofico"),AND(AO12="Baja",AQ12="Catastrofico"),AND(AO12="Media",AQ12="Catastrofico"),AND(AO12="Alta",AQ12="Catastrofico"),AND(AO12="Muy Alta",AQ12="Catastrofico")),"Extremo",""))))</f>
        <v>Alto</v>
      </c>
      <c r="AS12" s="96" t="s">
        <v>331</v>
      </c>
      <c r="AT12" s="88"/>
      <c r="AU12" s="88"/>
      <c r="AV12" s="88"/>
      <c r="AW12" s="88"/>
      <c r="AX12" s="88"/>
      <c r="AY12" s="88"/>
      <c r="AZ12" s="88"/>
      <c r="BA12" s="88"/>
      <c r="BB12" s="88"/>
      <c r="BC12" s="91"/>
      <c r="BE12" s="27"/>
      <c r="BF12" s="161"/>
      <c r="BG12" s="162"/>
      <c r="BI12" s="9"/>
    </row>
    <row r="13" spans="1:61" s="15" customFormat="1" ht="35.25" customHeight="1" x14ac:dyDescent="0.25">
      <c r="A13" s="197"/>
      <c r="B13" s="202"/>
      <c r="C13" s="122"/>
      <c r="D13" s="122"/>
      <c r="E13" s="122"/>
      <c r="F13" s="205"/>
      <c r="G13" s="122"/>
      <c r="H13" s="122"/>
      <c r="I13" s="122"/>
      <c r="J13" s="125"/>
      <c r="K13" s="128"/>
      <c r="L13" s="138"/>
      <c r="M13" s="159"/>
      <c r="N13" s="97"/>
      <c r="O13" s="159"/>
      <c r="P13" s="138"/>
      <c r="Q13" s="97"/>
      <c r="R13" s="138"/>
      <c r="S13" s="159"/>
      <c r="T13" s="138"/>
      <c r="U13" s="135"/>
      <c r="V13" s="153"/>
      <c r="W13" s="13">
        <v>2</v>
      </c>
      <c r="X13" s="49"/>
      <c r="Y13" s="49"/>
      <c r="Z13" s="49"/>
      <c r="AA13" s="13" t="str">
        <f t="shared" si="0"/>
        <v xml:space="preserve">  </v>
      </c>
      <c r="AB13" s="32" t="s">
        <v>217</v>
      </c>
      <c r="AC13" s="33">
        <f>IF(AB13="","",IF(AB13="Preventivo",0.25,IF(AB13="Detectivo",0.15,IF(AB13="Correctivo",0.1,))))</f>
        <v>0</v>
      </c>
      <c r="AD13" s="14" t="str">
        <f>+IF(OR(AB13='[1]11 FORMULAS'!$O$4,AB13='[1]11 FORMULAS'!$O$5),'[1]11 FORMULAS'!$P$5,IF(AB13='[1]11 FORMULAS'!$O$6,'[1]11 FORMULAS'!$P$6,""))</f>
        <v/>
      </c>
      <c r="AE13" s="32" t="s">
        <v>217</v>
      </c>
      <c r="AF13" s="33">
        <f>IF(AE13="","",IF(AE13="Manual",0.15,IF(AE13="Automatico",0.25,)))</f>
        <v>0</v>
      </c>
      <c r="AG13" s="34" t="s">
        <v>217</v>
      </c>
      <c r="AH13" s="34" t="s">
        <v>217</v>
      </c>
      <c r="AI13" s="34" t="s">
        <v>217</v>
      </c>
      <c r="AJ13" s="14">
        <f>+AC13+AF13</f>
        <v>0</v>
      </c>
      <c r="AK13" s="14">
        <f>+AL12*AJ13</f>
        <v>0</v>
      </c>
      <c r="AL13" s="14">
        <f>+AL12-AK13</f>
        <v>0.3</v>
      </c>
      <c r="AM13" s="14">
        <f>IF(AD13='[1]11 FORMULAS'!$P$6,AM12-(AM12*AJ13),AM12)</f>
        <v>0.8</v>
      </c>
      <c r="AN13" s="156"/>
      <c r="AO13" s="138"/>
      <c r="AP13" s="156"/>
      <c r="AQ13" s="138"/>
      <c r="AR13" s="153"/>
      <c r="AS13" s="97"/>
      <c r="AT13" s="89"/>
      <c r="AU13" s="89"/>
      <c r="AV13" s="89"/>
      <c r="AW13" s="89"/>
      <c r="AX13" s="89"/>
      <c r="AY13" s="89"/>
      <c r="AZ13" s="89"/>
      <c r="BA13" s="89"/>
      <c r="BB13" s="89"/>
      <c r="BC13" s="92"/>
      <c r="BE13" s="28"/>
      <c r="BF13"/>
      <c r="BI13" s="9"/>
    </row>
    <row r="14" spans="1:61" s="15" customFormat="1" ht="35.25" customHeight="1" x14ac:dyDescent="0.25">
      <c r="A14" s="197"/>
      <c r="B14" s="202"/>
      <c r="C14" s="122"/>
      <c r="D14" s="122"/>
      <c r="E14" s="122"/>
      <c r="F14" s="205"/>
      <c r="G14" s="122"/>
      <c r="H14" s="122"/>
      <c r="I14" s="122"/>
      <c r="J14" s="125"/>
      <c r="K14" s="128"/>
      <c r="L14" s="138"/>
      <c r="M14" s="159"/>
      <c r="N14" s="97"/>
      <c r="O14" s="159"/>
      <c r="P14" s="138"/>
      <c r="Q14" s="97"/>
      <c r="R14" s="138"/>
      <c r="S14" s="159"/>
      <c r="T14" s="138"/>
      <c r="U14" s="135"/>
      <c r="V14" s="153"/>
      <c r="W14" s="13">
        <v>3</v>
      </c>
      <c r="X14" s="49"/>
      <c r="Y14" s="49"/>
      <c r="Z14" s="49"/>
      <c r="AA14" s="13" t="str">
        <f t="shared" si="0"/>
        <v xml:space="preserve">  </v>
      </c>
      <c r="AB14" s="32" t="s">
        <v>217</v>
      </c>
      <c r="AC14" s="33">
        <f>IF(AB14="","",IF(AB14="Preventivo",0.25,IF(AB14="Detectivo",0.15,IF(AB14="Correctivo",0.1,))))</f>
        <v>0</v>
      </c>
      <c r="AD14" s="14" t="str">
        <f>+IF(OR(AB14='[1]11 FORMULAS'!$O$4,AB14='[1]11 FORMULAS'!$O$5),'[1]11 FORMULAS'!$P$5,IF(AB14='[1]11 FORMULAS'!$O$6,'[1]11 FORMULAS'!$P$6,""))</f>
        <v/>
      </c>
      <c r="AE14" s="32" t="s">
        <v>217</v>
      </c>
      <c r="AF14" s="33">
        <f t="shared" ref="AF14:AF16" si="1">IF(AE14="","",IF(AE14="Manual",0.15,IF(AE14="Automatico",0.25,)))</f>
        <v>0</v>
      </c>
      <c r="AG14" s="34" t="s">
        <v>217</v>
      </c>
      <c r="AH14" s="34" t="s">
        <v>217</v>
      </c>
      <c r="AI14" s="34" t="s">
        <v>217</v>
      </c>
      <c r="AJ14" s="14">
        <f>+AC14+AF14</f>
        <v>0</v>
      </c>
      <c r="AK14" s="14">
        <f t="shared" ref="AK14:AK16" si="2">+AL13*AJ14</f>
        <v>0</v>
      </c>
      <c r="AL14" s="14">
        <f t="shared" ref="AL14:AL16" si="3">+AL13-AK14</f>
        <v>0.3</v>
      </c>
      <c r="AM14" s="14">
        <f>IF(AD14='[1]11 FORMULAS'!$P$6,AM13-(AM13*AJ14),AM13)</f>
        <v>0.8</v>
      </c>
      <c r="AN14" s="156"/>
      <c r="AO14" s="138"/>
      <c r="AP14" s="156"/>
      <c r="AQ14" s="138"/>
      <c r="AR14" s="153"/>
      <c r="AS14" s="97"/>
      <c r="AT14" s="89"/>
      <c r="AU14" s="89"/>
      <c r="AV14" s="89"/>
      <c r="AW14" s="89"/>
      <c r="AX14" s="89"/>
      <c r="AY14" s="89"/>
      <c r="AZ14" s="89"/>
      <c r="BA14" s="89"/>
      <c r="BB14" s="89"/>
      <c r="BC14" s="92"/>
      <c r="BE14" s="28"/>
      <c r="BF14"/>
    </row>
    <row r="15" spans="1:61" s="15" customFormat="1" ht="35.25" customHeight="1" x14ac:dyDescent="0.25">
      <c r="A15" s="197"/>
      <c r="B15" s="202"/>
      <c r="C15" s="122"/>
      <c r="D15" s="122"/>
      <c r="E15" s="122"/>
      <c r="F15" s="205"/>
      <c r="G15" s="122"/>
      <c r="H15" s="122"/>
      <c r="I15" s="122"/>
      <c r="J15" s="125"/>
      <c r="K15" s="128"/>
      <c r="L15" s="138"/>
      <c r="M15" s="159"/>
      <c r="N15" s="97"/>
      <c r="O15" s="159"/>
      <c r="P15" s="138"/>
      <c r="Q15" s="97"/>
      <c r="R15" s="138"/>
      <c r="S15" s="159"/>
      <c r="T15" s="138"/>
      <c r="U15" s="135"/>
      <c r="V15" s="153"/>
      <c r="W15" s="13">
        <v>4</v>
      </c>
      <c r="X15" s="49"/>
      <c r="Y15" s="49"/>
      <c r="Z15" s="49"/>
      <c r="AA15" s="13" t="str">
        <f t="shared" si="0"/>
        <v xml:space="preserve">  </v>
      </c>
      <c r="AB15" s="32" t="s">
        <v>217</v>
      </c>
      <c r="AC15" s="33">
        <f t="shared" ref="AC15:AC16" si="4">IF(AB15="","",IF(AB15="Preventivo",0.25,IF(AB15="Detectivo",0.15,IF(AB15="Correctivo",0.1,))))</f>
        <v>0</v>
      </c>
      <c r="AD15" s="14" t="str">
        <f>+IF(OR(AB15='[1]11 FORMULAS'!$O$4,AB15='[1]11 FORMULAS'!$O$5),'[1]11 FORMULAS'!$P$5,IF(AB15='[1]11 FORMULAS'!$O$6,'[1]11 FORMULAS'!$P$6,""))</f>
        <v/>
      </c>
      <c r="AE15" s="32" t="s">
        <v>217</v>
      </c>
      <c r="AF15" s="33">
        <f t="shared" si="1"/>
        <v>0</v>
      </c>
      <c r="AG15" s="34" t="s">
        <v>217</v>
      </c>
      <c r="AH15" s="34" t="s">
        <v>217</v>
      </c>
      <c r="AI15" s="34" t="s">
        <v>217</v>
      </c>
      <c r="AJ15" s="14">
        <f t="shared" ref="AJ15:AJ16" si="5">+AC15+AF15</f>
        <v>0</v>
      </c>
      <c r="AK15" s="14">
        <f t="shared" si="2"/>
        <v>0</v>
      </c>
      <c r="AL15" s="14">
        <f t="shared" si="3"/>
        <v>0.3</v>
      </c>
      <c r="AM15" s="14">
        <f>IF(AD15='[1]11 FORMULAS'!$P$6,AM14-(AM14*AJ15),AM14)</f>
        <v>0.8</v>
      </c>
      <c r="AN15" s="156"/>
      <c r="AO15" s="138"/>
      <c r="AP15" s="156"/>
      <c r="AQ15" s="138"/>
      <c r="AR15" s="153"/>
      <c r="AS15" s="97"/>
      <c r="AT15" s="89"/>
      <c r="AU15" s="89"/>
      <c r="AV15" s="89"/>
      <c r="AW15" s="89"/>
      <c r="AX15" s="89"/>
      <c r="AY15" s="89"/>
      <c r="AZ15" s="89"/>
      <c r="BA15" s="89"/>
      <c r="BB15" s="89"/>
      <c r="BC15" s="92"/>
      <c r="BE15" s="28"/>
      <c r="BF15"/>
    </row>
    <row r="16" spans="1:61" s="15" customFormat="1" ht="35.25" customHeight="1" x14ac:dyDescent="0.25">
      <c r="A16" s="198"/>
      <c r="B16" s="203"/>
      <c r="C16" s="123"/>
      <c r="D16" s="123"/>
      <c r="E16" s="123"/>
      <c r="F16" s="206"/>
      <c r="G16" s="123"/>
      <c r="H16" s="123"/>
      <c r="I16" s="123"/>
      <c r="J16" s="126"/>
      <c r="K16" s="129"/>
      <c r="L16" s="139"/>
      <c r="M16" s="160"/>
      <c r="N16" s="120"/>
      <c r="O16" s="160"/>
      <c r="P16" s="139"/>
      <c r="Q16" s="120"/>
      <c r="R16" s="139"/>
      <c r="S16" s="160"/>
      <c r="T16" s="139"/>
      <c r="U16" s="136"/>
      <c r="V16" s="154"/>
      <c r="W16" s="13"/>
      <c r="X16" s="13"/>
      <c r="Y16" s="13"/>
      <c r="Z16" s="13"/>
      <c r="AA16" s="13" t="str">
        <f t="shared" si="0"/>
        <v xml:space="preserve">  </v>
      </c>
      <c r="AB16" s="32" t="s">
        <v>217</v>
      </c>
      <c r="AC16" s="33">
        <f t="shared" si="4"/>
        <v>0</v>
      </c>
      <c r="AD16" s="14" t="str">
        <f>+IF(OR(AB16='[1]11 FORMULAS'!$O$4,AB16='[1]11 FORMULAS'!$O$5),'[1]11 FORMULAS'!$P$5,IF(AB16='[1]11 FORMULAS'!$O$6,'[1]11 FORMULAS'!$P$6,""))</f>
        <v/>
      </c>
      <c r="AE16" s="32" t="s">
        <v>217</v>
      </c>
      <c r="AF16" s="33">
        <f t="shared" si="1"/>
        <v>0</v>
      </c>
      <c r="AG16" s="34" t="s">
        <v>217</v>
      </c>
      <c r="AH16" s="34" t="s">
        <v>217</v>
      </c>
      <c r="AI16" s="34" t="s">
        <v>217</v>
      </c>
      <c r="AJ16" s="14">
        <f t="shared" si="5"/>
        <v>0</v>
      </c>
      <c r="AK16" s="14">
        <f t="shared" si="2"/>
        <v>0</v>
      </c>
      <c r="AL16" s="14">
        <f t="shared" si="3"/>
        <v>0.3</v>
      </c>
      <c r="AM16" s="14">
        <f>IF(AD16='[1]11 FORMULAS'!$P$6,AM15-(AM15*AJ16),AM15)</f>
        <v>0.8</v>
      </c>
      <c r="AN16" s="157"/>
      <c r="AO16" s="139"/>
      <c r="AP16" s="157"/>
      <c r="AQ16" s="139"/>
      <c r="AR16" s="154"/>
      <c r="AS16" s="120"/>
      <c r="AT16" s="99"/>
      <c r="AU16" s="99"/>
      <c r="AV16" s="99"/>
      <c r="AW16" s="99"/>
      <c r="AX16" s="99"/>
      <c r="AY16" s="99"/>
      <c r="AZ16" s="99"/>
      <c r="BA16" s="99"/>
      <c r="BB16" s="99"/>
      <c r="BC16" s="100"/>
      <c r="BE16" s="29"/>
    </row>
    <row r="17" spans="1:61" s="15" customFormat="1" ht="198" customHeight="1" x14ac:dyDescent="0.25">
      <c r="A17" s="196" t="s">
        <v>333</v>
      </c>
      <c r="B17" s="105" t="s">
        <v>307</v>
      </c>
      <c r="C17" s="107" t="s">
        <v>318</v>
      </c>
      <c r="D17" s="107" t="s">
        <v>335</v>
      </c>
      <c r="E17" s="107" t="s">
        <v>332</v>
      </c>
      <c r="F17" s="151" t="str">
        <f>+CONCATENATE(C17," ",D17," ",E17)</f>
        <v>Posibilidad de perdida economica y reputacional por la indebida ejecución de los recursos destinados a proyectos de inversión encaminados a satisfacer las necesidades y problemáticas identificadas,  debido a pérdidas derivadas de errores en la ejecución y administración de procesos.</v>
      </c>
      <c r="G17" s="121" t="s">
        <v>320</v>
      </c>
      <c r="H17" s="121" t="s">
        <v>321</v>
      </c>
      <c r="I17" s="121" t="s">
        <v>321</v>
      </c>
      <c r="J17" s="124" t="s">
        <v>321</v>
      </c>
      <c r="K17" s="127">
        <v>500</v>
      </c>
      <c r="L17" s="86" t="str">
        <f>IF(K17&lt;=0,"",IF(K17&lt;=2,"Muy Baja",IF(K17&lt;=24,"Baja",IF(K17&lt;=500,"Media",IF(K17&lt;=5000,"Alta","Muy Alta")))))</f>
        <v>Media</v>
      </c>
      <c r="M17" s="113">
        <f>IF(L17="","",IF(L17="Muy Baja",0.2,IF(L17="Baja",0.4,IF(L17="Media",0.6,IF(L17="Alta",0.8,IF(L17="Muy Alta",1,))))))</f>
        <v>0.6</v>
      </c>
      <c r="N17" s="96" t="s">
        <v>325</v>
      </c>
      <c r="O17" s="113">
        <f>IF(N17="","",IF(N17="menor a 10 SMLMV",0.2,IF(N17="ENTRE 10 Y 50 SMLMV",0.4,IF(N17="entre 50 y 100 SMLMV",0.6,IF(N17="entre 100 y 500 SMLMV",0.8,IF(N17="Mayor a 500 SMLMV",1,))))))</f>
        <v>1</v>
      </c>
      <c r="P17" s="86" t="str">
        <f>IF(O17&lt;=0,"",IF(O17&lt;=20%,"Leve",IF(O17&lt;=40%,"Menor",IF(O17&lt;=60%,"Moderado",IF(O17&lt;=80%,"Mayor","Catastrofico")))))</f>
        <v>Catastrofico</v>
      </c>
      <c r="Q17" s="96" t="s">
        <v>231</v>
      </c>
      <c r="R17" s="86" t="str">
        <f>IF(S17&lt;=0,"",IF(S17&lt;=20%,"Leve",IF(S17&lt;=40%,"Menor",IF(S17&lt;=60%,"Moderado",IF(S17&lt;=80%,"Mayor","Catastrofico")))))</f>
        <v>Mayor</v>
      </c>
      <c r="S17" s="113">
        <f>IF(Q17="","",IF(Q17="El riesgo afecta la imagen de algún área de la organización",0.2,IF(Q17="El riesgo afecta la imagen de la entidad internamente, de conocimiento general nivel interno, de junta directiva y accionistas y/o de proveedores",0.4,IF(Q17="El riesgo afecta la imagen de la entidad con algunos usuarios de relevancia frente al logro de los objetivos",0.6,IF(Q17="El riesgo afecta la imagen de la entidad con efecto publicitario sostenido a nivel de sector administrativo, nivel departamental o municipal",0.8,IF(Q17="El riesgo afecta la imagen de la entidad a nivel nacional, con efecto publicitario sostenido a nivel país",1,))))))</f>
        <v>0.8</v>
      </c>
      <c r="T17" s="86" t="str">
        <f>IF(U17&lt;=0,"",IF(U17&lt;=20%,"Leve",IF(U17&lt;=40%,"Menor",IF(U17&lt;=60%,"Moderado",IF(U17&lt;=80%,"Mayor","Catastrofico")))))</f>
        <v>Mayor</v>
      </c>
      <c r="U17" s="118">
        <f>+S17</f>
        <v>0.8</v>
      </c>
      <c r="V17" s="94" t="str">
        <f>IF(OR(AND(L17="Muy Baja",T17="Leve"),AND(L17="Muy Baja",T17="Menor"),AND(L17="Baja",T17="Leve")),"Bajo",IF(OR(AND(L17="Muy baja",T17="Moderado"),AND(L17="Baja",T17="Menor"),AND(L17="Baja",T17="Moderado"),AND(L17="Media",T17="Leve"),AND(L17="Media",T17="Menor"),AND(L17="Media",T17="Moderado"),AND(L17="Alta",T17="Leve"),AND(L17="Alta",T17="Menor")),"Moderado",IF(OR(AND(L17="Muy Baja",T17="Mayor"),AND(L17="Baja",T17="Mayor"),AND(L17="Media",T17="Mayor"),AND(L17="Alta",T17="Moderado"),AND(L17="Alta",T17="Mayor"),AND(L17="Muy Alta",T17="Leve"),AND(L17="Muy Alta",T17="Menor"),AND(L17="Muy Alta",T17="Moderado"),AND(L17="Muy Alta",T17="Mayor")),"Alto",IF(OR(AND(L17="Muy Baja",T17="Catastrofico"),AND(L17="Baja",T17="Catastrofico"),AND(L17="Media",T17="Catastrofico"),AND(L17="Alta",T17="Catastrofico"),AND(L17="Muy Alta",T17="Catastrofico")),"Extremo",))))</f>
        <v>Alto</v>
      </c>
      <c r="W17" s="13">
        <v>1</v>
      </c>
      <c r="X17" s="49" t="s">
        <v>341</v>
      </c>
      <c r="Y17" s="49" t="s">
        <v>342</v>
      </c>
      <c r="Z17" s="49" t="s">
        <v>343</v>
      </c>
      <c r="AA17" s="13" t="str">
        <f t="shared" ref="AA17" si="6">+CONCATENATE(X17," ",Y17," ",Z17)</f>
        <v xml:space="preserve">El Profesional Especializado Código 222 Grado 45  líder de inversión pública,  verifica mensualmente la ejecución presupuestal generada a través del Sistema de presupuesto Distrital (PREDIS) y elabora el "Informe de ejecución presupuestal",  el cual es publicado en pagina web para la consulta de todas las entidades ejecutoras y ciudadanía.  Este reporte es usado por cada una de las entidades ejecutoras para el seguimiento a proyectos de inversión en el Sistema de seguimiento a proyectos de inversión (SPI).  </v>
      </c>
      <c r="AB17" s="32" t="s">
        <v>326</v>
      </c>
      <c r="AC17" s="33">
        <f>IF(AB17="","",IF(AB17="Preventivo",0.25,IF(AB17="Detectivo",0.15,IF(AB17="Correctivo",0.1,))))</f>
        <v>0.25</v>
      </c>
      <c r="AD17" s="14" t="str">
        <f>+IF(OR(AB17='[1]11 FORMULAS'!$O$4,AB17='[1]11 FORMULAS'!$O$5),'[1]11 FORMULAS'!$P$5,IF(AB17='[1]11 FORMULAS'!$O$6,'[1]11 FORMULAS'!$P$6,""))</f>
        <v>Probabilidad</v>
      </c>
      <c r="AE17" s="32" t="s">
        <v>385</v>
      </c>
      <c r="AF17" s="33">
        <f>IF(AE17="","",IF(AE17="Manual",0.15,IF(AE17="Automatico",0.25,)))</f>
        <v>0.25</v>
      </c>
      <c r="AG17" s="34" t="s">
        <v>328</v>
      </c>
      <c r="AH17" s="34" t="s">
        <v>329</v>
      </c>
      <c r="AI17" s="34" t="s">
        <v>330</v>
      </c>
      <c r="AJ17" s="14">
        <f>+AC17+AF17</f>
        <v>0.5</v>
      </c>
      <c r="AK17" s="14">
        <f>+M17*AJ17</f>
        <v>0.3</v>
      </c>
      <c r="AL17" s="14">
        <f>+M17-AK17</f>
        <v>0.3</v>
      </c>
      <c r="AM17" s="14">
        <f>IF(AD17='[1]11 FORMULAS'!$P$6,U17-(U17*AJ17),U17)</f>
        <v>0.8</v>
      </c>
      <c r="AN17" s="84">
        <f>+AL21</f>
        <v>0.3</v>
      </c>
      <c r="AO17" s="86" t="str">
        <f>IF(AN17&lt;=0,"",IF(AN17&lt;=20%,"Muy Baja",IF(AN17&lt;=40%,"Baja",IF(AN17&lt;=60%,"Media",IF(AN17&lt;=80%,"Alta","Muy Alta")))))</f>
        <v>Baja</v>
      </c>
      <c r="AP17" s="84">
        <f>+AM21</f>
        <v>0.8</v>
      </c>
      <c r="AQ17" s="86" t="str">
        <f>IF(AP17&lt;=0,"",IF(AP17&lt;=20%,"Leve",IF(AP17&lt;=40%,"Menor",IF(AP17&lt;=60%,"Moderado",IF(AP17&lt;=80%,"Mayor","Catastrofico")))))</f>
        <v>Mayor</v>
      </c>
      <c r="AR17" s="94" t="str">
        <f>IF(OR(AND(AO17="Muy Baja",AQ17="Leve"),AND(AO17="Muy Baja",AQ17="Menor"),AND(AO17="Baja",AQ17="Leve")),"Bajo",IF(OR(AND(AO17="Muy baja",AQ17="Moderado"),AND(AO17="Baja",AQ17="Menor"),AND(AO17="Baja",AQ17="Moderado"),AND(AO17="Media",AQ17="Leve"),AND(AO17="Media",AQ17="Menor"),AND(AO17="Media",AQ17="Moderado"),AND(AO17="Alta",AQ17="Leve"),AND(AO17="Alta",AQ17="Menor")),"Moderado",IF(OR(AND(AO17="Muy Baja",AQ17="Mayor"),AND(AO17="Baja",AQ17="Mayor"),AND(AO17="Media",AQ17="Mayor"),AND(AO17="Alta",AQ17="Moderado"),AND(AO17="Alta",AQ17="Mayor"),AND(AO17="Muy Alta",AQ17="Leve"),AND(AO17="Muy Alta",AQ17="Menor"),AND(AO17="Muy Alta",AQ17="Moderado"),AND(AO17="Muy Alta",AQ17="Mayor")),"Alto",IF(OR(AND(AO17="Muy Baja",AQ17="Catastrofico"),AND(AO17="Baja",AQ17="Catastrofico"),AND(AO17="Media",AQ17="Catastrofico"),AND(AO17="Alta",AQ17="Catastrofico"),AND(AO17="Muy Alta",AQ17="Catastrofico")),"Extremo",""))))</f>
        <v>Alto</v>
      </c>
      <c r="AS17" s="96" t="s">
        <v>331</v>
      </c>
      <c r="AT17" s="88"/>
      <c r="AU17" s="88"/>
      <c r="AV17" s="88"/>
      <c r="AW17" s="88"/>
      <c r="AX17" s="88"/>
      <c r="AY17" s="88"/>
      <c r="AZ17" s="88"/>
      <c r="BA17" s="88"/>
      <c r="BB17" s="88"/>
      <c r="BC17" s="91"/>
      <c r="BI17" s="9"/>
    </row>
    <row r="18" spans="1:61" s="15" customFormat="1" ht="32.25" customHeight="1" x14ac:dyDescent="0.25">
      <c r="A18" s="197"/>
      <c r="B18" s="105"/>
      <c r="C18" s="107"/>
      <c r="D18" s="107"/>
      <c r="E18" s="107"/>
      <c r="F18" s="151"/>
      <c r="G18" s="122"/>
      <c r="H18" s="122"/>
      <c r="I18" s="122"/>
      <c r="J18" s="125"/>
      <c r="K18" s="128"/>
      <c r="L18" s="86"/>
      <c r="M18" s="114"/>
      <c r="N18" s="97"/>
      <c r="O18" s="114"/>
      <c r="P18" s="86"/>
      <c r="Q18" s="97"/>
      <c r="R18" s="86"/>
      <c r="S18" s="114"/>
      <c r="T18" s="86"/>
      <c r="U18" s="118"/>
      <c r="V18" s="94"/>
      <c r="W18" s="13">
        <v>2</v>
      </c>
      <c r="X18" s="49"/>
      <c r="Y18" s="49"/>
      <c r="Z18" s="49"/>
      <c r="AA18" s="13"/>
      <c r="AB18" s="32" t="s">
        <v>217</v>
      </c>
      <c r="AC18" s="33">
        <f t="shared" ref="AC18" si="7">IF(AB18="","",IF(AB18="Preventivo",0.25,IF(AB18="Detectivo",0.15,IF(AB18="Correctivo",0.1,))))</f>
        <v>0</v>
      </c>
      <c r="AD18" s="14" t="str">
        <f>+IF(OR(AB18='[1]11 FORMULAS'!$O$4,AB18='[1]11 FORMULAS'!$O$5),'[1]11 FORMULAS'!$P$5,IF(AB18='[1]11 FORMULAS'!$O$6,'[1]11 FORMULAS'!$P$6,""))</f>
        <v/>
      </c>
      <c r="AE18" s="32" t="s">
        <v>217</v>
      </c>
      <c r="AF18" s="33">
        <f t="shared" ref="AF18" si="8">IF(AE18="","",IF(AE18="Manual",0.15,IF(AE18="Automatico",0.25,)))</f>
        <v>0</v>
      </c>
      <c r="AG18" s="34" t="s">
        <v>217</v>
      </c>
      <c r="AH18" s="34" t="s">
        <v>217</v>
      </c>
      <c r="AI18" s="34" t="s">
        <v>217</v>
      </c>
      <c r="AJ18" s="14">
        <f>+AC18+AF18</f>
        <v>0</v>
      </c>
      <c r="AK18" s="14">
        <f t="shared" ref="AK18" si="9">+AL17*AJ18</f>
        <v>0</v>
      </c>
      <c r="AL18" s="14">
        <f t="shared" ref="AL18" si="10">+AL17-AK18</f>
        <v>0.3</v>
      </c>
      <c r="AM18" s="14">
        <f>IF(AD18='[1]11 FORMULAS'!$P$6,AM17-(AM17*AJ18),AM17)</f>
        <v>0.8</v>
      </c>
      <c r="AN18" s="84"/>
      <c r="AO18" s="86"/>
      <c r="AP18" s="84"/>
      <c r="AQ18" s="86"/>
      <c r="AR18" s="94"/>
      <c r="AS18" s="97"/>
      <c r="AT18" s="89"/>
      <c r="AU18" s="89"/>
      <c r="AV18" s="89"/>
      <c r="AW18" s="89"/>
      <c r="AX18" s="89"/>
      <c r="AY18" s="89"/>
      <c r="AZ18" s="89"/>
      <c r="BA18" s="89"/>
      <c r="BB18" s="89"/>
      <c r="BC18" s="92"/>
      <c r="BI18" s="9"/>
    </row>
    <row r="19" spans="1:61" s="15" customFormat="1" ht="38.25" customHeight="1" x14ac:dyDescent="0.25">
      <c r="A19" s="197"/>
      <c r="B19" s="105"/>
      <c r="C19" s="107"/>
      <c r="D19" s="107"/>
      <c r="E19" s="107"/>
      <c r="F19" s="151"/>
      <c r="G19" s="122"/>
      <c r="H19" s="122"/>
      <c r="I19" s="122"/>
      <c r="J19" s="125"/>
      <c r="K19" s="128"/>
      <c r="L19" s="86"/>
      <c r="M19" s="114"/>
      <c r="N19" s="97"/>
      <c r="O19" s="114"/>
      <c r="P19" s="86"/>
      <c r="Q19" s="97"/>
      <c r="R19" s="86"/>
      <c r="S19" s="114"/>
      <c r="T19" s="86"/>
      <c r="U19" s="118"/>
      <c r="V19" s="94"/>
      <c r="W19" s="13">
        <v>3</v>
      </c>
      <c r="X19" s="49"/>
      <c r="Y19" s="49"/>
      <c r="Z19" s="49"/>
      <c r="AA19" s="13"/>
      <c r="AB19" s="32" t="s">
        <v>217</v>
      </c>
      <c r="AC19" s="33">
        <f t="shared" ref="AC19:AC21" si="11">IF(AB19="","",IF(AB19="Preventivo",0.25,IF(AB19="Detectivo",0.15,IF(AB19="Correctivo",0.1,))))</f>
        <v>0</v>
      </c>
      <c r="AD19" s="14" t="str">
        <f>+IF(OR(AB19='[1]11 FORMULAS'!$O$4,AB19='[1]11 FORMULAS'!$O$5),'[1]11 FORMULAS'!$P$5,IF(AB19='[1]11 FORMULAS'!$O$6,'[1]11 FORMULAS'!$P$6,""))</f>
        <v/>
      </c>
      <c r="AE19" s="32" t="s">
        <v>217</v>
      </c>
      <c r="AF19" s="33">
        <f t="shared" ref="AF19:AF21" si="12">IF(AE19="","",IF(AE19="Manual",0.15,IF(AE19="Automatico",0.25,)))</f>
        <v>0</v>
      </c>
      <c r="AG19" s="34" t="s">
        <v>217</v>
      </c>
      <c r="AH19" s="34" t="s">
        <v>217</v>
      </c>
      <c r="AI19" s="34" t="s">
        <v>217</v>
      </c>
      <c r="AJ19" s="14">
        <f>+AC19+AF19</f>
        <v>0</v>
      </c>
      <c r="AK19" s="14">
        <f t="shared" ref="AK19:AK21" si="13">+AL18*AJ19</f>
        <v>0</v>
      </c>
      <c r="AL19" s="14">
        <f t="shared" ref="AL19:AL21" si="14">+AL18-AK19</f>
        <v>0.3</v>
      </c>
      <c r="AM19" s="14">
        <f>IF(AD19='[1]11 FORMULAS'!$P$6,AM18-(AM18*AJ19),AM18)</f>
        <v>0.8</v>
      </c>
      <c r="AN19" s="84"/>
      <c r="AO19" s="86"/>
      <c r="AP19" s="84"/>
      <c r="AQ19" s="86"/>
      <c r="AR19" s="94"/>
      <c r="AS19" s="97"/>
      <c r="AT19" s="89"/>
      <c r="AU19" s="89"/>
      <c r="AV19" s="89"/>
      <c r="AW19" s="89"/>
      <c r="AX19" s="89"/>
      <c r="AY19" s="89"/>
      <c r="AZ19" s="89"/>
      <c r="BA19" s="89"/>
      <c r="BB19" s="89"/>
      <c r="BC19" s="92"/>
      <c r="BI19" s="9"/>
    </row>
    <row r="20" spans="1:61" s="15" customFormat="1" ht="33.75" customHeight="1" x14ac:dyDescent="0.25">
      <c r="A20" s="197"/>
      <c r="B20" s="105"/>
      <c r="C20" s="107"/>
      <c r="D20" s="107"/>
      <c r="E20" s="107"/>
      <c r="F20" s="151"/>
      <c r="G20" s="122"/>
      <c r="H20" s="122"/>
      <c r="I20" s="122"/>
      <c r="J20" s="125"/>
      <c r="K20" s="128"/>
      <c r="L20" s="86"/>
      <c r="M20" s="114"/>
      <c r="N20" s="97"/>
      <c r="O20" s="114"/>
      <c r="P20" s="86"/>
      <c r="Q20" s="97"/>
      <c r="R20" s="86"/>
      <c r="S20" s="114"/>
      <c r="T20" s="86"/>
      <c r="U20" s="118"/>
      <c r="V20" s="94"/>
      <c r="W20" s="13">
        <v>4</v>
      </c>
      <c r="X20" s="49"/>
      <c r="Y20" s="49"/>
      <c r="Z20" s="49"/>
      <c r="AA20" s="13" t="str">
        <f t="shared" si="0"/>
        <v xml:space="preserve">  </v>
      </c>
      <c r="AB20" s="32" t="s">
        <v>217</v>
      </c>
      <c r="AC20" s="33">
        <f t="shared" si="11"/>
        <v>0</v>
      </c>
      <c r="AD20" s="14" t="str">
        <f>+IF(OR(AB20='[1]11 FORMULAS'!$O$4,AB20='[1]11 FORMULAS'!$O$5),'[1]11 FORMULAS'!$P$5,IF(AB20='[1]11 FORMULAS'!$O$6,'[1]11 FORMULAS'!$P$6,""))</f>
        <v/>
      </c>
      <c r="AE20" s="32" t="s">
        <v>217</v>
      </c>
      <c r="AF20" s="33">
        <f t="shared" si="12"/>
        <v>0</v>
      </c>
      <c r="AG20" s="34" t="s">
        <v>217</v>
      </c>
      <c r="AH20" s="34" t="s">
        <v>217</v>
      </c>
      <c r="AI20" s="34" t="s">
        <v>217</v>
      </c>
      <c r="AJ20" s="14">
        <f t="shared" ref="AJ20:AJ21" si="15">+AC20+AF20</f>
        <v>0</v>
      </c>
      <c r="AK20" s="14">
        <f t="shared" si="13"/>
        <v>0</v>
      </c>
      <c r="AL20" s="14">
        <f t="shared" si="14"/>
        <v>0.3</v>
      </c>
      <c r="AM20" s="14">
        <f>IF(AD20='[1]11 FORMULAS'!$P$6,AM19-(AM19*AJ20),AM19)</f>
        <v>0.8</v>
      </c>
      <c r="AN20" s="84"/>
      <c r="AO20" s="86"/>
      <c r="AP20" s="84"/>
      <c r="AQ20" s="86"/>
      <c r="AR20" s="94"/>
      <c r="AS20" s="97"/>
      <c r="AT20" s="89"/>
      <c r="AU20" s="89"/>
      <c r="AV20" s="89"/>
      <c r="AW20" s="89"/>
      <c r="AX20" s="89"/>
      <c r="AY20" s="89"/>
      <c r="AZ20" s="89"/>
      <c r="BA20" s="89"/>
      <c r="BB20" s="89"/>
      <c r="BC20" s="92"/>
      <c r="BI20" s="9"/>
    </row>
    <row r="21" spans="1:61" s="15" customFormat="1" ht="33.75" customHeight="1" x14ac:dyDescent="0.25">
      <c r="A21" s="198"/>
      <c r="B21" s="105"/>
      <c r="C21" s="107"/>
      <c r="D21" s="107"/>
      <c r="E21" s="107"/>
      <c r="F21" s="151"/>
      <c r="G21" s="123"/>
      <c r="H21" s="123"/>
      <c r="I21" s="123"/>
      <c r="J21" s="126"/>
      <c r="K21" s="129"/>
      <c r="L21" s="86"/>
      <c r="M21" s="114"/>
      <c r="N21" s="120"/>
      <c r="O21" s="114"/>
      <c r="P21" s="86"/>
      <c r="Q21" s="120"/>
      <c r="R21" s="86"/>
      <c r="S21" s="114"/>
      <c r="T21" s="86"/>
      <c r="U21" s="118"/>
      <c r="V21" s="94"/>
      <c r="W21" s="13"/>
      <c r="X21" s="13"/>
      <c r="Y21" s="13"/>
      <c r="Z21" s="13"/>
      <c r="AA21" s="13" t="str">
        <f t="shared" si="0"/>
        <v xml:space="preserve">  </v>
      </c>
      <c r="AB21" s="32" t="s">
        <v>217</v>
      </c>
      <c r="AC21" s="33">
        <f t="shared" si="11"/>
        <v>0</v>
      </c>
      <c r="AD21" s="14" t="str">
        <f>+IF(OR(AB21='[1]11 FORMULAS'!$O$4,AB21='[1]11 FORMULAS'!$O$5),'[1]11 FORMULAS'!$P$5,IF(AB21='[1]11 FORMULAS'!$O$6,'[1]11 FORMULAS'!$P$6,""))</f>
        <v/>
      </c>
      <c r="AE21" s="32" t="s">
        <v>217</v>
      </c>
      <c r="AF21" s="33">
        <f t="shared" si="12"/>
        <v>0</v>
      </c>
      <c r="AG21" s="34" t="s">
        <v>217</v>
      </c>
      <c r="AH21" s="34" t="s">
        <v>217</v>
      </c>
      <c r="AI21" s="34" t="s">
        <v>217</v>
      </c>
      <c r="AJ21" s="14">
        <f t="shared" si="15"/>
        <v>0</v>
      </c>
      <c r="AK21" s="14">
        <f t="shared" si="13"/>
        <v>0</v>
      </c>
      <c r="AL21" s="14">
        <f t="shared" si="14"/>
        <v>0.3</v>
      </c>
      <c r="AM21" s="14">
        <f>IF(AD21='[1]11 FORMULAS'!$P$6,AM20-(AM20*AJ21),AM20)</f>
        <v>0.8</v>
      </c>
      <c r="AN21" s="84"/>
      <c r="AO21" s="86"/>
      <c r="AP21" s="84"/>
      <c r="AQ21" s="86"/>
      <c r="AR21" s="94"/>
      <c r="AS21" s="120"/>
      <c r="AT21" s="99"/>
      <c r="AU21" s="99"/>
      <c r="AV21" s="99"/>
      <c r="AW21" s="99"/>
      <c r="AX21" s="99"/>
      <c r="AY21" s="99"/>
      <c r="AZ21" s="99"/>
      <c r="BA21" s="99"/>
      <c r="BB21" s="99"/>
      <c r="BC21" s="100"/>
      <c r="BI21" s="9"/>
    </row>
    <row r="22" spans="1:61" s="15" customFormat="1" ht="350.25" customHeight="1" x14ac:dyDescent="0.25">
      <c r="A22" s="196" t="s">
        <v>333</v>
      </c>
      <c r="B22" s="105" t="s">
        <v>308</v>
      </c>
      <c r="C22" s="107" t="s">
        <v>318</v>
      </c>
      <c r="D22" s="107" t="s">
        <v>336</v>
      </c>
      <c r="E22" s="107" t="s">
        <v>337</v>
      </c>
      <c r="F22" s="151" t="str">
        <f>+CONCATENATE(C22," ",D22," ",E22)</f>
        <v xml:space="preserve">Posibilidad de perdida economica y reputacional  por reprocesos, retrasos en la contratación, incumplimiento legal,   debido a errores en los controles de revisión de la normativa jurídica, rubros  y fuentes presupuestales, acorde al ajuste al presupuesto a realizar. </v>
      </c>
      <c r="G22" s="121" t="s">
        <v>320</v>
      </c>
      <c r="H22" s="121" t="s">
        <v>321</v>
      </c>
      <c r="I22" s="121" t="s">
        <v>321</v>
      </c>
      <c r="J22" s="124" t="s">
        <v>321</v>
      </c>
      <c r="K22" s="127">
        <v>500</v>
      </c>
      <c r="L22" s="86" t="str">
        <f>IF(K22&lt;=0,"",IF(K22&lt;=2,"Muy Baja",IF(K22&lt;=24,"Baja",IF(K22&lt;=500,"Media",IF(K22&lt;=5000,"Alta","Muy Alta")))))</f>
        <v>Media</v>
      </c>
      <c r="M22" s="113">
        <f>IF(L22="","",IF(L22="Muy Baja",0.2,IF(L22="Baja",0.4,IF(L22="Media",0.6,IF(L22="Alta",0.8,IF(L22="Muy Alta",1,))))))</f>
        <v>0.6</v>
      </c>
      <c r="N22" s="116" t="s">
        <v>325</v>
      </c>
      <c r="O22" s="113">
        <f>IF(N22="","",IF(N22="menor a 10 SMLMV",0.2,IF(N22="ENTRE 10 Y 50 SMLMV",0.4,IF(N22="entre 50 y 100 SMLMV",0.6,IF(N22="entre 100 y 500 SMLMV",0.8,IF(N22="Mayor a 500 SMLMV",1,))))))</f>
        <v>1</v>
      </c>
      <c r="P22" s="86" t="str">
        <f>IF(O22&lt;=0,"",IF(O22&lt;=20%,"Leve",IF(O22&lt;=40%,"Menor",IF(O22&lt;=60%,"Moderado",IF(O22&lt;=80%,"Mayor","Catastrofico")))))</f>
        <v>Catastrofico</v>
      </c>
      <c r="Q22" s="96" t="s">
        <v>231</v>
      </c>
      <c r="R22" s="86" t="str">
        <f>IF(S22&lt;=0,"",IF(S22&lt;=20%,"Leve",IF(S22&lt;=40%,"Menor",IF(S22&lt;=60%,"Moderado",IF(S22&lt;=80%,"Mayor","Catastrofico")))))</f>
        <v>Mayor</v>
      </c>
      <c r="S22" s="113">
        <f>IF(Q22="","",IF(Q22="El riesgo afecta la imagen de algún área de la organización",0.2,IF(Q22="El riesgo afecta la imagen de la entidad internamente, de conocimiento general nivel interno, de junta directiva y accionistas y/o de proveedores",0.4,IF(Q22="El riesgo afecta la imagen de la entidad con algunos usuarios de relevancia frente al logro de los objetivos",0.6,IF(Q22="El riesgo afecta la imagen de la entidad con efecto publicitario sostenido a nivel de sector administrativo, nivel departamental o municipal",0.8,IF(Q22="El riesgo afecta la imagen de la entidad a nivel nacional, con efecto publicitario sostenido a nivel país",1,))))))</f>
        <v>0.8</v>
      </c>
      <c r="T22" s="86" t="str">
        <f>IF(U22&lt;=0,"",IF(U22&lt;=20%,"Leve",IF(U22&lt;=40%,"Menor",IF(U22&lt;=60%,"Moderado",IF(U22&lt;=80%,"Mayor","Catastrofico")))))</f>
        <v>Mayor</v>
      </c>
      <c r="U22" s="118">
        <f>+S22</f>
        <v>0.8</v>
      </c>
      <c r="V22" s="94" t="str">
        <f>IF(OR(AND(L22="Muy Baja",T22="Leve"),AND(L22="Muy Baja",T22="Menor"),AND(L22="Baja",T22="Leve")),"Bajo",IF(OR(AND(L22="Muy baja",T22="Moderado"),AND(L22="Baja",T22="Menor"),AND(L22="Baja",T22="Moderado"),AND(L22="Media",T22="Leve"),AND(L22="Media",T22="Menor"),AND(L22="Media",T22="Moderado"),AND(L22="Alta",T22="Leve"),AND(L22="Alta",T22="Menor")),"Moderado",IF(OR(AND(L22="Muy Baja",T22="Mayor"),AND(L22="Baja",T22="Mayor"),AND(L22="Media",T22="Mayor"),AND(L22="Alta",T22="Moderado"),AND(L22="Alta",T22="Mayor"),AND(L22="Muy Alta",T22="Leve"),AND(L22="Muy Alta",T22="Menor"),AND(L22="Muy Alta",T22="Moderado"),AND(L22="Muy Alta",T22="Mayor")),"Alto",IF(OR(AND(L22="Muy Baja",T22="Catastrofico"),AND(L22="Baja",T22="Catastrofico"),AND(L22="Media",T22="Catastrofico"),AND(L22="Alta",T22="Catastrofico"),AND(L22="Muy Alta",T22="Catastrofico")),"Extremo",))))</f>
        <v>Alto</v>
      </c>
      <c r="W22" s="13">
        <v>1</v>
      </c>
      <c r="X22" s="49" t="s">
        <v>344</v>
      </c>
      <c r="Y22" s="49" t="s">
        <v>345</v>
      </c>
      <c r="Z22" s="49" t="s">
        <v>346</v>
      </c>
      <c r="AA22" s="13" t="str">
        <f t="shared" ref="AA22:AA26" si="16">+CONCATENATE(X22," ",Y22," ",Z22)</f>
        <v>El Profesional Especializado Código 222 Grado 45  líder de Inversión pública y El Profesional Especializado código 222 grado 41 líder de plan de desarrollo,  cada vez que se recibe una solicitud de revisión de acto administrativo de modificación presupuestal (incorporación, traslado o reducción) de la Secretaría de Hacienda, verifica que el borrador del acto administrativo este articulado con el cumplimiento del plan de desarrollo para el líder de plan de desarrollo; adicional el líder de inversión pública verifica que las fuentes presupuestales a modificar correspondan en los casos de traslados en la misma cantidad y fuente a acreditar y contraacreditar, verifica que la justificación normativa del acto administrativo corresponda con la modificación a realizar y que los rubros presupuestales coincidan con el decreto de liquidación aprobado en cada vigencia; comparando el acto administrativo de modificación del presupuesto con los documentos plan de desarrollo, normativa vigente y decreto de liquidación vigente; y da visto bueno al acto administrativo de ajuste de modificación presupuestal.  En caso de evidenciar ajustes a realizar se envía mediante correo electrónico a la Secretaria de hacienda para que sean subsanadas.</v>
      </c>
      <c r="AB22" s="32" t="s">
        <v>326</v>
      </c>
      <c r="AC22" s="33">
        <f>IF(AB22="","",IF(AB22="Preventivo",0.25,IF(AB22="Detectivo",0.15,IF(AB22="Correctivo",0.1,))))</f>
        <v>0.25</v>
      </c>
      <c r="AD22" s="14" t="str">
        <f>+IF(OR(AB22='[1]11 FORMULAS'!$O$4,AB22='[1]11 FORMULAS'!$O$5),'[1]11 FORMULAS'!$P$5,IF(AB22='[1]11 FORMULAS'!$O$6,'[1]11 FORMULAS'!$P$6,""))</f>
        <v>Probabilidad</v>
      </c>
      <c r="AE22" s="32" t="s">
        <v>327</v>
      </c>
      <c r="AF22" s="33">
        <f>IF(AE22="","",IF(AE22="Manual",0.15,IF(AE22="Automatico",0.25,)))</f>
        <v>0.15</v>
      </c>
      <c r="AG22" s="34" t="s">
        <v>328</v>
      </c>
      <c r="AH22" s="34" t="s">
        <v>329</v>
      </c>
      <c r="AI22" s="34" t="s">
        <v>330</v>
      </c>
      <c r="AJ22" s="14">
        <f>+AC22+AF22</f>
        <v>0.4</v>
      </c>
      <c r="AK22" s="14">
        <f>+M22*AJ22</f>
        <v>0.24</v>
      </c>
      <c r="AL22" s="14">
        <f>+M22-AK22</f>
        <v>0.36</v>
      </c>
      <c r="AM22" s="14">
        <f>IF(AD22='[1]11 FORMULAS'!$P$6,U22-(U22*AJ22),U22)</f>
        <v>0.8</v>
      </c>
      <c r="AN22" s="84">
        <f>+AL26</f>
        <v>0.36</v>
      </c>
      <c r="AO22" s="86" t="str">
        <f>IF(AN22&lt;=0,"",IF(AN22&lt;=20%,"Muy Baja",IF(AN22&lt;=40%,"Baja",IF(AN22&lt;=60%,"Media",IF(AN22&lt;=80%,"Alta","Muy Alta")))))</f>
        <v>Baja</v>
      </c>
      <c r="AP22" s="84">
        <f>+AM26</f>
        <v>0.8</v>
      </c>
      <c r="AQ22" s="86" t="str">
        <f>IF(AP22&lt;=0,"",IF(AP22&lt;=20%,"Leve",IF(AP22&lt;=40%,"Menor",IF(AP22&lt;=60%,"Moderado",IF(AP22&lt;=80%,"Mayor","Catastrofico")))))</f>
        <v>Mayor</v>
      </c>
      <c r="AR22" s="94" t="str">
        <f>IF(OR(AND(AO22="Muy Baja",AQ22="Leve"),AND(AO22="Muy Baja",AQ22="Menor"),AND(AO22="Baja",AQ22="Leve")),"Bajo",IF(OR(AND(AO22="Muy baja",AQ22="Moderado"),AND(AO22="Baja",AQ22="Menor"),AND(AO22="Baja",AQ22="Moderado"),AND(AO22="Media",AQ22="Leve"),AND(AO22="Media",AQ22="Menor"),AND(AO22="Media",AQ22="Moderado"),AND(AO22="Alta",AQ22="Leve"),AND(AO22="Alta",AQ22="Menor")),"Moderado",IF(OR(AND(AO22="Muy Baja",AQ22="Mayor"),AND(AO22="Baja",AQ22="Mayor"),AND(AO22="Media",AQ22="Mayor"),AND(AO22="Alta",AQ22="Moderado"),AND(AO22="Alta",AQ22="Mayor"),AND(AO22="Muy Alta",AQ22="Leve"),AND(AO22="Muy Alta",AQ22="Menor"),AND(AO22="Muy Alta",AQ22="Moderado"),AND(AO22="Muy Alta",AQ22="Mayor")),"Alto",IF(OR(AND(AO22="Muy Baja",AQ22="Catastrofico"),AND(AO22="Baja",AQ22="Catastrofico"),AND(AO22="Media",AQ22="Catastrofico"),AND(AO22="Alta",AQ22="Catastrofico"),AND(AO22="Muy Alta",AQ22="Catastrofico")),"Extremo",""))))</f>
        <v>Alto</v>
      </c>
      <c r="AS22" s="96"/>
      <c r="AT22" s="88"/>
      <c r="AU22" s="88"/>
      <c r="AV22" s="88"/>
      <c r="AW22" s="88"/>
      <c r="AX22" s="88"/>
      <c r="AY22" s="88"/>
      <c r="AZ22" s="88"/>
      <c r="BA22" s="88"/>
      <c r="BB22" s="88"/>
      <c r="BC22" s="91"/>
      <c r="BI22" s="9"/>
    </row>
    <row r="23" spans="1:61" s="15" customFormat="1" ht="33.75" customHeight="1" x14ac:dyDescent="0.25">
      <c r="A23" s="197"/>
      <c r="B23" s="105"/>
      <c r="C23" s="107"/>
      <c r="D23" s="107"/>
      <c r="E23" s="107"/>
      <c r="F23" s="151"/>
      <c r="G23" s="122"/>
      <c r="H23" s="122"/>
      <c r="I23" s="122"/>
      <c r="J23" s="125"/>
      <c r="K23" s="128"/>
      <c r="L23" s="86"/>
      <c r="M23" s="114"/>
      <c r="N23" s="116"/>
      <c r="O23" s="114"/>
      <c r="P23" s="86"/>
      <c r="Q23" s="97"/>
      <c r="R23" s="86"/>
      <c r="S23" s="114"/>
      <c r="T23" s="86"/>
      <c r="U23" s="118"/>
      <c r="V23" s="94"/>
      <c r="W23" s="13">
        <v>2</v>
      </c>
      <c r="X23" s="49"/>
      <c r="Y23" s="49"/>
      <c r="Z23" s="49"/>
      <c r="AA23" s="13" t="str">
        <f t="shared" si="16"/>
        <v xml:space="preserve">  </v>
      </c>
      <c r="AB23" s="32" t="s">
        <v>217</v>
      </c>
      <c r="AC23" s="33">
        <f t="shared" ref="AC23:AC26" si="17">IF(AB23="","",IF(AB23="Preventivo",0.25,IF(AB23="Detectivo",0.15,IF(AB23="Correctivo",0.1,))))</f>
        <v>0</v>
      </c>
      <c r="AD23" s="14" t="str">
        <f>+IF(OR(AB23='[1]11 FORMULAS'!$O$4,AB23='[1]11 FORMULAS'!$O$5),'[1]11 FORMULAS'!$P$5,IF(AB23='[1]11 FORMULAS'!$O$6,'[1]11 FORMULAS'!$P$6,""))</f>
        <v/>
      </c>
      <c r="AE23" s="32" t="s">
        <v>217</v>
      </c>
      <c r="AF23" s="33">
        <f t="shared" ref="AF23:AF26" si="18">IF(AE23="","",IF(AE23="Manual",0.15,IF(AE23="Automatico",0.25,)))</f>
        <v>0</v>
      </c>
      <c r="AG23" s="34" t="s">
        <v>217</v>
      </c>
      <c r="AH23" s="34" t="s">
        <v>217</v>
      </c>
      <c r="AI23" s="34" t="s">
        <v>217</v>
      </c>
      <c r="AJ23" s="14">
        <f>+AC23+AF23</f>
        <v>0</v>
      </c>
      <c r="AK23" s="14">
        <f>+AL22*AJ23</f>
        <v>0</v>
      </c>
      <c r="AL23" s="14">
        <f>+AL22-AK23</f>
        <v>0.36</v>
      </c>
      <c r="AM23" s="14">
        <f>IF(AD23='[1]11 FORMULAS'!$P$6,AM22-(AM22*AJ23),AM22)</f>
        <v>0.8</v>
      </c>
      <c r="AN23" s="84"/>
      <c r="AO23" s="86"/>
      <c r="AP23" s="84"/>
      <c r="AQ23" s="86"/>
      <c r="AR23" s="94"/>
      <c r="AS23" s="97"/>
      <c r="AT23" s="89"/>
      <c r="AU23" s="89"/>
      <c r="AV23" s="89"/>
      <c r="AW23" s="89"/>
      <c r="AX23" s="89"/>
      <c r="AY23" s="89"/>
      <c r="AZ23" s="89"/>
      <c r="BA23" s="89"/>
      <c r="BB23" s="89"/>
      <c r="BC23" s="92"/>
      <c r="BI23" s="9"/>
    </row>
    <row r="24" spans="1:61" s="15" customFormat="1" ht="33.75" customHeight="1" x14ac:dyDescent="0.25">
      <c r="A24" s="197"/>
      <c r="B24" s="105"/>
      <c r="C24" s="107"/>
      <c r="D24" s="107"/>
      <c r="E24" s="107"/>
      <c r="F24" s="151"/>
      <c r="G24" s="122"/>
      <c r="H24" s="122"/>
      <c r="I24" s="122"/>
      <c r="J24" s="125"/>
      <c r="K24" s="128"/>
      <c r="L24" s="86"/>
      <c r="M24" s="114"/>
      <c r="N24" s="116"/>
      <c r="O24" s="114"/>
      <c r="P24" s="86"/>
      <c r="Q24" s="97"/>
      <c r="R24" s="86"/>
      <c r="S24" s="114"/>
      <c r="T24" s="86"/>
      <c r="U24" s="118"/>
      <c r="V24" s="94"/>
      <c r="W24" s="13">
        <v>3</v>
      </c>
      <c r="X24" s="49"/>
      <c r="Y24" s="49"/>
      <c r="Z24" s="49"/>
      <c r="AA24" s="13" t="str">
        <f t="shared" si="16"/>
        <v xml:space="preserve">  </v>
      </c>
      <c r="AB24" s="32" t="s">
        <v>217</v>
      </c>
      <c r="AC24" s="33">
        <f t="shared" si="17"/>
        <v>0</v>
      </c>
      <c r="AD24" s="14" t="str">
        <f>+IF(OR(AB24='[1]11 FORMULAS'!$O$4,AB24='[1]11 FORMULAS'!$O$5),'[1]11 FORMULAS'!$P$5,IF(AB24='[1]11 FORMULAS'!$O$6,'[1]11 FORMULAS'!$P$6,""))</f>
        <v/>
      </c>
      <c r="AE24" s="32" t="s">
        <v>217</v>
      </c>
      <c r="AF24" s="33">
        <f t="shared" si="18"/>
        <v>0</v>
      </c>
      <c r="AG24" s="34" t="s">
        <v>217</v>
      </c>
      <c r="AH24" s="34" t="s">
        <v>217</v>
      </c>
      <c r="AI24" s="34" t="s">
        <v>217</v>
      </c>
      <c r="AJ24" s="14">
        <f>+AC24+AF24</f>
        <v>0</v>
      </c>
      <c r="AK24" s="14">
        <f t="shared" ref="AK24:AK26" si="19">+AL23*AJ24</f>
        <v>0</v>
      </c>
      <c r="AL24" s="14">
        <f t="shared" ref="AL24:AL26" si="20">+AL23-AK24</f>
        <v>0.36</v>
      </c>
      <c r="AM24" s="14">
        <f>IF(AD24='[1]11 FORMULAS'!$P$6,AM23-(AM23*AJ24),AM23)</f>
        <v>0.8</v>
      </c>
      <c r="AN24" s="84"/>
      <c r="AO24" s="86"/>
      <c r="AP24" s="84"/>
      <c r="AQ24" s="86"/>
      <c r="AR24" s="94"/>
      <c r="AS24" s="97"/>
      <c r="AT24" s="89"/>
      <c r="AU24" s="89"/>
      <c r="AV24" s="89"/>
      <c r="AW24" s="89"/>
      <c r="AX24" s="89"/>
      <c r="AY24" s="89"/>
      <c r="AZ24" s="89"/>
      <c r="BA24" s="89"/>
      <c r="BB24" s="89"/>
      <c r="BC24" s="92"/>
      <c r="BI24" s="9"/>
    </row>
    <row r="25" spans="1:61" s="15" customFormat="1" ht="33.75" customHeight="1" x14ac:dyDescent="0.25">
      <c r="A25" s="197"/>
      <c r="B25" s="105"/>
      <c r="C25" s="107"/>
      <c r="D25" s="107"/>
      <c r="E25" s="107"/>
      <c r="F25" s="151"/>
      <c r="G25" s="122"/>
      <c r="H25" s="122"/>
      <c r="I25" s="122"/>
      <c r="J25" s="125"/>
      <c r="K25" s="128"/>
      <c r="L25" s="86"/>
      <c r="M25" s="114"/>
      <c r="N25" s="116"/>
      <c r="O25" s="114"/>
      <c r="P25" s="86"/>
      <c r="Q25" s="97"/>
      <c r="R25" s="86"/>
      <c r="S25" s="114"/>
      <c r="T25" s="86"/>
      <c r="U25" s="118"/>
      <c r="V25" s="94"/>
      <c r="W25" s="13">
        <v>4</v>
      </c>
      <c r="X25" s="49"/>
      <c r="Y25" s="49"/>
      <c r="Z25" s="49"/>
      <c r="AA25" s="13" t="str">
        <f t="shared" si="16"/>
        <v xml:space="preserve">  </v>
      </c>
      <c r="AB25" s="32" t="s">
        <v>217</v>
      </c>
      <c r="AC25" s="33">
        <f t="shared" si="17"/>
        <v>0</v>
      </c>
      <c r="AD25" s="14" t="str">
        <f>+IF(OR(AB25='[1]11 FORMULAS'!$O$4,AB25='[1]11 FORMULAS'!$O$5),'[1]11 FORMULAS'!$P$5,IF(AB25='[1]11 FORMULAS'!$O$6,'[1]11 FORMULAS'!$P$6,""))</f>
        <v/>
      </c>
      <c r="AE25" s="32" t="s">
        <v>217</v>
      </c>
      <c r="AF25" s="33">
        <f t="shared" si="18"/>
        <v>0</v>
      </c>
      <c r="AG25" s="34" t="s">
        <v>217</v>
      </c>
      <c r="AH25" s="34" t="s">
        <v>217</v>
      </c>
      <c r="AI25" s="34" t="s">
        <v>217</v>
      </c>
      <c r="AJ25" s="14">
        <f t="shared" ref="AJ25:AJ26" si="21">+AC25+AF25</f>
        <v>0</v>
      </c>
      <c r="AK25" s="14">
        <f t="shared" si="19"/>
        <v>0</v>
      </c>
      <c r="AL25" s="14">
        <f t="shared" si="20"/>
        <v>0.36</v>
      </c>
      <c r="AM25" s="14">
        <f>IF(AD25='[1]11 FORMULAS'!$P$6,AM24-(AM24*AJ25),AM24)</f>
        <v>0.8</v>
      </c>
      <c r="AN25" s="84"/>
      <c r="AO25" s="86"/>
      <c r="AP25" s="84"/>
      <c r="AQ25" s="86"/>
      <c r="AR25" s="94"/>
      <c r="AS25" s="97"/>
      <c r="AT25" s="89"/>
      <c r="AU25" s="89"/>
      <c r="AV25" s="89"/>
      <c r="AW25" s="89"/>
      <c r="AX25" s="89"/>
      <c r="AY25" s="89"/>
      <c r="AZ25" s="89"/>
      <c r="BA25" s="89"/>
      <c r="BB25" s="89"/>
      <c r="BC25" s="92"/>
      <c r="BI25" s="9"/>
    </row>
    <row r="26" spans="1:61" s="15" customFormat="1" ht="33.75" customHeight="1" x14ac:dyDescent="0.25">
      <c r="A26" s="198"/>
      <c r="B26" s="210"/>
      <c r="C26" s="107"/>
      <c r="D26" s="121"/>
      <c r="E26" s="121"/>
      <c r="F26" s="204"/>
      <c r="G26" s="123"/>
      <c r="H26" s="123"/>
      <c r="I26" s="123"/>
      <c r="J26" s="126"/>
      <c r="K26" s="129"/>
      <c r="L26" s="86"/>
      <c r="M26" s="114"/>
      <c r="N26" s="116"/>
      <c r="O26" s="114"/>
      <c r="P26" s="86"/>
      <c r="Q26" s="120"/>
      <c r="R26" s="86"/>
      <c r="S26" s="114"/>
      <c r="T26" s="86"/>
      <c r="U26" s="118"/>
      <c r="V26" s="94"/>
      <c r="W26" s="13"/>
      <c r="X26" s="13"/>
      <c r="Y26" s="13"/>
      <c r="Z26" s="13"/>
      <c r="AA26" s="13" t="str">
        <f t="shared" si="16"/>
        <v xml:space="preserve">  </v>
      </c>
      <c r="AB26" s="32" t="s">
        <v>217</v>
      </c>
      <c r="AC26" s="33">
        <f t="shared" si="17"/>
        <v>0</v>
      </c>
      <c r="AD26" s="14" t="str">
        <f>+IF(OR(AB26='[1]11 FORMULAS'!$O$4,AB26='[1]11 FORMULAS'!$O$5),'[1]11 FORMULAS'!$P$5,IF(AB26='[1]11 FORMULAS'!$O$6,'[1]11 FORMULAS'!$P$6,""))</f>
        <v/>
      </c>
      <c r="AE26" s="32" t="s">
        <v>217</v>
      </c>
      <c r="AF26" s="33">
        <f t="shared" si="18"/>
        <v>0</v>
      </c>
      <c r="AG26" s="34" t="s">
        <v>217</v>
      </c>
      <c r="AH26" s="34" t="s">
        <v>217</v>
      </c>
      <c r="AI26" s="34" t="s">
        <v>217</v>
      </c>
      <c r="AJ26" s="14">
        <f t="shared" si="21"/>
        <v>0</v>
      </c>
      <c r="AK26" s="14">
        <f t="shared" si="19"/>
        <v>0</v>
      </c>
      <c r="AL26" s="14">
        <f t="shared" si="20"/>
        <v>0.36</v>
      </c>
      <c r="AM26" s="14">
        <f>IF(AD26='[1]11 FORMULAS'!$P$6,AM25-(AM25*AJ26),AM25)</f>
        <v>0.8</v>
      </c>
      <c r="AN26" s="84"/>
      <c r="AO26" s="86"/>
      <c r="AP26" s="84"/>
      <c r="AQ26" s="86"/>
      <c r="AR26" s="94"/>
      <c r="AS26" s="120"/>
      <c r="AT26" s="99"/>
      <c r="AU26" s="99"/>
      <c r="AV26" s="99"/>
      <c r="AW26" s="99"/>
      <c r="AX26" s="99"/>
      <c r="AY26" s="99"/>
      <c r="AZ26" s="99"/>
      <c r="BA26" s="99"/>
      <c r="BB26" s="99"/>
      <c r="BC26" s="100"/>
      <c r="BI26" s="9"/>
    </row>
    <row r="27" spans="1:61" s="15" customFormat="1" ht="49.5" customHeight="1" x14ac:dyDescent="0.25">
      <c r="A27" s="199"/>
      <c r="B27" s="101" t="s">
        <v>309</v>
      </c>
      <c r="C27" s="101"/>
      <c r="D27" s="101"/>
      <c r="E27" s="101"/>
      <c r="F27" s="103" t="str">
        <f>+CONCATENATE(C27," ",D27," ",E27)</f>
        <v xml:space="preserve">  </v>
      </c>
      <c r="G27" s="105"/>
      <c r="H27" s="107"/>
      <c r="I27" s="107"/>
      <c r="J27" s="109"/>
      <c r="K27" s="111"/>
      <c r="L27" s="86" t="str">
        <f>IF(K27&lt;=0,"",IF(K27&lt;=2,"Muy Baja",IF(K27&lt;=24,"Baja",IF(K27&lt;=500,"Media",IF(K27&lt;=5000,"Alta","Muy Alta")))))</f>
        <v/>
      </c>
      <c r="M27" s="113" t="str">
        <f>IF(L27="","",IF(L27="Muy Baja",0.2,IF(L27="Baja",0.4,IF(L27="Media",0.6,IF(L27="Alta",0.8,IF(L27="Muy Alta",1,))))))</f>
        <v/>
      </c>
      <c r="N27" s="116" t="s">
        <v>306</v>
      </c>
      <c r="O27" s="113">
        <f>IF(N27="","",IF(N27="menor a 10 SMLMV",0.2,IF(N27="ENTRE 10 Y 50 SMLMV",0.4,IF(N27="entre 50 y 100 SMLMV",0.6,IF(N27="entre 100 y 500 SMLMV",0.8,IF(N27="Mayor a 500 SMLMV",1,))))))</f>
        <v>0</v>
      </c>
      <c r="P27" s="86" t="str">
        <f>IF(O27&lt;=0,"",IF(O27&lt;=20%,"Leve",IF(O27&lt;=40%,"Menor",IF(O27&lt;=60%,"Moderado",IF(O27&lt;=80%,"Mayor","Catastrofico")))))</f>
        <v/>
      </c>
      <c r="Q27" s="96" t="s">
        <v>217</v>
      </c>
      <c r="R27" s="86" t="str">
        <f>IF(S27&lt;=0,"",IF(S27&lt;=20%,"Leve",IF(S27&lt;=40%,"Menor",IF(S27&lt;=60%,"Moderado",IF(S27&lt;=80%,"Mayor","Catastrofico")))))</f>
        <v/>
      </c>
      <c r="S27" s="113">
        <f>IF(Q27="","",IF(Q27="El riesgo afecta la imagen de algún área de la organización",0.2,IF(Q27="El riesgo afecta la imagen de la entidad internamente, de conocimiento general nivel interno, de junta directiva y accionistas y/o de proveedores",0.4,IF(Q27="El riesgo afecta la imagen de la entidad con algunos usuarios de relevancia frente al logro de los objetivos",0.6,IF(Q27="El riesgo afecta la imagen de la entidad con efecto publicitario sostenido a nivel de sector administrativo, nivel departamental o municipal",0.8,IF(Q27="El riesgo afecta la imagen de la entidad a nivel nacional, con efecto publicitario sostenido a nivel país",1,))))))</f>
        <v>0</v>
      </c>
      <c r="T27" s="86" t="str">
        <f>IF(U27&lt;=0,"",IF(U27&lt;=20%,"Leve",IF(U27&lt;=40%,"Menor",IF(U27&lt;=60%,"Moderado",IF(U27&lt;=80%,"Mayor","Catastrofico")))))</f>
        <v/>
      </c>
      <c r="U27" s="118">
        <f>+S27</f>
        <v>0</v>
      </c>
      <c r="V27" s="94">
        <f>IF(OR(AND(L27="Muy Baja",T27="Leve"),AND(L27="Muy Baja",T27="Menor"),AND(L27="Baja",T27="Leve")),"Bajo",IF(OR(AND(L27="Muy baja",T27="Moderado"),AND(L27="Baja",T27="Menor"),AND(L27="Baja",T27="Moderado"),AND(L27="Media",T27="Leve"),AND(L27="Media",T27="Menor"),AND(L27="Media",T27="Moderado"),AND(L27="Alta",T27="Leve"),AND(L27="Alta",T27="Menor")),"Moderado",IF(OR(AND(L27="Muy Baja",T27="Mayor"),AND(L27="Baja",T27="Mayor"),AND(L27="Media",T27="Mayor"),AND(L27="Alta",T27="Moderado"),AND(L27="Alta",T27="Mayor"),AND(L27="Muy Alta",T27="Leve"),AND(L27="Muy Alta",T27="Menor"),AND(L27="Muy Alta",T27="Moderado"),AND(L27="Muy Alta",T27="Mayor")),"Alto",IF(OR(AND(L27="Muy Baja",T27="Catastrofico"),AND(L27="Baja",T27="Catastrofico"),AND(L27="Media",T27="Catastrofico"),AND(L27="Alta",T27="Catastrofico"),AND(L27="Muy Alta",T27="Catastrofico")),"Extremo",))))</f>
        <v>0</v>
      </c>
      <c r="W27" s="13">
        <v>1</v>
      </c>
      <c r="X27" s="49"/>
      <c r="Y27" s="49"/>
      <c r="Z27" s="49"/>
      <c r="AA27" s="13" t="str">
        <f t="shared" ref="AA27:AA31" si="22">+CONCATENATE(X27," ",Y27," ",Z27)</f>
        <v xml:space="preserve">  </v>
      </c>
      <c r="AB27" s="32" t="s">
        <v>217</v>
      </c>
      <c r="AC27" s="33">
        <f>IF(AB27="","",IF(AB27="Preventivo",0.25,IF(AB27="Detectivo",0.15,IF(AB27="Correctivo",0.1,))))</f>
        <v>0</v>
      </c>
      <c r="AD27" s="14" t="str">
        <f>+IF(OR(AB27='[1]11 FORMULAS'!$O$4,AB27='[1]11 FORMULAS'!$O$5),'[1]11 FORMULAS'!$P$5,IF(AB27='[1]11 FORMULAS'!$O$6,'[1]11 FORMULAS'!$P$6,""))</f>
        <v/>
      </c>
      <c r="AE27" s="32" t="s">
        <v>217</v>
      </c>
      <c r="AF27" s="33">
        <f>IF(AE27="","",IF(AE27="Manual",0.15,IF(AE27="Automatico",0.25,)))</f>
        <v>0</v>
      </c>
      <c r="AG27" s="34" t="s">
        <v>217</v>
      </c>
      <c r="AH27" s="34" t="s">
        <v>217</v>
      </c>
      <c r="AI27" s="34" t="s">
        <v>217</v>
      </c>
      <c r="AJ27" s="14">
        <f>+AC27+AF27</f>
        <v>0</v>
      </c>
      <c r="AK27" s="14" t="e">
        <f>+M27*AJ27</f>
        <v>#VALUE!</v>
      </c>
      <c r="AL27" s="14" t="e">
        <f>+M27-AK27</f>
        <v>#VALUE!</v>
      </c>
      <c r="AM27" s="14">
        <f>IF(AD27='[1]11 FORMULAS'!$P$6,U27-(U27*AJ27),U27)</f>
        <v>0</v>
      </c>
      <c r="AN27" s="84" t="e">
        <f>+AL31</f>
        <v>#VALUE!</v>
      </c>
      <c r="AO27" s="86" t="e">
        <f>IF(AN27&lt;=0,"",IF(AN27&lt;=20%,"Muy Baja",IF(AN27&lt;=40%,"Baja",IF(AN27&lt;=60%,"Media",IF(AN27&lt;=80%,"Alta","Muy Alta")))))</f>
        <v>#VALUE!</v>
      </c>
      <c r="AP27" s="84">
        <f>+AM31</f>
        <v>0</v>
      </c>
      <c r="AQ27" s="86" t="str">
        <f>IF(AP27&lt;=0,"",IF(AP27&lt;=20%,"Leve",IF(AP27&lt;=40%,"Menor",IF(AP27&lt;=60%,"Moderado",IF(AP27&lt;=80%,"Mayor","Catastrofico")))))</f>
        <v/>
      </c>
      <c r="AR27" s="94" t="e">
        <f>IF(OR(AND(AO27="Muy Baja",AQ27="Leve"),AND(AO27="Muy Baja",AQ27="Menor"),AND(AO27="Baja",AQ27="Leve")),"Bajo",IF(OR(AND(AO27="Muy baja",AQ27="Moderado"),AND(AO27="Baja",AQ27="Menor"),AND(AO27="Baja",AQ27="Moderado"),AND(AO27="Media",AQ27="Leve"),AND(AO27="Media",AQ27="Menor"),AND(AO27="Media",AQ27="Moderado"),AND(AO27="Alta",AQ27="Leve"),AND(AO27="Alta",AQ27="Menor")),"Moderado",IF(OR(AND(AO27="Muy Baja",AQ27="Mayor"),AND(AO27="Baja",AQ27="Mayor"),AND(AO27="Media",AQ27="Mayor"),AND(AO27="Alta",AQ27="Moderado"),AND(AO27="Alta",AQ27="Mayor"),AND(AO27="Muy Alta",AQ27="Leve"),AND(AO27="Muy Alta",AQ27="Menor"),AND(AO27="Muy Alta",AQ27="Moderado"),AND(AO27="Muy Alta",AQ27="Mayor")),"Alto",IF(OR(AND(AO27="Muy Baja",AQ27="Catastrofico"),AND(AO27="Baja",AQ27="Catastrofico"),AND(AO27="Media",AQ27="Catastrofico"),AND(AO27="Alta",AQ27="Catastrofico"),AND(AO27="Muy Alta",AQ27="Catastrofico")),"Extremo",""))))</f>
        <v>#VALUE!</v>
      </c>
      <c r="AS27" s="96"/>
      <c r="AT27" s="88"/>
      <c r="AU27" s="88"/>
      <c r="AV27" s="88"/>
      <c r="AW27" s="88"/>
      <c r="AX27" s="88"/>
      <c r="AY27" s="88"/>
      <c r="AZ27" s="88"/>
      <c r="BA27" s="88"/>
      <c r="BB27" s="88"/>
      <c r="BC27" s="91"/>
      <c r="BI27" s="9"/>
    </row>
    <row r="28" spans="1:61" s="15" customFormat="1" ht="33.75" customHeight="1" x14ac:dyDescent="0.25">
      <c r="A28" s="199"/>
      <c r="B28" s="101"/>
      <c r="C28" s="101"/>
      <c r="D28" s="101"/>
      <c r="E28" s="101"/>
      <c r="F28" s="103"/>
      <c r="G28" s="105"/>
      <c r="H28" s="107"/>
      <c r="I28" s="107"/>
      <c r="J28" s="109"/>
      <c r="K28" s="111"/>
      <c r="L28" s="86"/>
      <c r="M28" s="114"/>
      <c r="N28" s="116"/>
      <c r="O28" s="114"/>
      <c r="P28" s="86"/>
      <c r="Q28" s="97"/>
      <c r="R28" s="86"/>
      <c r="S28" s="114"/>
      <c r="T28" s="86"/>
      <c r="U28" s="118"/>
      <c r="V28" s="94"/>
      <c r="W28" s="13">
        <v>2</v>
      </c>
      <c r="X28" s="49"/>
      <c r="Y28" s="49"/>
      <c r="Z28" s="49"/>
      <c r="AA28" s="13" t="str">
        <f t="shared" si="22"/>
        <v xml:space="preserve">  </v>
      </c>
      <c r="AB28" s="32" t="s">
        <v>217</v>
      </c>
      <c r="AC28" s="33">
        <f t="shared" ref="AC28:AC31" si="23">IF(AB28="","",IF(AB28="Preventivo",0.25,IF(AB28="Detectivo",0.15,IF(AB28="Correctivo",0.1,))))</f>
        <v>0</v>
      </c>
      <c r="AD28" s="14" t="str">
        <f>+IF(OR(AB28='[1]11 FORMULAS'!$O$4,AB28='[1]11 FORMULAS'!$O$5),'[1]11 FORMULAS'!$P$5,IF(AB28='[1]11 FORMULAS'!$O$6,'[1]11 FORMULAS'!$P$6,""))</f>
        <v/>
      </c>
      <c r="AE28" s="32" t="s">
        <v>217</v>
      </c>
      <c r="AF28" s="33">
        <f t="shared" ref="AF28:AF31" si="24">IF(AE28="","",IF(AE28="Manual",0.15,IF(AE28="Automatico",0.25,)))</f>
        <v>0</v>
      </c>
      <c r="AG28" s="34" t="s">
        <v>217</v>
      </c>
      <c r="AH28" s="34" t="s">
        <v>217</v>
      </c>
      <c r="AI28" s="34" t="s">
        <v>217</v>
      </c>
      <c r="AJ28" s="14">
        <f>+AC28+AF28</f>
        <v>0</v>
      </c>
      <c r="AK28" s="14" t="e">
        <f>+AL27*AJ28</f>
        <v>#VALUE!</v>
      </c>
      <c r="AL28" s="14" t="e">
        <f>+AL27-AK28</f>
        <v>#VALUE!</v>
      </c>
      <c r="AM28" s="14">
        <f>IF(AD28='[1]11 FORMULAS'!$P$6,AM27-(AM27*AJ28),AM27)</f>
        <v>0</v>
      </c>
      <c r="AN28" s="84"/>
      <c r="AO28" s="86"/>
      <c r="AP28" s="84"/>
      <c r="AQ28" s="86"/>
      <c r="AR28" s="94"/>
      <c r="AS28" s="97"/>
      <c r="AT28" s="89"/>
      <c r="AU28" s="89"/>
      <c r="AV28" s="89"/>
      <c r="AW28" s="89"/>
      <c r="AX28" s="89"/>
      <c r="AY28" s="89"/>
      <c r="AZ28" s="89"/>
      <c r="BA28" s="89"/>
      <c r="BB28" s="89"/>
      <c r="BC28" s="92"/>
      <c r="BI28" s="9"/>
    </row>
    <row r="29" spans="1:61" s="15" customFormat="1" ht="33.75" customHeight="1" x14ac:dyDescent="0.25">
      <c r="A29" s="199"/>
      <c r="B29" s="101"/>
      <c r="C29" s="101"/>
      <c r="D29" s="101"/>
      <c r="E29" s="101"/>
      <c r="F29" s="103"/>
      <c r="G29" s="105"/>
      <c r="H29" s="107"/>
      <c r="I29" s="107"/>
      <c r="J29" s="109"/>
      <c r="K29" s="111"/>
      <c r="L29" s="86"/>
      <c r="M29" s="114"/>
      <c r="N29" s="116"/>
      <c r="O29" s="114"/>
      <c r="P29" s="86"/>
      <c r="Q29" s="97"/>
      <c r="R29" s="86"/>
      <c r="S29" s="114"/>
      <c r="T29" s="86"/>
      <c r="U29" s="118"/>
      <c r="V29" s="94"/>
      <c r="W29" s="13">
        <v>3</v>
      </c>
      <c r="X29" s="49"/>
      <c r="Y29" s="49"/>
      <c r="Z29" s="49"/>
      <c r="AA29" s="13" t="str">
        <f t="shared" si="22"/>
        <v xml:space="preserve">  </v>
      </c>
      <c r="AB29" s="32" t="s">
        <v>217</v>
      </c>
      <c r="AC29" s="33">
        <f t="shared" si="23"/>
        <v>0</v>
      </c>
      <c r="AD29" s="14" t="str">
        <f>+IF(OR(AB29='[1]11 FORMULAS'!$O$4,AB29='[1]11 FORMULAS'!$O$5),'[1]11 FORMULAS'!$P$5,IF(AB29='[1]11 FORMULAS'!$O$6,'[1]11 FORMULAS'!$P$6,""))</f>
        <v/>
      </c>
      <c r="AE29" s="32" t="s">
        <v>217</v>
      </c>
      <c r="AF29" s="33">
        <f t="shared" si="24"/>
        <v>0</v>
      </c>
      <c r="AG29" s="34" t="s">
        <v>217</v>
      </c>
      <c r="AH29" s="34" t="s">
        <v>217</v>
      </c>
      <c r="AI29" s="34" t="s">
        <v>217</v>
      </c>
      <c r="AJ29" s="14">
        <f>+AC29+AF29</f>
        <v>0</v>
      </c>
      <c r="AK29" s="14" t="e">
        <f t="shared" ref="AK29:AK31" si="25">+AL28*AJ29</f>
        <v>#VALUE!</v>
      </c>
      <c r="AL29" s="14" t="e">
        <f t="shared" ref="AL29:AL31" si="26">+AL28-AK29</f>
        <v>#VALUE!</v>
      </c>
      <c r="AM29" s="14">
        <f>IF(AD29='[1]11 FORMULAS'!$P$6,AM28-(AM28*AJ29),AM28)</f>
        <v>0</v>
      </c>
      <c r="AN29" s="84"/>
      <c r="AO29" s="86"/>
      <c r="AP29" s="84"/>
      <c r="AQ29" s="86"/>
      <c r="AR29" s="94"/>
      <c r="AS29" s="97"/>
      <c r="AT29" s="89"/>
      <c r="AU29" s="89"/>
      <c r="AV29" s="89"/>
      <c r="AW29" s="89"/>
      <c r="AX29" s="89"/>
      <c r="AY29" s="89"/>
      <c r="AZ29" s="89"/>
      <c r="BA29" s="89"/>
      <c r="BB29" s="89"/>
      <c r="BC29" s="92"/>
      <c r="BI29" s="9"/>
    </row>
    <row r="30" spans="1:61" s="15" customFormat="1" ht="33.75" customHeight="1" x14ac:dyDescent="0.25">
      <c r="A30" s="199"/>
      <c r="B30" s="101"/>
      <c r="C30" s="101"/>
      <c r="D30" s="101"/>
      <c r="E30" s="101"/>
      <c r="F30" s="103"/>
      <c r="G30" s="105"/>
      <c r="H30" s="107"/>
      <c r="I30" s="107"/>
      <c r="J30" s="109"/>
      <c r="K30" s="111"/>
      <c r="L30" s="86"/>
      <c r="M30" s="114"/>
      <c r="N30" s="116"/>
      <c r="O30" s="114"/>
      <c r="P30" s="86"/>
      <c r="Q30" s="97"/>
      <c r="R30" s="86"/>
      <c r="S30" s="114"/>
      <c r="T30" s="86"/>
      <c r="U30" s="118"/>
      <c r="V30" s="94"/>
      <c r="W30" s="13">
        <v>4</v>
      </c>
      <c r="X30" s="49"/>
      <c r="Y30" s="49"/>
      <c r="Z30" s="49"/>
      <c r="AA30" s="13" t="str">
        <f t="shared" si="22"/>
        <v xml:space="preserve">  </v>
      </c>
      <c r="AB30" s="32" t="s">
        <v>217</v>
      </c>
      <c r="AC30" s="33">
        <f t="shared" si="23"/>
        <v>0</v>
      </c>
      <c r="AD30" s="14" t="str">
        <f>+IF(OR(AB30='[1]11 FORMULAS'!$O$4,AB30='[1]11 FORMULAS'!$O$5),'[1]11 FORMULAS'!$P$5,IF(AB30='[1]11 FORMULAS'!$O$6,'[1]11 FORMULAS'!$P$6,""))</f>
        <v/>
      </c>
      <c r="AE30" s="32" t="s">
        <v>217</v>
      </c>
      <c r="AF30" s="33">
        <f t="shared" si="24"/>
        <v>0</v>
      </c>
      <c r="AG30" s="34" t="s">
        <v>217</v>
      </c>
      <c r="AH30" s="34" t="s">
        <v>217</v>
      </c>
      <c r="AI30" s="34" t="s">
        <v>217</v>
      </c>
      <c r="AJ30" s="14">
        <f t="shared" ref="AJ30:AJ31" si="27">+AC30+AF30</f>
        <v>0</v>
      </c>
      <c r="AK30" s="14" t="e">
        <f t="shared" si="25"/>
        <v>#VALUE!</v>
      </c>
      <c r="AL30" s="14" t="e">
        <f t="shared" si="26"/>
        <v>#VALUE!</v>
      </c>
      <c r="AM30" s="14">
        <f>IF(AD30='[1]11 FORMULAS'!$P$6,AM29-(AM29*AJ30),AM29)</f>
        <v>0</v>
      </c>
      <c r="AN30" s="84"/>
      <c r="AO30" s="86"/>
      <c r="AP30" s="84"/>
      <c r="AQ30" s="86"/>
      <c r="AR30" s="94"/>
      <c r="AS30" s="97"/>
      <c r="AT30" s="89"/>
      <c r="AU30" s="89"/>
      <c r="AV30" s="89"/>
      <c r="AW30" s="89"/>
      <c r="AX30" s="89"/>
      <c r="AY30" s="89"/>
      <c r="AZ30" s="89"/>
      <c r="BA30" s="89"/>
      <c r="BB30" s="89"/>
      <c r="BC30" s="92"/>
      <c r="BI30" s="9"/>
    </row>
    <row r="31" spans="1:61" s="15" customFormat="1" ht="33.75" customHeight="1" x14ac:dyDescent="0.25">
      <c r="A31" s="200"/>
      <c r="B31" s="102"/>
      <c r="C31" s="102"/>
      <c r="D31" s="102"/>
      <c r="E31" s="102"/>
      <c r="F31" s="104"/>
      <c r="G31" s="106"/>
      <c r="H31" s="108"/>
      <c r="I31" s="108"/>
      <c r="J31" s="110"/>
      <c r="K31" s="112"/>
      <c r="L31" s="87"/>
      <c r="M31" s="115"/>
      <c r="N31" s="117"/>
      <c r="O31" s="115"/>
      <c r="P31" s="87"/>
      <c r="Q31" s="98"/>
      <c r="R31" s="87"/>
      <c r="S31" s="115"/>
      <c r="T31" s="87"/>
      <c r="U31" s="119"/>
      <c r="V31" s="95"/>
      <c r="W31" s="50"/>
      <c r="X31" s="50"/>
      <c r="Y31" s="50"/>
      <c r="Z31" s="50"/>
      <c r="AA31" s="50" t="str">
        <f t="shared" si="22"/>
        <v xml:space="preserve">  </v>
      </c>
      <c r="AB31" s="51" t="s">
        <v>217</v>
      </c>
      <c r="AC31" s="52">
        <f t="shared" si="23"/>
        <v>0</v>
      </c>
      <c r="AD31" s="53" t="str">
        <f>+IF(OR(AB31='[1]11 FORMULAS'!$O$4,AB31='[1]11 FORMULAS'!$O$5),'[1]11 FORMULAS'!$P$5,IF(AB31='[1]11 FORMULAS'!$O$6,'[1]11 FORMULAS'!$P$6,""))</f>
        <v/>
      </c>
      <c r="AE31" s="51" t="s">
        <v>217</v>
      </c>
      <c r="AF31" s="52">
        <f t="shared" si="24"/>
        <v>0</v>
      </c>
      <c r="AG31" s="54" t="s">
        <v>217</v>
      </c>
      <c r="AH31" s="55" t="s">
        <v>217</v>
      </c>
      <c r="AI31" s="55" t="s">
        <v>217</v>
      </c>
      <c r="AJ31" s="56">
        <f t="shared" si="27"/>
        <v>0</v>
      </c>
      <c r="AK31" s="56" t="e">
        <f t="shared" si="25"/>
        <v>#VALUE!</v>
      </c>
      <c r="AL31" s="56" t="e">
        <f t="shared" si="26"/>
        <v>#VALUE!</v>
      </c>
      <c r="AM31" s="56">
        <f>IF(AD31='[1]11 FORMULAS'!$P$6,AM30-(AM30*AJ31),AM30)</f>
        <v>0</v>
      </c>
      <c r="AN31" s="85"/>
      <c r="AO31" s="87"/>
      <c r="AP31" s="85"/>
      <c r="AQ31" s="87"/>
      <c r="AR31" s="95"/>
      <c r="AS31" s="98"/>
      <c r="AT31" s="90"/>
      <c r="AU31" s="90"/>
      <c r="AV31" s="90"/>
      <c r="AW31" s="90"/>
      <c r="AX31" s="90"/>
      <c r="AY31" s="90"/>
      <c r="AZ31" s="90"/>
      <c r="BA31" s="90"/>
      <c r="BB31" s="90"/>
      <c r="BC31" s="93"/>
      <c r="BI31" s="9"/>
    </row>
  </sheetData>
  <mergeCells count="217">
    <mergeCell ref="A22:A26"/>
    <mergeCell ref="A27:A31"/>
    <mergeCell ref="B10:B11"/>
    <mergeCell ref="C10:C11"/>
    <mergeCell ref="D10:D11"/>
    <mergeCell ref="E10:E11"/>
    <mergeCell ref="F10:F11"/>
    <mergeCell ref="K9:K11"/>
    <mergeCell ref="G10:J10"/>
    <mergeCell ref="B12:B16"/>
    <mergeCell ref="C12:C16"/>
    <mergeCell ref="D12:D16"/>
    <mergeCell ref="E12:E16"/>
    <mergeCell ref="F12:F16"/>
    <mergeCell ref="G12:G16"/>
    <mergeCell ref="H12:H16"/>
    <mergeCell ref="A8:J9"/>
    <mergeCell ref="B22:B26"/>
    <mergeCell ref="C22:C26"/>
    <mergeCell ref="D22:D26"/>
    <mergeCell ref="E22:E26"/>
    <mergeCell ref="F22:F26"/>
    <mergeCell ref="G22:G26"/>
    <mergeCell ref="H22:H26"/>
    <mergeCell ref="L6:M6"/>
    <mergeCell ref="BB10:BB11"/>
    <mergeCell ref="D6:K6"/>
    <mergeCell ref="A1:C4"/>
    <mergeCell ref="A5:C5"/>
    <mergeCell ref="A6:C6"/>
    <mergeCell ref="A10:A11"/>
    <mergeCell ref="A12:A16"/>
    <mergeCell ref="A17:A21"/>
    <mergeCell ref="AQ9:AQ11"/>
    <mergeCell ref="AR9:AR11"/>
    <mergeCell ref="AS9:AS11"/>
    <mergeCell ref="AV12:AV16"/>
    <mergeCell ref="K17:K21"/>
    <mergeCell ref="Q12:Q16"/>
    <mergeCell ref="R12:R16"/>
    <mergeCell ref="S12:S16"/>
    <mergeCell ref="T12:T16"/>
    <mergeCell ref="I12:I16"/>
    <mergeCell ref="L9:L11"/>
    <mergeCell ref="N9:N11"/>
    <mergeCell ref="O9:O11"/>
    <mergeCell ref="P9:P11"/>
    <mergeCell ref="AY12:AY16"/>
    <mergeCell ref="BF12:BG12"/>
    <mergeCell ref="BB5:BC5"/>
    <mergeCell ref="D1:BA1"/>
    <mergeCell ref="BB1:BC1"/>
    <mergeCell ref="D2:BA2"/>
    <mergeCell ref="BB2:BC2"/>
    <mergeCell ref="D3:BA3"/>
    <mergeCell ref="BB3:BC3"/>
    <mergeCell ref="D4:BA4"/>
    <mergeCell ref="BB4:BC4"/>
    <mergeCell ref="X6:AI6"/>
    <mergeCell ref="BB6:BC6"/>
    <mergeCell ref="D5:E5"/>
    <mergeCell ref="W7:AS7"/>
    <mergeCell ref="AT7:BC9"/>
    <mergeCell ref="V9:V11"/>
    <mergeCell ref="AB9:AI9"/>
    <mergeCell ref="AG10:AI10"/>
    <mergeCell ref="Q9:Q11"/>
    <mergeCell ref="L5:M5"/>
    <mergeCell ref="BB12:BB16"/>
    <mergeCell ref="BC12:BC16"/>
    <mergeCell ref="AW12:AW16"/>
    <mergeCell ref="AX12:AX16"/>
    <mergeCell ref="B17:B21"/>
    <mergeCell ref="C17:C21"/>
    <mergeCell ref="D17:D21"/>
    <mergeCell ref="E17:E21"/>
    <mergeCell ref="F17:F21"/>
    <mergeCell ref="AS12:AS16"/>
    <mergeCell ref="AT12:AT16"/>
    <mergeCell ref="AU12:AU16"/>
    <mergeCell ref="V12:V16"/>
    <mergeCell ref="AN12:AN16"/>
    <mergeCell ref="AO12:AO16"/>
    <mergeCell ref="AP12:AP16"/>
    <mergeCell ref="AQ12:AQ16"/>
    <mergeCell ref="AR12:AR16"/>
    <mergeCell ref="G17:G21"/>
    <mergeCell ref="H17:H21"/>
    <mergeCell ref="I17:I21"/>
    <mergeCell ref="J17:J21"/>
    <mergeCell ref="J12:J16"/>
    <mergeCell ref="K12:K16"/>
    <mergeCell ref="L12:L16"/>
    <mergeCell ref="M12:M16"/>
    <mergeCell ref="N12:N16"/>
    <mergeCell ref="O12:O16"/>
    <mergeCell ref="BC10:BC11"/>
    <mergeCell ref="AU10:AU11"/>
    <mergeCell ref="AV10:AV11"/>
    <mergeCell ref="AW10:AW11"/>
    <mergeCell ref="AX10:AZ10"/>
    <mergeCell ref="BA10:BA11"/>
    <mergeCell ref="M9:M11"/>
    <mergeCell ref="W8:AA10"/>
    <mergeCell ref="AB8:AS8"/>
    <mergeCell ref="AB10:AF10"/>
    <mergeCell ref="AJ9:AJ10"/>
    <mergeCell ref="AL9:AL10"/>
    <mergeCell ref="AM9:AM10"/>
    <mergeCell ref="AT10:AT11"/>
    <mergeCell ref="BB17:BB21"/>
    <mergeCell ref="K8:V8"/>
    <mergeCell ref="AN9:AN11"/>
    <mergeCell ref="AO9:AO11"/>
    <mergeCell ref="AP9:AP11"/>
    <mergeCell ref="R9:R11"/>
    <mergeCell ref="S9:S11"/>
    <mergeCell ref="T9:T11"/>
    <mergeCell ref="U9:U11"/>
    <mergeCell ref="AZ12:AZ16"/>
    <mergeCell ref="BA12:BA16"/>
    <mergeCell ref="U12:U16"/>
    <mergeCell ref="L17:L21"/>
    <mergeCell ref="AN17:AN21"/>
    <mergeCell ref="P12:P16"/>
    <mergeCell ref="BC17:BC21"/>
    <mergeCell ref="AW17:AW21"/>
    <mergeCell ref="AX17:AX21"/>
    <mergeCell ref="AY17:AY21"/>
    <mergeCell ref="AZ17:AZ21"/>
    <mergeCell ref="BA17:BA21"/>
    <mergeCell ref="M17:M21"/>
    <mergeCell ref="N17:N21"/>
    <mergeCell ref="O17:O21"/>
    <mergeCell ref="P17:P21"/>
    <mergeCell ref="Q17:Q21"/>
    <mergeCell ref="R17:R21"/>
    <mergeCell ref="U17:U21"/>
    <mergeCell ref="V17:V21"/>
    <mergeCell ref="AV17:AV21"/>
    <mergeCell ref="AP17:AP21"/>
    <mergeCell ref="AQ17:AQ21"/>
    <mergeCell ref="AR17:AR21"/>
    <mergeCell ref="AS17:AS21"/>
    <mergeCell ref="AT17:AT21"/>
    <mergeCell ref="AU17:AU21"/>
    <mergeCell ref="S17:S21"/>
    <mergeCell ref="T17:T21"/>
    <mergeCell ref="AO17:AO21"/>
    <mergeCell ref="I22:I26"/>
    <mergeCell ref="J22:J26"/>
    <mergeCell ref="K22:K26"/>
    <mergeCell ref="L22:L26"/>
    <mergeCell ref="M22:M26"/>
    <mergeCell ref="N22:N26"/>
    <mergeCell ref="O22:O26"/>
    <mergeCell ref="P22:P26"/>
    <mergeCell ref="Q22:Q26"/>
    <mergeCell ref="AS22:AS26"/>
    <mergeCell ref="AT22:AT26"/>
    <mergeCell ref="AU22:AU26"/>
    <mergeCell ref="AV22:AV26"/>
    <mergeCell ref="AW22:AW26"/>
    <mergeCell ref="AX22:AX26"/>
    <mergeCell ref="AY22:AY26"/>
    <mergeCell ref="AZ22:AZ26"/>
    <mergeCell ref="R22:R26"/>
    <mergeCell ref="S22:S26"/>
    <mergeCell ref="T22:T26"/>
    <mergeCell ref="U22:U26"/>
    <mergeCell ref="V22:V26"/>
    <mergeCell ref="AN22:AN26"/>
    <mergeCell ref="AO22:AO26"/>
    <mergeCell ref="AP22:AP26"/>
    <mergeCell ref="AQ22:AQ26"/>
    <mergeCell ref="O27:O31"/>
    <mergeCell ref="P27:P31"/>
    <mergeCell ref="Q27:Q31"/>
    <mergeCell ref="R27:R31"/>
    <mergeCell ref="S27:S31"/>
    <mergeCell ref="T27:T31"/>
    <mergeCell ref="U27:U31"/>
    <mergeCell ref="V27:V31"/>
    <mergeCell ref="AR22:AR26"/>
    <mergeCell ref="F27:F31"/>
    <mergeCell ref="G27:G31"/>
    <mergeCell ref="H27:H31"/>
    <mergeCell ref="I27:I31"/>
    <mergeCell ref="J27:J31"/>
    <mergeCell ref="K27:K31"/>
    <mergeCell ref="L27:L31"/>
    <mergeCell ref="M27:M31"/>
    <mergeCell ref="N27:N31"/>
    <mergeCell ref="A7:V7"/>
    <mergeCell ref="AN27:AN31"/>
    <mergeCell ref="AO27:AO31"/>
    <mergeCell ref="AY27:AY31"/>
    <mergeCell ref="AZ27:AZ31"/>
    <mergeCell ref="BA27:BA31"/>
    <mergeCell ref="BB27:BB31"/>
    <mergeCell ref="BC27:BC31"/>
    <mergeCell ref="AP27:AP31"/>
    <mergeCell ref="AQ27:AQ31"/>
    <mergeCell ref="AR27:AR31"/>
    <mergeCell ref="AS27:AS31"/>
    <mergeCell ref="AT27:AT31"/>
    <mergeCell ref="AU27:AU31"/>
    <mergeCell ref="AV27:AV31"/>
    <mergeCell ref="AW27:AW31"/>
    <mergeCell ref="AX27:AX31"/>
    <mergeCell ref="BA22:BA26"/>
    <mergeCell ref="BB22:BB26"/>
    <mergeCell ref="BC22:BC26"/>
    <mergeCell ref="B27:B31"/>
    <mergeCell ref="C27:C31"/>
    <mergeCell ref="D27:D31"/>
    <mergeCell ref="E27:E31"/>
  </mergeCells>
  <conditionalFormatting sqref="L12">
    <cfRule type="cellIs" dxfId="206" priority="967" operator="equal">
      <formula>"Muy Alta"</formula>
    </cfRule>
  </conditionalFormatting>
  <conditionalFormatting sqref="L12">
    <cfRule type="cellIs" dxfId="205" priority="968" operator="equal">
      <formula>"Alta"</formula>
    </cfRule>
  </conditionalFormatting>
  <conditionalFormatting sqref="L12">
    <cfRule type="cellIs" dxfId="204" priority="969" operator="equal">
      <formula>"Media"</formula>
    </cfRule>
  </conditionalFormatting>
  <conditionalFormatting sqref="L12">
    <cfRule type="cellIs" dxfId="203" priority="970" operator="equal">
      <formula>"Baja"</formula>
    </cfRule>
  </conditionalFormatting>
  <conditionalFormatting sqref="L12">
    <cfRule type="cellIs" dxfId="202" priority="971" operator="equal">
      <formula>"Muy Baja"</formula>
    </cfRule>
  </conditionalFormatting>
  <conditionalFormatting sqref="P12 P17">
    <cfRule type="cellIs" dxfId="201" priority="962" operator="equal">
      <formula>"catastrofico"</formula>
    </cfRule>
  </conditionalFormatting>
  <conditionalFormatting sqref="P12 P17">
    <cfRule type="cellIs" dxfId="200" priority="963" operator="equal">
      <formula>"Mayor"</formula>
    </cfRule>
  </conditionalFormatting>
  <conditionalFormatting sqref="P12 P17">
    <cfRule type="cellIs" dxfId="199" priority="964" operator="equal">
      <formula>"Moderado"</formula>
    </cfRule>
  </conditionalFormatting>
  <conditionalFormatting sqref="P12 P17">
    <cfRule type="cellIs" dxfId="198" priority="965" operator="equal">
      <formula>"menor"</formula>
    </cfRule>
  </conditionalFormatting>
  <conditionalFormatting sqref="P12 P17">
    <cfRule type="cellIs" dxfId="197" priority="966" operator="equal">
      <formula>"leve"</formula>
    </cfRule>
  </conditionalFormatting>
  <conditionalFormatting sqref="R12">
    <cfRule type="cellIs" dxfId="196" priority="957" operator="equal">
      <formula>"catastrofico"</formula>
    </cfRule>
  </conditionalFormatting>
  <conditionalFormatting sqref="R12">
    <cfRule type="cellIs" dxfId="195" priority="958" operator="equal">
      <formula>"Mayor"</formula>
    </cfRule>
  </conditionalFormatting>
  <conditionalFormatting sqref="R12">
    <cfRule type="cellIs" dxfId="194" priority="959" operator="equal">
      <formula>"Moderado"</formula>
    </cfRule>
  </conditionalFormatting>
  <conditionalFormatting sqref="R12">
    <cfRule type="cellIs" dxfId="193" priority="960" operator="equal">
      <formula>"menor"</formula>
    </cfRule>
  </conditionalFormatting>
  <conditionalFormatting sqref="R12">
    <cfRule type="cellIs" dxfId="192" priority="961" operator="equal">
      <formula>"leve"</formula>
    </cfRule>
  </conditionalFormatting>
  <conditionalFormatting sqref="U12">
    <cfRule type="cellIs" dxfId="191" priority="972" operator="equal">
      <formula>#REF!</formula>
    </cfRule>
    <cfRule type="cellIs" dxfId="190" priority="973" operator="equal">
      <formula>#REF!</formula>
    </cfRule>
    <cfRule type="cellIs" dxfId="189" priority="974" operator="equal">
      <formula>#REF!</formula>
    </cfRule>
    <cfRule type="cellIs" dxfId="188" priority="975" operator="equal">
      <formula>#REF!</formula>
    </cfRule>
    <cfRule type="cellIs" dxfId="187" priority="976" operator="equal">
      <formula>#REF!</formula>
    </cfRule>
  </conditionalFormatting>
  <conditionalFormatting sqref="T12">
    <cfRule type="cellIs" dxfId="186" priority="952" operator="equal">
      <formula>"catastrofico"</formula>
    </cfRule>
  </conditionalFormatting>
  <conditionalFormatting sqref="T12">
    <cfRule type="cellIs" dxfId="185" priority="953" operator="equal">
      <formula>"Mayor"</formula>
    </cfRule>
  </conditionalFormatting>
  <conditionalFormatting sqref="T12">
    <cfRule type="cellIs" dxfId="184" priority="954" operator="equal">
      <formula>"Moderado"</formula>
    </cfRule>
  </conditionalFormatting>
  <conditionalFormatting sqref="T12">
    <cfRule type="cellIs" dxfId="183" priority="955" operator="equal">
      <formula>"menor"</formula>
    </cfRule>
  </conditionalFormatting>
  <conditionalFormatting sqref="T12">
    <cfRule type="cellIs" dxfId="182" priority="956" operator="equal">
      <formula>"leve"</formula>
    </cfRule>
  </conditionalFormatting>
  <conditionalFormatting sqref="AO12">
    <cfRule type="cellIs" dxfId="181" priority="947" operator="equal">
      <formula>"Muy Alta"</formula>
    </cfRule>
  </conditionalFormatting>
  <conditionalFormatting sqref="AO12">
    <cfRule type="cellIs" dxfId="180" priority="948" operator="equal">
      <formula>"Alta"</formula>
    </cfRule>
  </conditionalFormatting>
  <conditionalFormatting sqref="AO12">
    <cfRule type="cellIs" dxfId="179" priority="949" operator="equal">
      <formula>"Media"</formula>
    </cfRule>
  </conditionalFormatting>
  <conditionalFormatting sqref="AO12">
    <cfRule type="cellIs" dxfId="178" priority="950" operator="equal">
      <formula>"Baja"</formula>
    </cfRule>
  </conditionalFormatting>
  <conditionalFormatting sqref="AO12">
    <cfRule type="cellIs" dxfId="177" priority="951" operator="equal">
      <formula>"Muy Baja"</formula>
    </cfRule>
  </conditionalFormatting>
  <conditionalFormatting sqref="AQ12">
    <cfRule type="cellIs" dxfId="176" priority="942" operator="equal">
      <formula>"Catastrofico"</formula>
    </cfRule>
  </conditionalFormatting>
  <conditionalFormatting sqref="AQ12">
    <cfRule type="cellIs" dxfId="175" priority="943" operator="equal">
      <formula>"Mayor"</formula>
    </cfRule>
  </conditionalFormatting>
  <conditionalFormatting sqref="AQ12">
    <cfRule type="cellIs" dxfId="174" priority="944" operator="equal">
      <formula>"Moderado"</formula>
    </cfRule>
  </conditionalFormatting>
  <conditionalFormatting sqref="AQ12">
    <cfRule type="cellIs" dxfId="173" priority="945" operator="equal">
      <formula>"Menor"</formula>
    </cfRule>
  </conditionalFormatting>
  <conditionalFormatting sqref="AQ12">
    <cfRule type="cellIs" dxfId="172" priority="946" operator="equal">
      <formula>"Leve"</formula>
    </cfRule>
  </conditionalFormatting>
  <conditionalFormatting sqref="L17">
    <cfRule type="cellIs" dxfId="171" priority="932" operator="equal">
      <formula>"Muy Alta"</formula>
    </cfRule>
  </conditionalFormatting>
  <conditionalFormatting sqref="L17">
    <cfRule type="cellIs" dxfId="170" priority="933" operator="equal">
      <formula>"Alta"</formula>
    </cfRule>
  </conditionalFormatting>
  <conditionalFormatting sqref="L17">
    <cfRule type="cellIs" dxfId="169" priority="934" operator="equal">
      <formula>"Media"</formula>
    </cfRule>
  </conditionalFormatting>
  <conditionalFormatting sqref="L17">
    <cfRule type="cellIs" dxfId="168" priority="935" operator="equal">
      <formula>"Baja"</formula>
    </cfRule>
  </conditionalFormatting>
  <conditionalFormatting sqref="L17">
    <cfRule type="cellIs" dxfId="167" priority="936" operator="equal">
      <formula>"Muy Baja"</formula>
    </cfRule>
  </conditionalFormatting>
  <conditionalFormatting sqref="R17">
    <cfRule type="cellIs" dxfId="166" priority="927" operator="equal">
      <formula>"catastrofico"</formula>
    </cfRule>
  </conditionalFormatting>
  <conditionalFormatting sqref="R17">
    <cfRule type="cellIs" dxfId="165" priority="928" operator="equal">
      <formula>"Mayor"</formula>
    </cfRule>
  </conditionalFormatting>
  <conditionalFormatting sqref="R17">
    <cfRule type="cellIs" dxfId="164" priority="929" operator="equal">
      <formula>"Moderado"</formula>
    </cfRule>
  </conditionalFormatting>
  <conditionalFormatting sqref="R17">
    <cfRule type="cellIs" dxfId="163" priority="930" operator="equal">
      <formula>"menor"</formula>
    </cfRule>
  </conditionalFormatting>
  <conditionalFormatting sqref="R17">
    <cfRule type="cellIs" dxfId="162" priority="931" operator="equal">
      <formula>"leve"</formula>
    </cfRule>
  </conditionalFormatting>
  <conditionalFormatting sqref="U17">
    <cfRule type="cellIs" dxfId="161" priority="937" operator="equal">
      <formula>#REF!</formula>
    </cfRule>
    <cfRule type="cellIs" dxfId="160" priority="938" operator="equal">
      <formula>#REF!</formula>
    </cfRule>
    <cfRule type="cellIs" dxfId="159" priority="939" operator="equal">
      <formula>#REF!</formula>
    </cfRule>
    <cfRule type="cellIs" dxfId="158" priority="940" operator="equal">
      <formula>#REF!</formula>
    </cfRule>
    <cfRule type="cellIs" dxfId="157" priority="941" operator="equal">
      <formula>#REF!</formula>
    </cfRule>
  </conditionalFormatting>
  <conditionalFormatting sqref="T17">
    <cfRule type="cellIs" dxfId="156" priority="922" operator="equal">
      <formula>"catastrofico"</formula>
    </cfRule>
  </conditionalFormatting>
  <conditionalFormatting sqref="T17">
    <cfRule type="cellIs" dxfId="155" priority="923" operator="equal">
      <formula>"Mayor"</formula>
    </cfRule>
  </conditionalFormatting>
  <conditionalFormatting sqref="T17">
    <cfRule type="cellIs" dxfId="154" priority="924" operator="equal">
      <formula>"Moderado"</formula>
    </cfRule>
  </conditionalFormatting>
  <conditionalFormatting sqref="T17">
    <cfRule type="cellIs" dxfId="153" priority="925" operator="equal">
      <formula>"menor"</formula>
    </cfRule>
  </conditionalFormatting>
  <conditionalFormatting sqref="T17">
    <cfRule type="cellIs" dxfId="152" priority="926" operator="equal">
      <formula>"leve"</formula>
    </cfRule>
  </conditionalFormatting>
  <conditionalFormatting sqref="AO17">
    <cfRule type="cellIs" dxfId="151" priority="917" operator="equal">
      <formula>"Muy Alta"</formula>
    </cfRule>
  </conditionalFormatting>
  <conditionalFormatting sqref="AO17">
    <cfRule type="cellIs" dxfId="150" priority="918" operator="equal">
      <formula>"Alta"</formula>
    </cfRule>
  </conditionalFormatting>
  <conditionalFormatting sqref="AO17">
    <cfRule type="cellIs" dxfId="149" priority="919" operator="equal">
      <formula>"Media"</formula>
    </cfRule>
  </conditionalFormatting>
  <conditionalFormatting sqref="AO17">
    <cfRule type="cellIs" dxfId="148" priority="920" operator="equal">
      <formula>"Baja"</formula>
    </cfRule>
  </conditionalFormatting>
  <conditionalFormatting sqref="AO17">
    <cfRule type="cellIs" dxfId="147" priority="921" operator="equal">
      <formula>"Muy Baja"</formula>
    </cfRule>
  </conditionalFormatting>
  <conditionalFormatting sqref="AQ17">
    <cfRule type="cellIs" dxfId="146" priority="912" operator="equal">
      <formula>"Catastrofico"</formula>
    </cfRule>
  </conditionalFormatting>
  <conditionalFormatting sqref="AQ17">
    <cfRule type="cellIs" dxfId="145" priority="913" operator="equal">
      <formula>"Mayor"</formula>
    </cfRule>
  </conditionalFormatting>
  <conditionalFormatting sqref="AQ17">
    <cfRule type="cellIs" dxfId="144" priority="914" operator="equal">
      <formula>"Moderado"</formula>
    </cfRule>
  </conditionalFormatting>
  <conditionalFormatting sqref="AQ17">
    <cfRule type="cellIs" dxfId="143" priority="915" operator="equal">
      <formula>"Menor"</formula>
    </cfRule>
  </conditionalFormatting>
  <conditionalFormatting sqref="AQ17">
    <cfRule type="cellIs" dxfId="142" priority="916" operator="equal">
      <formula>"Leve"</formula>
    </cfRule>
  </conditionalFormatting>
  <conditionalFormatting sqref="AS12">
    <cfRule type="cellIs" dxfId="141" priority="824" operator="equal">
      <formula>"Reducir mitigar"</formula>
    </cfRule>
  </conditionalFormatting>
  <conditionalFormatting sqref="AS12">
    <cfRule type="cellIs" dxfId="140" priority="820" operator="equal">
      <formula>"Evitar"</formula>
    </cfRule>
    <cfRule type="cellIs" dxfId="139" priority="821" operator="equal">
      <formula>"Aceptar"</formula>
    </cfRule>
    <cfRule type="cellIs" dxfId="138" priority="822" operator="equal">
      <formula>"reducir transferir"</formula>
    </cfRule>
    <cfRule type="cellIs" dxfId="137" priority="823" operator="equal">
      <formula>"reducir mitigar"</formula>
    </cfRule>
  </conditionalFormatting>
  <conditionalFormatting sqref="AS17">
    <cfRule type="cellIs" dxfId="136" priority="819" operator="equal">
      <formula>"Reducir mitigar"</formula>
    </cfRule>
  </conditionalFormatting>
  <conditionalFormatting sqref="AS17">
    <cfRule type="cellIs" dxfId="135" priority="815" operator="equal">
      <formula>"Evitar"</formula>
    </cfRule>
    <cfRule type="cellIs" dxfId="134" priority="816" operator="equal">
      <formula>"Aceptar"</formula>
    </cfRule>
    <cfRule type="cellIs" dxfId="133" priority="817" operator="equal">
      <formula>"reducir transferir"</formula>
    </cfRule>
    <cfRule type="cellIs" dxfId="132" priority="818" operator="equal">
      <formula>"reducir mitigar"</formula>
    </cfRule>
  </conditionalFormatting>
  <conditionalFormatting sqref="AR12">
    <cfRule type="cellIs" dxfId="131" priority="785" operator="equal">
      <formula>"Extremo"</formula>
    </cfRule>
  </conditionalFormatting>
  <conditionalFormatting sqref="AR12">
    <cfRule type="cellIs" dxfId="130" priority="786" operator="equal">
      <formula>"Alto"</formula>
    </cfRule>
  </conditionalFormatting>
  <conditionalFormatting sqref="AR12">
    <cfRule type="cellIs" dxfId="129" priority="787" operator="equal">
      <formula>"Moderado"</formula>
    </cfRule>
  </conditionalFormatting>
  <conditionalFormatting sqref="AR12">
    <cfRule type="cellIs" dxfId="128" priority="788" operator="equal">
      <formula>"Bajo"</formula>
    </cfRule>
  </conditionalFormatting>
  <conditionalFormatting sqref="V17">
    <cfRule type="cellIs" dxfId="127" priority="743" operator="equal">
      <formula>"Alto"</formula>
    </cfRule>
  </conditionalFormatting>
  <conditionalFormatting sqref="V17">
    <cfRule type="cellIs" dxfId="126" priority="744" operator="equal">
      <formula>"Moderado"</formula>
    </cfRule>
  </conditionalFormatting>
  <conditionalFormatting sqref="V17">
    <cfRule type="cellIs" dxfId="125" priority="745" operator="equal">
      <formula>"Bajo"</formula>
    </cfRule>
  </conditionalFormatting>
  <conditionalFormatting sqref="V12">
    <cfRule type="cellIs" dxfId="124" priority="746" operator="equal">
      <formula>"Extremo"</formula>
    </cfRule>
  </conditionalFormatting>
  <conditionalFormatting sqref="V12">
    <cfRule type="cellIs" dxfId="123" priority="747" operator="equal">
      <formula>"Alto"</formula>
    </cfRule>
  </conditionalFormatting>
  <conditionalFormatting sqref="V12">
    <cfRule type="cellIs" dxfId="122" priority="748" operator="equal">
      <formula>"Moderado"</formula>
    </cfRule>
  </conditionalFormatting>
  <conditionalFormatting sqref="V12">
    <cfRule type="cellIs" dxfId="121" priority="749" operator="equal">
      <formula>"Bajo"</formula>
    </cfRule>
  </conditionalFormatting>
  <conditionalFormatting sqref="V17">
    <cfRule type="cellIs" dxfId="120" priority="742" operator="equal">
      <formula>"Extremo"</formula>
    </cfRule>
  </conditionalFormatting>
  <conditionalFormatting sqref="AR17">
    <cfRule type="cellIs" dxfId="119" priority="734" operator="equal">
      <formula>"Extremo"</formula>
    </cfRule>
  </conditionalFormatting>
  <conditionalFormatting sqref="AR17">
    <cfRule type="cellIs" dxfId="118" priority="735" operator="equal">
      <formula>"Alto"</formula>
    </cfRule>
  </conditionalFormatting>
  <conditionalFormatting sqref="AR17">
    <cfRule type="cellIs" dxfId="117" priority="736" operator="equal">
      <formula>"Moderado"</formula>
    </cfRule>
  </conditionalFormatting>
  <conditionalFormatting sqref="AR17">
    <cfRule type="cellIs" dxfId="116" priority="737" operator="equal">
      <formula>"Bajo"</formula>
    </cfRule>
  </conditionalFormatting>
  <conditionalFormatting sqref="N12">
    <cfRule type="cellIs" dxfId="115" priority="112" operator="equal">
      <formula>$V$12</formula>
    </cfRule>
    <cfRule type="cellIs" dxfId="114" priority="113" operator="equal">
      <formula>$V$13</formula>
    </cfRule>
    <cfRule type="cellIs" dxfId="113" priority="114" operator="equal">
      <formula>$V$14</formula>
    </cfRule>
    <cfRule type="cellIs" dxfId="112" priority="115" operator="equal">
      <formula>$V$15</formula>
    </cfRule>
    <cfRule type="cellIs" dxfId="111" priority="116" operator="equal">
      <formula>$V$16</formula>
    </cfRule>
  </conditionalFormatting>
  <conditionalFormatting sqref="P22">
    <cfRule type="cellIs" dxfId="110" priority="107" operator="equal">
      <formula>"catastrofico"</formula>
    </cfRule>
  </conditionalFormatting>
  <conditionalFormatting sqref="P22">
    <cfRule type="cellIs" dxfId="109" priority="108" operator="equal">
      <formula>"Mayor"</formula>
    </cfRule>
  </conditionalFormatting>
  <conditionalFormatting sqref="P22">
    <cfRule type="cellIs" dxfId="108" priority="109" operator="equal">
      <formula>"Moderado"</formula>
    </cfRule>
  </conditionalFormatting>
  <conditionalFormatting sqref="P22">
    <cfRule type="cellIs" dxfId="107" priority="110" operator="equal">
      <formula>"menor"</formula>
    </cfRule>
  </conditionalFormatting>
  <conditionalFormatting sqref="P22">
    <cfRule type="cellIs" dxfId="106" priority="111" operator="equal">
      <formula>"leve"</formula>
    </cfRule>
  </conditionalFormatting>
  <conditionalFormatting sqref="L22">
    <cfRule type="cellIs" dxfId="105" priority="97" operator="equal">
      <formula>"Muy Alta"</formula>
    </cfRule>
  </conditionalFormatting>
  <conditionalFormatting sqref="L22">
    <cfRule type="cellIs" dxfId="104" priority="98" operator="equal">
      <formula>"Alta"</formula>
    </cfRule>
  </conditionalFormatting>
  <conditionalFormatting sqref="L22">
    <cfRule type="cellIs" dxfId="103" priority="99" operator="equal">
      <formula>"Media"</formula>
    </cfRule>
  </conditionalFormatting>
  <conditionalFormatting sqref="L22">
    <cfRule type="cellIs" dxfId="102" priority="100" operator="equal">
      <formula>"Baja"</formula>
    </cfRule>
  </conditionalFormatting>
  <conditionalFormatting sqref="L22">
    <cfRule type="cellIs" dxfId="101" priority="101" operator="equal">
      <formula>"Muy Baja"</formula>
    </cfRule>
  </conditionalFormatting>
  <conditionalFormatting sqref="R22">
    <cfRule type="cellIs" dxfId="100" priority="92" operator="equal">
      <formula>"catastrofico"</formula>
    </cfRule>
  </conditionalFormatting>
  <conditionalFormatting sqref="R22">
    <cfRule type="cellIs" dxfId="99" priority="93" operator="equal">
      <formula>"Mayor"</formula>
    </cfRule>
  </conditionalFormatting>
  <conditionalFormatting sqref="R22">
    <cfRule type="cellIs" dxfId="98" priority="94" operator="equal">
      <formula>"Moderado"</formula>
    </cfRule>
  </conditionalFormatting>
  <conditionalFormatting sqref="R22">
    <cfRule type="cellIs" dxfId="97" priority="95" operator="equal">
      <formula>"menor"</formula>
    </cfRule>
  </conditionalFormatting>
  <conditionalFormatting sqref="R22">
    <cfRule type="cellIs" dxfId="96" priority="96" operator="equal">
      <formula>"leve"</formula>
    </cfRule>
  </conditionalFormatting>
  <conditionalFormatting sqref="U22">
    <cfRule type="cellIs" dxfId="95" priority="102" operator="equal">
      <formula>#REF!</formula>
    </cfRule>
    <cfRule type="cellIs" dxfId="94" priority="103" operator="equal">
      <formula>#REF!</formula>
    </cfRule>
    <cfRule type="cellIs" dxfId="93" priority="104" operator="equal">
      <formula>#REF!</formula>
    </cfRule>
    <cfRule type="cellIs" dxfId="92" priority="105" operator="equal">
      <formula>#REF!</formula>
    </cfRule>
    <cfRule type="cellIs" dxfId="91" priority="106" operator="equal">
      <formula>#REF!</formula>
    </cfRule>
  </conditionalFormatting>
  <conditionalFormatting sqref="T22">
    <cfRule type="cellIs" dxfId="90" priority="87" operator="equal">
      <formula>"catastrofico"</formula>
    </cfRule>
  </conditionalFormatting>
  <conditionalFormatting sqref="T22">
    <cfRule type="cellIs" dxfId="89" priority="88" operator="equal">
      <formula>"Mayor"</formula>
    </cfRule>
  </conditionalFormatting>
  <conditionalFormatting sqref="T22">
    <cfRule type="cellIs" dxfId="88" priority="89" operator="equal">
      <formula>"Moderado"</formula>
    </cfRule>
  </conditionalFormatting>
  <conditionalFormatting sqref="T22">
    <cfRule type="cellIs" dxfId="87" priority="90" operator="equal">
      <formula>"menor"</formula>
    </cfRule>
  </conditionalFormatting>
  <conditionalFormatting sqref="T22">
    <cfRule type="cellIs" dxfId="86" priority="91" operator="equal">
      <formula>"leve"</formula>
    </cfRule>
  </conditionalFormatting>
  <conditionalFormatting sqref="AO22">
    <cfRule type="cellIs" dxfId="85" priority="82" operator="equal">
      <formula>"Muy Alta"</formula>
    </cfRule>
  </conditionalFormatting>
  <conditionalFormatting sqref="AO22">
    <cfRule type="cellIs" dxfId="84" priority="83" operator="equal">
      <formula>"Alta"</formula>
    </cfRule>
  </conditionalFormatting>
  <conditionalFormatting sqref="AO22">
    <cfRule type="cellIs" dxfId="83" priority="84" operator="equal">
      <formula>"Media"</formula>
    </cfRule>
  </conditionalFormatting>
  <conditionalFormatting sqref="AO22">
    <cfRule type="cellIs" dxfId="82" priority="85" operator="equal">
      <formula>"Baja"</formula>
    </cfRule>
  </conditionalFormatting>
  <conditionalFormatting sqref="AO22">
    <cfRule type="cellIs" dxfId="81" priority="86" operator="equal">
      <formula>"Muy Baja"</formula>
    </cfRule>
  </conditionalFormatting>
  <conditionalFormatting sqref="AQ22">
    <cfRule type="cellIs" dxfId="80" priority="77" operator="equal">
      <formula>"Catastrofico"</formula>
    </cfRule>
  </conditionalFormatting>
  <conditionalFormatting sqref="AQ22">
    <cfRule type="cellIs" dxfId="79" priority="78" operator="equal">
      <formula>"Mayor"</formula>
    </cfRule>
  </conditionalFormatting>
  <conditionalFormatting sqref="AQ22">
    <cfRule type="cellIs" dxfId="78" priority="79" operator="equal">
      <formula>"Moderado"</formula>
    </cfRule>
  </conditionalFormatting>
  <conditionalFormatting sqref="AQ22">
    <cfRule type="cellIs" dxfId="77" priority="80" operator="equal">
      <formula>"Menor"</formula>
    </cfRule>
  </conditionalFormatting>
  <conditionalFormatting sqref="AQ22">
    <cfRule type="cellIs" dxfId="76" priority="81" operator="equal">
      <formula>"Leve"</formula>
    </cfRule>
  </conditionalFormatting>
  <conditionalFormatting sqref="AS22">
    <cfRule type="cellIs" dxfId="75" priority="76" operator="equal">
      <formula>"Reducir mitigar"</formula>
    </cfRule>
  </conditionalFormatting>
  <conditionalFormatting sqref="AS22">
    <cfRule type="cellIs" dxfId="74" priority="72" operator="equal">
      <formula>"Evitar"</formula>
    </cfRule>
    <cfRule type="cellIs" dxfId="73" priority="73" operator="equal">
      <formula>"Aceptar"</formula>
    </cfRule>
    <cfRule type="cellIs" dxfId="72" priority="74" operator="equal">
      <formula>"reducir transferir"</formula>
    </cfRule>
    <cfRule type="cellIs" dxfId="71" priority="75" operator="equal">
      <formula>"reducir mitigar"</formula>
    </cfRule>
  </conditionalFormatting>
  <conditionalFormatting sqref="V22">
    <cfRule type="cellIs" dxfId="70" priority="69" operator="equal">
      <formula>"Alto"</formula>
    </cfRule>
  </conditionalFormatting>
  <conditionalFormatting sqref="V22">
    <cfRule type="cellIs" dxfId="69" priority="70" operator="equal">
      <formula>"Moderado"</formula>
    </cfRule>
  </conditionalFormatting>
  <conditionalFormatting sqref="V22">
    <cfRule type="cellIs" dxfId="68" priority="71" operator="equal">
      <formula>"Bajo"</formula>
    </cfRule>
  </conditionalFormatting>
  <conditionalFormatting sqref="V22">
    <cfRule type="cellIs" dxfId="67" priority="68" operator="equal">
      <formula>"Extremo"</formula>
    </cfRule>
  </conditionalFormatting>
  <conditionalFormatting sqref="AR22">
    <cfRule type="cellIs" dxfId="66" priority="64" operator="equal">
      <formula>"Extremo"</formula>
    </cfRule>
  </conditionalFormatting>
  <conditionalFormatting sqref="AR22">
    <cfRule type="cellIs" dxfId="65" priority="65" operator="equal">
      <formula>"Alto"</formula>
    </cfRule>
  </conditionalFormatting>
  <conditionalFormatting sqref="AR22">
    <cfRule type="cellIs" dxfId="64" priority="66" operator="equal">
      <formula>"Moderado"</formula>
    </cfRule>
  </conditionalFormatting>
  <conditionalFormatting sqref="AR22">
    <cfRule type="cellIs" dxfId="63" priority="67" operator="equal">
      <formula>"Bajo"</formula>
    </cfRule>
  </conditionalFormatting>
  <conditionalFormatting sqref="N22">
    <cfRule type="cellIs" dxfId="62" priority="59" operator="equal">
      <formula>$V$12</formula>
    </cfRule>
    <cfRule type="cellIs" dxfId="61" priority="60" operator="equal">
      <formula>$V$13</formula>
    </cfRule>
    <cfRule type="cellIs" dxfId="60" priority="61" operator="equal">
      <formula>$V$14</formula>
    </cfRule>
    <cfRule type="cellIs" dxfId="59" priority="62" operator="equal">
      <formula>$V$15</formula>
    </cfRule>
    <cfRule type="cellIs" dxfId="58" priority="63" operator="equal">
      <formula>$V$16</formula>
    </cfRule>
  </conditionalFormatting>
  <conditionalFormatting sqref="P27">
    <cfRule type="cellIs" dxfId="57" priority="54" operator="equal">
      <formula>"catastrofico"</formula>
    </cfRule>
  </conditionalFormatting>
  <conditionalFormatting sqref="P27">
    <cfRule type="cellIs" dxfId="56" priority="55" operator="equal">
      <formula>"Mayor"</formula>
    </cfRule>
  </conditionalFormatting>
  <conditionalFormatting sqref="P27">
    <cfRule type="cellIs" dxfId="55" priority="56" operator="equal">
      <formula>"Moderado"</formula>
    </cfRule>
  </conditionalFormatting>
  <conditionalFormatting sqref="P27">
    <cfRule type="cellIs" dxfId="54" priority="57" operator="equal">
      <formula>"menor"</formula>
    </cfRule>
  </conditionalFormatting>
  <conditionalFormatting sqref="P27">
    <cfRule type="cellIs" dxfId="53" priority="58" operator="equal">
      <formula>"leve"</formula>
    </cfRule>
  </conditionalFormatting>
  <conditionalFormatting sqref="L27">
    <cfRule type="cellIs" dxfId="52" priority="44" operator="equal">
      <formula>"Muy Alta"</formula>
    </cfRule>
  </conditionalFormatting>
  <conditionalFormatting sqref="L27">
    <cfRule type="cellIs" dxfId="51" priority="45" operator="equal">
      <formula>"Alta"</formula>
    </cfRule>
  </conditionalFormatting>
  <conditionalFormatting sqref="L27">
    <cfRule type="cellIs" dxfId="50" priority="46" operator="equal">
      <formula>"Media"</formula>
    </cfRule>
  </conditionalFormatting>
  <conditionalFormatting sqref="L27">
    <cfRule type="cellIs" dxfId="49" priority="47" operator="equal">
      <formula>"Baja"</formula>
    </cfRule>
  </conditionalFormatting>
  <conditionalFormatting sqref="L27">
    <cfRule type="cellIs" dxfId="48" priority="48" operator="equal">
      <formula>"Muy Baja"</formula>
    </cfRule>
  </conditionalFormatting>
  <conditionalFormatting sqref="R27">
    <cfRule type="cellIs" dxfId="47" priority="39" operator="equal">
      <formula>"catastrofico"</formula>
    </cfRule>
  </conditionalFormatting>
  <conditionalFormatting sqref="R27">
    <cfRule type="cellIs" dxfId="46" priority="40" operator="equal">
      <formula>"Mayor"</formula>
    </cfRule>
  </conditionalFormatting>
  <conditionalFormatting sqref="R27">
    <cfRule type="cellIs" dxfId="45" priority="41" operator="equal">
      <formula>"Moderado"</formula>
    </cfRule>
  </conditionalFormatting>
  <conditionalFormatting sqref="R27">
    <cfRule type="cellIs" dxfId="44" priority="42" operator="equal">
      <formula>"menor"</formula>
    </cfRule>
  </conditionalFormatting>
  <conditionalFormatting sqref="R27">
    <cfRule type="cellIs" dxfId="43" priority="43" operator="equal">
      <formula>"leve"</formula>
    </cfRule>
  </conditionalFormatting>
  <conditionalFormatting sqref="U27">
    <cfRule type="cellIs" dxfId="42" priority="49" operator="equal">
      <formula>#REF!</formula>
    </cfRule>
    <cfRule type="cellIs" dxfId="41" priority="50" operator="equal">
      <formula>#REF!</formula>
    </cfRule>
    <cfRule type="cellIs" dxfId="40" priority="51" operator="equal">
      <formula>#REF!</formula>
    </cfRule>
    <cfRule type="cellIs" dxfId="39" priority="52" operator="equal">
      <formula>#REF!</formula>
    </cfRule>
    <cfRule type="cellIs" dxfId="38" priority="53" operator="equal">
      <formula>#REF!</formula>
    </cfRule>
  </conditionalFormatting>
  <conditionalFormatting sqref="T27">
    <cfRule type="cellIs" dxfId="37" priority="34" operator="equal">
      <formula>"catastrofico"</formula>
    </cfRule>
  </conditionalFormatting>
  <conditionalFormatting sqref="T27">
    <cfRule type="cellIs" dxfId="36" priority="35" operator="equal">
      <formula>"Mayor"</formula>
    </cfRule>
  </conditionalFormatting>
  <conditionalFormatting sqref="T27">
    <cfRule type="cellIs" dxfId="35" priority="36" operator="equal">
      <formula>"Moderado"</formula>
    </cfRule>
  </conditionalFormatting>
  <conditionalFormatting sqref="T27">
    <cfRule type="cellIs" dxfId="34" priority="37" operator="equal">
      <formula>"menor"</formula>
    </cfRule>
  </conditionalFormatting>
  <conditionalFormatting sqref="T27">
    <cfRule type="cellIs" dxfId="33" priority="38" operator="equal">
      <formula>"leve"</formula>
    </cfRule>
  </conditionalFormatting>
  <conditionalFormatting sqref="AO27">
    <cfRule type="cellIs" dxfId="32" priority="29" operator="equal">
      <formula>"Muy Alta"</formula>
    </cfRule>
  </conditionalFormatting>
  <conditionalFormatting sqref="AO27">
    <cfRule type="cellIs" dxfId="31" priority="30" operator="equal">
      <formula>"Alta"</formula>
    </cfRule>
  </conditionalFormatting>
  <conditionalFormatting sqref="AO27">
    <cfRule type="cellIs" dxfId="30" priority="31" operator="equal">
      <formula>"Media"</formula>
    </cfRule>
  </conditionalFormatting>
  <conditionalFormatting sqref="AO27">
    <cfRule type="cellIs" dxfId="29" priority="32" operator="equal">
      <formula>"Baja"</formula>
    </cfRule>
  </conditionalFormatting>
  <conditionalFormatting sqref="AO27">
    <cfRule type="cellIs" dxfId="28" priority="33" operator="equal">
      <formula>"Muy Baja"</formula>
    </cfRule>
  </conditionalFormatting>
  <conditionalFormatting sqref="AQ27">
    <cfRule type="cellIs" dxfId="27" priority="24" operator="equal">
      <formula>"Catastrofico"</formula>
    </cfRule>
  </conditionalFormatting>
  <conditionalFormatting sqref="AQ27">
    <cfRule type="cellIs" dxfId="26" priority="25" operator="equal">
      <formula>"Mayor"</formula>
    </cfRule>
  </conditionalFormatting>
  <conditionalFormatting sqref="AQ27">
    <cfRule type="cellIs" dxfId="25" priority="26" operator="equal">
      <formula>"Moderado"</formula>
    </cfRule>
  </conditionalFormatting>
  <conditionalFormatting sqref="AQ27">
    <cfRule type="cellIs" dxfId="24" priority="27" operator="equal">
      <formula>"Menor"</formula>
    </cfRule>
  </conditionalFormatting>
  <conditionalFormatting sqref="AQ27">
    <cfRule type="cellIs" dxfId="23" priority="28" operator="equal">
      <formula>"Leve"</formula>
    </cfRule>
  </conditionalFormatting>
  <conditionalFormatting sqref="AS27">
    <cfRule type="cellIs" dxfId="22" priority="23" operator="equal">
      <formula>"Reducir mitigar"</formula>
    </cfRule>
  </conditionalFormatting>
  <conditionalFormatting sqref="AS27">
    <cfRule type="cellIs" dxfId="21" priority="19" operator="equal">
      <formula>"Evitar"</formula>
    </cfRule>
    <cfRule type="cellIs" dxfId="20" priority="20" operator="equal">
      <formula>"Aceptar"</formula>
    </cfRule>
    <cfRule type="cellIs" dxfId="19" priority="21" operator="equal">
      <formula>"reducir transferir"</formula>
    </cfRule>
    <cfRule type="cellIs" dxfId="18" priority="22" operator="equal">
      <formula>"reducir mitigar"</formula>
    </cfRule>
  </conditionalFormatting>
  <conditionalFormatting sqref="V27">
    <cfRule type="cellIs" dxfId="17" priority="16" operator="equal">
      <formula>"Alto"</formula>
    </cfRule>
  </conditionalFormatting>
  <conditionalFormatting sqref="V27">
    <cfRule type="cellIs" dxfId="16" priority="17" operator="equal">
      <formula>"Moderado"</formula>
    </cfRule>
  </conditionalFormatting>
  <conditionalFormatting sqref="V27">
    <cfRule type="cellIs" dxfId="15" priority="18" operator="equal">
      <formula>"Bajo"</formula>
    </cfRule>
  </conditionalFormatting>
  <conditionalFormatting sqref="V27">
    <cfRule type="cellIs" dxfId="14" priority="15" operator="equal">
      <formula>"Extremo"</formula>
    </cfRule>
  </conditionalFormatting>
  <conditionalFormatting sqref="AR27">
    <cfRule type="cellIs" dxfId="13" priority="11" operator="equal">
      <formula>"Extremo"</formula>
    </cfRule>
  </conditionalFormatting>
  <conditionalFormatting sqref="AR27">
    <cfRule type="cellIs" dxfId="12" priority="12" operator="equal">
      <formula>"Alto"</formula>
    </cfRule>
  </conditionalFormatting>
  <conditionalFormatting sqref="AR27">
    <cfRule type="cellIs" dxfId="11" priority="13" operator="equal">
      <formula>"Moderado"</formula>
    </cfRule>
  </conditionalFormatting>
  <conditionalFormatting sqref="AR27">
    <cfRule type="cellIs" dxfId="10" priority="14" operator="equal">
      <formula>"Bajo"</formula>
    </cfRule>
  </conditionalFormatting>
  <conditionalFormatting sqref="N27">
    <cfRule type="cellIs" dxfId="9" priority="6" operator="equal">
      <formula>$V$12</formula>
    </cfRule>
    <cfRule type="cellIs" dxfId="8" priority="7" operator="equal">
      <formula>$V$13</formula>
    </cfRule>
    <cfRule type="cellIs" dxfId="7" priority="8" operator="equal">
      <formula>$V$14</formula>
    </cfRule>
    <cfRule type="cellIs" dxfId="6" priority="9" operator="equal">
      <formula>$V$15</formula>
    </cfRule>
    <cfRule type="cellIs" dxfId="5" priority="10" operator="equal">
      <formula>$V$16</formula>
    </cfRule>
  </conditionalFormatting>
  <conditionalFormatting sqref="N17">
    <cfRule type="cellIs" dxfId="4" priority="1" operator="equal">
      <formula>$V$12</formula>
    </cfRule>
    <cfRule type="cellIs" dxfId="3" priority="2" operator="equal">
      <formula>$V$13</formula>
    </cfRule>
    <cfRule type="cellIs" dxfId="2" priority="3" operator="equal">
      <formula>$V$14</formula>
    </cfRule>
    <cfRule type="cellIs" dxfId="1" priority="4" operator="equal">
      <formula>$V$15</formula>
    </cfRule>
    <cfRule type="cellIs" dxfId="0" priority="5" operator="equal">
      <formula>$V$16</formula>
    </cfRule>
  </conditionalFormatting>
  <dataValidations count="13">
    <dataValidation type="list" allowBlank="1" showInputMessage="1" showErrorMessage="1" sqref="AS12 AS17 AS22 AS27" xr:uid="{00000000-0002-0000-0200-000000000000}">
      <formula1>"Reducir mitigar,Reducir Transferir,Aceptar,Evitar"</formula1>
    </dataValidation>
    <dataValidation type="list" allowBlank="1" showInputMessage="1" showErrorMessage="1" sqref="H27:I27 H12:I12 H17:I17 H22:I22" xr:uid="{00000000-0002-0000-0200-000001000000}">
      <formula1>"Procesos,Evento externo,Talento humano,Tecnologias,Infraestructura"</formula1>
    </dataValidation>
    <dataValidation type="list" allowBlank="1" showInputMessage="1" showErrorMessage="1" sqref="C12:C31" xr:uid="{00000000-0002-0000-0200-000002000000}">
      <formula1>"Posibilidad de perdidad economica,Posibilidad de perdida reputacional,Posibilidad de perdida economica y reputacional,Posibilidad de perdida reputacional y economica"</formula1>
    </dataValidation>
    <dataValidation type="list" allowBlank="1" showInputMessage="1" showErrorMessage="1" sqref="G12:G31" xr:uid="{00000000-0002-0000-0200-000003000000}">
      <formula1>"A Ejecucion y administracion de procesos,B Fraude externo,C Fraude interno,D Fallas teconologicas,E Relaciones laborales,F Usuarios productos y practicas organizacionales,G Daños activos fisicos"</formula1>
    </dataValidation>
    <dataValidation type="list" allowBlank="1" showInputMessage="1" showErrorMessage="1" sqref="N12:N31" xr:uid="{00000000-0002-0000-0200-000004000000}">
      <formula1>"N/A,menor a 10 SMLMV,ENTRE 10 Y 50 SMLMV,entre 50 y 100 SMLMV,entre 100 y 500 SMLMV,Mayor a 500 SMLMV"</formula1>
    </dataValidation>
    <dataValidation type="list" allowBlank="1" showInputMessage="1" showErrorMessage="1" sqref="K5" xr:uid="{00000000-0002-0000-0200-000005000000}">
      <formula1>"Estrategico,Misional,Apoyo"</formula1>
    </dataValidation>
    <dataValidation type="list" allowBlank="1" showInputMessage="1" showErrorMessage="1" sqref="BC12:BC31" xr:uid="{00000000-0002-0000-0200-000006000000}">
      <formula1>"Sin Iniciar,En proceso,Cerrado"</formula1>
    </dataValidation>
    <dataValidation type="list" allowBlank="1" showInputMessage="1" showErrorMessage="1" sqref="Q12:Q31" xr:uid="{00000000-0002-0000-0200-000007000000}">
      <formula1>$BI$1:$BI$6</formula1>
    </dataValidation>
    <dataValidation type="list" allowBlank="1" showInputMessage="1" showErrorMessage="1" sqref="AB12:AB31" xr:uid="{00000000-0002-0000-0200-000008000000}">
      <formula1>"Preventivo,Detectivo,Correctivo,NA"</formula1>
    </dataValidation>
    <dataValidation type="list" allowBlank="1" showInputMessage="1" showErrorMessage="1" sqref="AE12:AE31" xr:uid="{00000000-0002-0000-0200-000009000000}">
      <formula1>"Manual,Automatico,NA"</formula1>
    </dataValidation>
    <dataValidation type="list" allowBlank="1" showInputMessage="1" showErrorMessage="1" sqref="AG12:AG31" xr:uid="{00000000-0002-0000-0200-00000A000000}">
      <formula1>"Documentado,Sin Documentar,NA"</formula1>
    </dataValidation>
    <dataValidation type="list" allowBlank="1" showInputMessage="1" showErrorMessage="1" sqref="AH12:AH31" xr:uid="{00000000-0002-0000-0200-00000B000000}">
      <formula1>"Continua,Aleatoria,NA"</formula1>
    </dataValidation>
    <dataValidation type="list" allowBlank="1" showInputMessage="1" showErrorMessage="1" sqref="AI12:AI31" xr:uid="{00000000-0002-0000-0200-00000C000000}">
      <formula1>"Con Registro,Sin Registro,NA"</formula1>
    </dataValidation>
  </dataValidations>
  <pageMargins left="0.7" right="0.7" top="0.75" bottom="0.75" header="0.3" footer="0.3"/>
  <pageSetup orientation="portrait" horizontalDpi="4294967292"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DF87B-40EE-498C-B450-082B9D100105}">
  <dimension ref="A2:C5"/>
  <sheetViews>
    <sheetView workbookViewId="0">
      <selection activeCell="B5" sqref="B5"/>
    </sheetView>
  </sheetViews>
  <sheetFormatPr baseColWidth="10" defaultColWidth="11.42578125" defaultRowHeight="15" x14ac:dyDescent="0.25"/>
  <cols>
    <col min="1" max="1" width="11.7109375" customWidth="1"/>
    <col min="2" max="2" width="69.140625" customWidth="1"/>
    <col min="3" max="3" width="13.5703125" customWidth="1"/>
  </cols>
  <sheetData>
    <row r="2" spans="1:3" x14ac:dyDescent="0.25">
      <c r="A2" s="211" t="s">
        <v>310</v>
      </c>
      <c r="B2" s="211"/>
      <c r="C2" s="211"/>
    </row>
    <row r="3" spans="1:3" x14ac:dyDescent="0.25">
      <c r="A3" s="66" t="s">
        <v>311</v>
      </c>
      <c r="B3" s="66" t="s">
        <v>312</v>
      </c>
      <c r="C3" s="66" t="s">
        <v>313</v>
      </c>
    </row>
    <row r="4" spans="1:3" x14ac:dyDescent="0.25">
      <c r="A4" s="63">
        <v>45028</v>
      </c>
      <c r="B4" s="64" t="s">
        <v>314</v>
      </c>
      <c r="C4" s="65" t="s">
        <v>315</v>
      </c>
    </row>
    <row r="5" spans="1:3" ht="30" customHeight="1" x14ac:dyDescent="0.25">
      <c r="A5" s="62">
        <v>45565</v>
      </c>
      <c r="B5" s="61" t="s">
        <v>316</v>
      </c>
      <c r="C5" s="43" t="s">
        <v>317</v>
      </c>
    </row>
  </sheetData>
  <mergeCells count="1">
    <mergeCell ref="A2:C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roceso xmlns="e63c261e-576a-4464-8e1a-3e600ab9cd37">Direccionamiento Estratégico</Proceso>
    <Macroproceso xmlns="e63c261e-576a-4464-8e1a-3e600ab9cd37">Planeación Territorial y Direccionamiento Estratégico</Macroproceso>
    <Subproceso xmlns="e63c261e-576a-4464-8e1a-3e600ab9cd37">Administración de Riesgo</Subproceso>
    <Pol_x00ed_ticadeGesti_x00f3_nyDesempe_x00f1_oconsusresponsablestransversalmente xmlns="e63c261e-576a-4464-8e1a-3e600ab9cd37" xsi:nil="true"/>
    <ConsecutivoDocumento xmlns="52fe8d8c-7713-4de2-94fa-5088926a82f0" xsi:nil="true"/>
    <IdControlCambios xmlns="47fca8cc-6480-428c-987f-00df926da507">170</IdControlCambios>
    <Inicial xmlns="e63c261e-576a-4464-8e1a-3e600ab9cd37" xsi:nil="true"/>
    <Pol_x00ed_ticadeGesti_x00f3_nyDesempe_x00f1_o xmlns="e63c261e-576a-4464-8e1a-3e600ab9cd37" xsi:nil="true"/>
    <Versi_x00f3_ndelDocumento xmlns="e63c261e-576a-4464-8e1a-3e600ab9cd37">2.0</Versi_x00f3_ndelDocumento>
    <Vigencia xmlns="e63c261e-576a-4464-8e1a-3e600ab9cd37" xsi:nil="true"/>
    <Cod xmlns="e63c261e-576a-4464-8e1a-3e600ab9cd37" xsi:nil="true"/>
    <TipodeDocumento xmlns="e63c261e-576a-4464-8e1a-3e600ab9cd37">Formato</TipodeDocumento>
    <Codigo xmlns="e63c261e-576a-4464-8e1a-3e600ab9cd37">PTDDE03-F003</Codigo>
    <NombredelDocumento xmlns="e63c261e-576a-4464-8e1a-3e600ab9cd37">Matriz De Riesgos Institucionales - Contexto e Identificación</NombredelDocumento>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422DA45122F514B84565F5B9ADE3D48" ma:contentTypeVersion="20" ma:contentTypeDescription="Crear nuevo documento." ma:contentTypeScope="" ma:versionID="d1f18ec20f41472623dfbc42c3698d77">
  <xsd:schema xmlns:xsd="http://www.w3.org/2001/XMLSchema" xmlns:xs="http://www.w3.org/2001/XMLSchema" xmlns:p="http://schemas.microsoft.com/office/2006/metadata/properties" xmlns:ns2="e63c261e-576a-4464-8e1a-3e600ab9cd37" xmlns:ns3="52fe8d8c-7713-4de2-94fa-5088926a82f0" xmlns:ns4="47fca8cc-6480-428c-987f-00df926da507" targetNamespace="http://schemas.microsoft.com/office/2006/metadata/properties" ma:root="true" ma:fieldsID="b5df96bf52819109281e1c1993cd6865" ns2:_="" ns3:_="" ns4:_="">
    <xsd:import namespace="e63c261e-576a-4464-8e1a-3e600ab9cd37"/>
    <xsd:import namespace="52fe8d8c-7713-4de2-94fa-5088926a82f0"/>
    <xsd:import namespace="47fca8cc-6480-428c-987f-00df926da507"/>
    <xsd:element name="properties">
      <xsd:complexType>
        <xsd:sequence>
          <xsd:element name="documentManagement">
            <xsd:complexType>
              <xsd:all>
                <xsd:element ref="ns2:NombredelDocumento" minOccurs="0"/>
                <xsd:element ref="ns2:Macroproceso" minOccurs="0"/>
                <xsd:element ref="ns2:Proceso" minOccurs="0"/>
                <xsd:element ref="ns2:Subproceso" minOccurs="0"/>
                <xsd:element ref="ns2:Cod" minOccurs="0"/>
                <xsd:element ref="ns2:TipodeDocumento" minOccurs="0"/>
                <xsd:element ref="ns2:Inicial" minOccurs="0"/>
                <xsd:element ref="ns2:Codigo" minOccurs="0"/>
                <xsd:element ref="ns2:Pol_x00ed_ticadeGesti_x00f3_nyDesempe_x00f1_o" minOccurs="0"/>
                <xsd:element ref="ns2:Pol_x00ed_ticadeGesti_x00f3_nyDesempe_x00f1_oconsusresponsablestransversalmente" minOccurs="0"/>
                <xsd:element ref="ns2:Versi_x00f3_ndelDocumento" minOccurs="0"/>
                <xsd:element ref="ns2:Vigencia" minOccurs="0"/>
                <xsd:element ref="ns2:MediaServiceMetadata" minOccurs="0"/>
                <xsd:element ref="ns2:MediaServiceFastMetadata" minOccurs="0"/>
                <xsd:element ref="ns3:ConsecutivoDocumento" minOccurs="0"/>
                <xsd:element ref="ns4:IdControlCambios"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3c261e-576a-4464-8e1a-3e600ab9cd37" elementFormDefault="qualified">
    <xsd:import namespace="http://schemas.microsoft.com/office/2006/documentManagement/types"/>
    <xsd:import namespace="http://schemas.microsoft.com/office/infopath/2007/PartnerControls"/>
    <xsd:element name="NombredelDocumento" ma:index="8" nillable="true" ma:displayName="Nombre del Documento" ma:format="Dropdown" ma:internalName="NombredelDocumento">
      <xsd:simpleType>
        <xsd:restriction base="dms:Text">
          <xsd:maxLength value="255"/>
        </xsd:restriction>
      </xsd:simpleType>
    </xsd:element>
    <xsd:element name="Macroproceso" ma:index="9" nillable="true" ma:displayName="Macroproceso" ma:format="Dropdown" ma:internalName="Macroproceso">
      <xsd:simpleType>
        <xsd:restriction base="dms:Text">
          <xsd:maxLength value="255"/>
        </xsd:restriction>
      </xsd:simpleType>
    </xsd:element>
    <xsd:element name="Proceso" ma:index="10" nillable="true" ma:displayName="Proceso" ma:format="Dropdown" ma:internalName="Proceso">
      <xsd:simpleType>
        <xsd:restriction base="dms:Text">
          <xsd:maxLength value="255"/>
        </xsd:restriction>
      </xsd:simpleType>
    </xsd:element>
    <xsd:element name="Subproceso" ma:index="11" nillable="true" ma:displayName="Subproceso" ma:format="Dropdown" ma:internalName="Subproceso">
      <xsd:simpleType>
        <xsd:restriction base="dms:Text">
          <xsd:maxLength value="255"/>
        </xsd:restriction>
      </xsd:simpleType>
    </xsd:element>
    <xsd:element name="Cod" ma:index="12" nillable="true" ma:displayName="Cod" ma:format="Dropdown" ma:internalName="Cod">
      <xsd:simpleType>
        <xsd:restriction base="dms:Text">
          <xsd:maxLength value="255"/>
        </xsd:restriction>
      </xsd:simpleType>
    </xsd:element>
    <xsd:element name="TipodeDocumento" ma:index="13" nillable="true" ma:displayName="Tipo de Documento" ma:format="Dropdown" ma:internalName="TipodeDocumento">
      <xsd:simpleType>
        <xsd:restriction base="dms:Text">
          <xsd:maxLength value="255"/>
        </xsd:restriction>
      </xsd:simpleType>
    </xsd:element>
    <xsd:element name="Inicial" ma:index="14" nillable="true" ma:displayName="Inicial" ma:format="Dropdown" ma:internalName="Inicial">
      <xsd:simpleType>
        <xsd:restriction base="dms:Text">
          <xsd:maxLength value="255"/>
        </xsd:restriction>
      </xsd:simpleType>
    </xsd:element>
    <xsd:element name="Codigo" ma:index="15" nillable="true" ma:displayName="Código" ma:format="Dropdown" ma:internalName="Codigo">
      <xsd:simpleType>
        <xsd:restriction base="dms:Text">
          <xsd:maxLength value="255"/>
        </xsd:restriction>
      </xsd:simpleType>
    </xsd:element>
    <xsd:element name="Pol_x00ed_ticadeGesti_x00f3_nyDesempe_x00f1_o" ma:index="16" nillable="true" ma:displayName="Política de Gestión y Desempeño" ma:format="Dropdown" ma:internalName="Pol_x00ed_ticadeGesti_x00f3_nyDesempe_x00f1_o">
      <xsd:simpleType>
        <xsd:restriction base="dms:Text">
          <xsd:maxLength value="255"/>
        </xsd:restriction>
      </xsd:simpleType>
    </xsd:element>
    <xsd:element name="Pol_x00ed_ticadeGesti_x00f3_nyDesempe_x00f1_oconsusresponsablestransversalmente" ma:index="17" nillable="true" ma:displayName="Política de Gestión y Desempeño con sus responsables transversalmente" ma:format="Dropdown" ma:internalName="Pol_x00ed_ticadeGesti_x00f3_nyDesempe_x00f1_oconsusresponsablestransversalmente">
      <xsd:simpleType>
        <xsd:restriction base="dms:Text">
          <xsd:maxLength value="255"/>
        </xsd:restriction>
      </xsd:simpleType>
    </xsd:element>
    <xsd:element name="Versi_x00f3_ndelDocumento" ma:index="18" nillable="true" ma:displayName="Versión del Documento" ma:format="Dropdown" ma:internalName="Versi_x00f3_ndelDocumento">
      <xsd:simpleType>
        <xsd:restriction base="dms:Text">
          <xsd:maxLength value="255"/>
        </xsd:restriction>
      </xsd:simpleType>
    </xsd:element>
    <xsd:element name="Vigencia" ma:index="19" nillable="true" ma:displayName="Vigencia" ma:format="DateTime" ma:internalName="Vigencia">
      <xsd:simpleType>
        <xsd:restriction base="dms:DateTime"/>
      </xsd:simpleType>
    </xsd:element>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2fe8d8c-7713-4de2-94fa-5088926a82f0" elementFormDefault="qualified">
    <xsd:import namespace="http://schemas.microsoft.com/office/2006/documentManagement/types"/>
    <xsd:import namespace="http://schemas.microsoft.com/office/infopath/2007/PartnerControls"/>
    <xsd:element name="ConsecutivoDocumento" ma:index="24" nillable="true" ma:displayName="ConsecutivoDocumento" ma:format="Dropdown" ma:internalName="ConsecutivoDocumento">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7fca8cc-6480-428c-987f-00df926da507" elementFormDefault="qualified">
    <xsd:import namespace="http://schemas.microsoft.com/office/2006/documentManagement/types"/>
    <xsd:import namespace="http://schemas.microsoft.com/office/infopath/2007/PartnerControls"/>
    <xsd:element name="IdControlCambios" ma:index="25" nillable="true" ma:displayName="IdControlCambios" ma:format="Dropdown" ma:internalName="IdControlCambios" ma:percentage="FALSE">
      <xsd:simpleType>
        <xsd:restriction base="dms:Number"/>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3EA2B1E-A1D7-4D93-8716-8048D5BB7CA7}">
  <ds:schemaRefs>
    <ds:schemaRef ds:uri="http://schemas.microsoft.com/office/2006/metadata/properties"/>
    <ds:schemaRef ds:uri="http://schemas.microsoft.com/office/infopath/2007/PartnerControls"/>
    <ds:schemaRef ds:uri="e63c261e-576a-4464-8e1a-3e600ab9cd37"/>
    <ds:schemaRef ds:uri="52fe8d8c-7713-4de2-94fa-5088926a82f0"/>
    <ds:schemaRef ds:uri="47fca8cc-6480-428c-987f-00df926da507"/>
  </ds:schemaRefs>
</ds:datastoreItem>
</file>

<file path=customXml/itemProps2.xml><?xml version="1.0" encoding="utf-8"?>
<ds:datastoreItem xmlns:ds="http://schemas.openxmlformats.org/officeDocument/2006/customXml" ds:itemID="{7629AA0B-BECC-41C8-BFDB-84C6D5D07A6F}">
  <ds:schemaRefs>
    <ds:schemaRef ds:uri="http://schemas.microsoft.com/sharepoint/v3/contenttype/forms"/>
  </ds:schemaRefs>
</ds:datastoreItem>
</file>

<file path=customXml/itemProps3.xml><?xml version="1.0" encoding="utf-8"?>
<ds:datastoreItem xmlns:ds="http://schemas.openxmlformats.org/officeDocument/2006/customXml" ds:itemID="{D9DB1557-D2E9-4364-A82F-FD2EC3D421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3c261e-576a-4464-8e1a-3e600ab9cd37"/>
    <ds:schemaRef ds:uri="52fe8d8c-7713-4de2-94fa-5088926a82f0"/>
    <ds:schemaRef ds:uri="47fca8cc-6480-428c-987f-00df926da5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Indice</vt:lpstr>
      <vt:lpstr>CONTEXTO</vt:lpstr>
      <vt:lpstr>MATRIZ DE RIESGOS</vt:lpstr>
      <vt:lpstr>Control de Cambios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2024-11-18T21:33:10Z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0x0101002422DA45122F514B84565F5B9ADE3D48</vt:lpwstr>
  </property>
  <property fmtid="{D5CDD505-2E9C-101B-9397-08002B2CF9AE}" pid="3" name="Order">
    <vt:r8>8300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TriggerFlowInfo">
    <vt:lpwstr/>
  </property>
  <property fmtid="{D5CDD505-2E9C-101B-9397-08002B2CF9AE}" pid="12" name="CargoSolicitadoPor">
    <vt:lpwstr> </vt:lpwstr>
  </property>
  <property fmtid="{D5CDD505-2E9C-101B-9397-08002B2CF9AE}" pid="13" name="CorreoElectronicoSolicitadoPor">
    <vt:lpwstr> </vt:lpwstr>
  </property>
  <property fmtid="{D5CDD505-2E9C-101B-9397-08002B2CF9AE}" pid="14" name="MotivoSolicitud">
    <vt:lpwstr>Creacion formato</vt:lpwstr>
  </property>
  <property fmtid="{D5CDD505-2E9C-101B-9397-08002B2CF9AE}" pid="15" name="SolicitadoPor">
    <vt:lpwstr>María Bernarda Pérez Cardona</vt:lpwstr>
  </property>
  <property fmtid="{D5CDD505-2E9C-101B-9397-08002B2CF9AE}" pid="16" name="CorreoRespValidacion">
    <vt:lpwstr>jemartinezp@cartagena.gov.co</vt:lpwstr>
  </property>
  <property fmtid="{D5CDD505-2E9C-101B-9397-08002B2CF9AE}" pid="17" name="ObservCalidad">
    <vt:lpwstr> </vt:lpwstr>
  </property>
  <property fmtid="{D5CDD505-2E9C-101B-9397-08002B2CF9AE}" pid="18" name="TipoDocumento">
    <vt:lpwstr>Documento</vt:lpwstr>
  </property>
  <property fmtid="{D5CDD505-2E9C-101B-9397-08002B2CF9AE}" pid="19" name="CargoRespValidacion">
    <vt:lpwstr>Asesor del Área de Calidad Secretaría General</vt:lpwstr>
  </property>
  <property fmtid="{D5CDD505-2E9C-101B-9397-08002B2CF9AE}" pid="20" name="RespValidacion">
    <vt:lpwstr>Jair Eliecer Martinez Pedrozo</vt:lpwstr>
  </property>
  <property fmtid="{D5CDD505-2E9C-101B-9397-08002B2CF9AE}" pid="21" name="EstadoSolicitud">
    <vt:lpwstr>Validado</vt:lpwstr>
  </property>
  <property fmtid="{D5CDD505-2E9C-101B-9397-08002B2CF9AE}" pid="22" name="NombreDocumento">
    <vt:lpwstr>Matriz De Riesgos Institucionales - Contexto e Identificación</vt:lpwstr>
  </property>
  <property fmtid="{D5CDD505-2E9C-101B-9397-08002B2CF9AE}" pid="23" name="TipoSolicitud">
    <vt:lpwstr>Modificación</vt:lpwstr>
  </property>
  <property fmtid="{D5CDD505-2E9C-101B-9397-08002B2CF9AE}" pid="24" name="CodigoDoc">
    <vt:lpwstr>PTDDE03-F003</vt:lpwstr>
  </property>
  <property fmtid="{D5CDD505-2E9C-101B-9397-08002B2CF9AE}" pid="25" name="ObservGestorCalidad">
    <vt:lpwstr> </vt:lpwstr>
  </property>
  <property fmtid="{D5CDD505-2E9C-101B-9397-08002B2CF9AE}" pid="26" name="SolicitudValidada">
    <vt:lpwstr>Si</vt:lpwstr>
  </property>
  <property fmtid="{D5CDD505-2E9C-101B-9397-08002B2CF9AE}" pid="27" name="TipoDoc">
    <vt:lpwstr>Formato</vt:lpwstr>
  </property>
  <property fmtid="{D5CDD505-2E9C-101B-9397-08002B2CF9AE}" pid="28" name="VersionDocumento">
    <vt:lpwstr>2.0</vt:lpwstr>
  </property>
</Properties>
</file>