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18"/>
  <workbookPr filterPrivacy="1" codeName="ThisWorkbook" defaultThemeVersion="124226"/>
  <xr:revisionPtr revIDLastSave="4" documentId="11_8C2619C6DE86EAA6D5AE1AF028046D9D3F16B8F2" xr6:coauthVersionLast="47" xr6:coauthVersionMax="47" xr10:uidLastSave="{B5211188-C269-4A77-B5D0-70D232C59F88}"/>
  <bookViews>
    <workbookView xWindow="-120" yWindow="-120" windowWidth="29040" windowHeight="15720" tabRatio="787" firstSheet="2" activeTab="2" xr2:uid="{00000000-000D-0000-FFFF-FFFF00000000}"/>
  </bookViews>
  <sheets>
    <sheet name="Indice" sheetId="28" r:id="rId1"/>
    <sheet name="CONTEXTO" sheetId="30" r:id="rId2"/>
    <sheet name="MATRIZ DE RIESGOS" sheetId="29" r:id="rId3"/>
    <sheet name="Control de Cambios" sheetId="31" r:id="rId4"/>
  </sheets>
  <externalReferences>
    <externalReference r:id="rId5"/>
    <externalReference r:id="rId6"/>
    <externalReference r:id="rId7"/>
  </externalReferences>
  <definedNames>
    <definedName name="_xlnm._FilterDatabase" localSheetId="1" hidden="1">CONTEXTO!$A$4:$I$78</definedName>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fectación_Económica">'[1]3 PROBABIL E IMPACTO INHERENTE'!$X$11:$X$16</definedName>
    <definedName name="Departamentos">#REF!</definedName>
    <definedName name="Fuentes">#REF!</definedName>
    <definedName name="Indicadores">#REF!</definedName>
    <definedName name="Objetivos">OFFSET(#REF!,0,0,COUNTA(#REF!)-1,1)</definedName>
    <definedName name="RAN_C_AMENAZ">[2]NUEVAS_TABLAS!#REF!</definedName>
    <definedName name="RAN_C_TIPAME">[2]NUEVAS_TABLAS!#REF!</definedName>
    <definedName name="RAN_N_IMPAME">[2]NUEVAS_TABLAS!$B$2:$B$10</definedName>
    <definedName name="Tipo">'[1]11 FORMULAS'!$A$4:$A$11</definedName>
    <definedName name="Tipos">[3]TABLA!$G$2:$G$4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1" i="28" l="1"/>
  <c r="D52" i="28" s="1"/>
  <c r="D53" i="28" s="1"/>
  <c r="D54" i="28" s="1"/>
  <c r="D55" i="28" s="1"/>
  <c r="D56" i="28" s="1"/>
  <c r="D57" i="28" s="1"/>
  <c r="D58" i="28" s="1"/>
  <c r="D59" i="28" s="1"/>
  <c r="D60" i="28" s="1"/>
  <c r="D61" i="28" s="1"/>
  <c r="D62" i="28" s="1"/>
  <c r="D63" i="28" s="1"/>
  <c r="D64" i="28" s="1"/>
  <c r="D65" i="28" s="1"/>
  <c r="D66" i="28" s="1"/>
  <c r="D67" i="28" s="1"/>
  <c r="D68" i="28" s="1"/>
  <c r="D69" i="28" s="1"/>
  <c r="D70" i="28" s="1"/>
  <c r="D71" i="28" s="1"/>
  <c r="D72" i="28" s="1"/>
  <c r="D73" i="28" s="1"/>
  <c r="D74" i="28" s="1"/>
  <c r="D75" i="28" s="1"/>
  <c r="D76" i="28" s="1"/>
  <c r="D77" i="28" s="1"/>
  <c r="D78" i="28" s="1"/>
  <c r="D79" i="28" s="1"/>
  <c r="D80" i="28" s="1"/>
  <c r="D81" i="28" s="1"/>
  <c r="D82" i="28" s="1"/>
  <c r="D83" i="28" s="1"/>
  <c r="D84" i="28" s="1"/>
  <c r="D85" i="28" s="1"/>
  <c r="D86" i="28" s="1"/>
  <c r="D87" i="28" s="1"/>
  <c r="D88" i="28" s="1"/>
  <c r="D89" i="28" s="1"/>
  <c r="D90" i="28" s="1"/>
  <c r="D91" i="28" s="1"/>
  <c r="D92" i="28" s="1"/>
  <c r="D45" i="28"/>
  <c r="D46" i="28"/>
  <c r="D47" i="28" s="1"/>
  <c r="D48" i="28" s="1"/>
  <c r="D49" i="28" s="1"/>
  <c r="D50" i="28" s="1"/>
  <c r="D44" i="28"/>
  <c r="D8" i="28"/>
  <c r="AF31" i="29"/>
  <c r="AD31" i="29"/>
  <c r="AC31" i="29"/>
  <c r="AJ31" i="29" s="1"/>
  <c r="AA31" i="29"/>
  <c r="AF30" i="29"/>
  <c r="AD30" i="29"/>
  <c r="AC30" i="29"/>
  <c r="AA30" i="29"/>
  <c r="AF29" i="29"/>
  <c r="AD29" i="29"/>
  <c r="AC29" i="29"/>
  <c r="AJ29" i="29" s="1"/>
  <c r="AA29" i="29"/>
  <c r="AF28" i="29"/>
  <c r="AD28" i="29"/>
  <c r="AC28" i="29"/>
  <c r="AA28" i="29"/>
  <c r="AF27" i="29"/>
  <c r="AD27" i="29"/>
  <c r="AC27" i="29"/>
  <c r="AJ27" i="29" s="1"/>
  <c r="AA27" i="29"/>
  <c r="S27" i="29"/>
  <c r="U27" i="29" s="1"/>
  <c r="R27" i="29"/>
  <c r="O27" i="29"/>
  <c r="P27" i="29" s="1"/>
  <c r="L27" i="29"/>
  <c r="M27" i="29" s="1"/>
  <c r="F27" i="29"/>
  <c r="AF26" i="29"/>
  <c r="AD26" i="29"/>
  <c r="AC26" i="29"/>
  <c r="AA26" i="29"/>
  <c r="AF25" i="29"/>
  <c r="AD25" i="29"/>
  <c r="AC25" i="29"/>
  <c r="AA25" i="29"/>
  <c r="AF24" i="29"/>
  <c r="AD24" i="29"/>
  <c r="AC24" i="29"/>
  <c r="AA24" i="29"/>
  <c r="AF23" i="29"/>
  <c r="AD23" i="29"/>
  <c r="AC23" i="29"/>
  <c r="AA23" i="29"/>
  <c r="AF22" i="29"/>
  <c r="AD22" i="29"/>
  <c r="AC22" i="29"/>
  <c r="AJ22" i="29" s="1"/>
  <c r="AA22" i="29"/>
  <c r="S22" i="29"/>
  <c r="R22" i="29" s="1"/>
  <c r="O22" i="29"/>
  <c r="P22" i="29" s="1"/>
  <c r="L22" i="29"/>
  <c r="M22" i="29" s="1"/>
  <c r="F22" i="29"/>
  <c r="F17" i="29"/>
  <c r="AJ28" i="29" l="1"/>
  <c r="AJ30" i="29"/>
  <c r="AJ24" i="29"/>
  <c r="AJ26" i="29"/>
  <c r="AJ23" i="29"/>
  <c r="AJ25" i="29"/>
  <c r="AK27" i="29"/>
  <c r="AL27" i="29" s="1"/>
  <c r="AM27" i="29"/>
  <c r="AM28" i="29" s="1"/>
  <c r="AM29" i="29" s="1"/>
  <c r="AM30" i="29" s="1"/>
  <c r="AM31" i="29" s="1"/>
  <c r="AP27" i="29" s="1"/>
  <c r="AQ27" i="29" s="1"/>
  <c r="T27" i="29"/>
  <c r="V27" i="29" s="1"/>
  <c r="AK22" i="29"/>
  <c r="AL22" i="29" s="1"/>
  <c r="U22" i="29"/>
  <c r="T22" i="29" s="1"/>
  <c r="V22" i="29" s="1"/>
  <c r="AA14" i="29"/>
  <c r="AA15" i="29"/>
  <c r="AA16" i="29"/>
  <c r="AA17" i="29"/>
  <c r="AA18" i="29"/>
  <c r="AA19" i="29"/>
  <c r="AA20" i="29"/>
  <c r="AA21" i="29"/>
  <c r="AF21" i="29"/>
  <c r="AF20" i="29"/>
  <c r="AF19" i="29"/>
  <c r="AF18" i="29"/>
  <c r="AF16" i="29"/>
  <c r="AF15" i="29"/>
  <c r="AF14" i="29"/>
  <c r="AF17" i="29"/>
  <c r="AK28" i="29" l="1"/>
  <c r="AL28" i="29" s="1"/>
  <c r="AK23" i="29"/>
  <c r="AL23" i="29" s="1"/>
  <c r="AM22" i="29"/>
  <c r="AM23" i="29" s="1"/>
  <c r="AM24" i="29" s="1"/>
  <c r="AM25" i="29" s="1"/>
  <c r="AM26" i="29" s="1"/>
  <c r="AP22" i="29" s="1"/>
  <c r="AQ22" i="29" s="1"/>
  <c r="F12" i="29"/>
  <c r="AK29" i="29" l="1"/>
  <c r="AL29" i="29" s="1"/>
  <c r="AK24" i="29"/>
  <c r="AL24" i="29" s="1"/>
  <c r="AD21" i="29"/>
  <c r="AC21" i="29"/>
  <c r="AJ21" i="29" s="1"/>
  <c r="AD20" i="29"/>
  <c r="AC20" i="29"/>
  <c r="AJ20" i="29" s="1"/>
  <c r="AD16" i="29"/>
  <c r="AC16" i="29"/>
  <c r="AD15" i="29"/>
  <c r="AC15" i="29"/>
  <c r="AK30" i="29" l="1"/>
  <c r="AL30" i="29" s="1"/>
  <c r="AK25" i="29"/>
  <c r="AL25" i="29" s="1"/>
  <c r="AC12" i="29"/>
  <c r="AK31" i="29" l="1"/>
  <c r="AL31" i="29" s="1"/>
  <c r="AN27" i="29" s="1"/>
  <c r="AO27" i="29" s="1"/>
  <c r="AR27" i="29" s="1"/>
  <c r="AK26" i="29"/>
  <c r="AL26" i="29" s="1"/>
  <c r="AN22" i="29" s="1"/>
  <c r="AO22" i="29" s="1"/>
  <c r="AR22" i="29" s="1"/>
  <c r="AA13" i="29"/>
  <c r="AC13" i="29"/>
  <c r="AD13" i="29"/>
  <c r="AF13" i="29"/>
  <c r="AF12" i="29"/>
  <c r="AD12" i="29" l="1"/>
  <c r="AC18" i="29" l="1"/>
  <c r="AC19" i="29"/>
  <c r="AC14" i="29"/>
  <c r="S17" i="29"/>
  <c r="S12" i="29"/>
  <c r="U12" i="29" s="1"/>
  <c r="O12" i="29"/>
  <c r="AJ19" i="29" l="1"/>
  <c r="AJ18" i="29"/>
  <c r="AJ14" i="29"/>
  <c r="AJ16" i="29"/>
  <c r="AJ15" i="29"/>
  <c r="AC17" i="29"/>
  <c r="AJ17" i="29" l="1"/>
  <c r="AJ13" i="29"/>
  <c r="AJ12" i="29"/>
  <c r="AD19" i="29"/>
  <c r="AD18" i="29"/>
  <c r="AD17" i="29"/>
  <c r="R17" i="29"/>
  <c r="O17" i="29"/>
  <c r="P17" i="29" s="1"/>
  <c r="L17" i="29"/>
  <c r="M17" i="29" s="1"/>
  <c r="AD14" i="29"/>
  <c r="AA12" i="29"/>
  <c r="P12" i="29"/>
  <c r="L12" i="29"/>
  <c r="M12" i="29" s="1"/>
  <c r="AK17" i="29" l="1"/>
  <c r="AL17" i="29" s="1"/>
  <c r="AK18" i="29" s="1"/>
  <c r="AL18" i="29" s="1"/>
  <c r="AK19" i="29" s="1"/>
  <c r="AL19" i="29" s="1"/>
  <c r="AK20" i="29" s="1"/>
  <c r="AL20" i="29" s="1"/>
  <c r="AK12" i="29"/>
  <c r="AL12" i="29" s="1"/>
  <c r="AK13" i="29" s="1"/>
  <c r="AL13" i="29" s="1"/>
  <c r="AK14" i="29" s="1"/>
  <c r="T12" i="29"/>
  <c r="V12" i="29" s="1"/>
  <c r="R12" i="29"/>
  <c r="U17" i="29"/>
  <c r="AM17" i="29" s="1"/>
  <c r="AM18" i="29" s="1"/>
  <c r="AM19" i="29" s="1"/>
  <c r="AM20" i="29" s="1"/>
  <c r="AM21" i="29" s="1"/>
  <c r="AK21" i="29" l="1"/>
  <c r="AL21" i="29" s="1"/>
  <c r="T17" i="29"/>
  <c r="V17" i="29" s="1"/>
  <c r="AP17" i="29"/>
  <c r="AQ17" i="29" s="1"/>
  <c r="AL14" i="29"/>
  <c r="AK15" i="29" s="1"/>
  <c r="AM12" i="29"/>
  <c r="AM13" i="29" s="1"/>
  <c r="AM14" i="29" s="1"/>
  <c r="AM15" i="29" s="1"/>
  <c r="AM16" i="29" s="1"/>
  <c r="AN17" i="29" l="1"/>
  <c r="AO17" i="29" s="1"/>
  <c r="AR17" i="29" s="1"/>
  <c r="AL15" i="29"/>
  <c r="AK16" i="29" s="1"/>
  <c r="AP12" i="29"/>
  <c r="AQ12" i="29" s="1"/>
  <c r="AL16" i="29" l="1"/>
  <c r="AN12" i="29" s="1"/>
  <c r="AO12" i="29" s="1"/>
  <c r="AR12" i="29" s="1"/>
</calcChain>
</file>

<file path=xl/sharedStrings.xml><?xml version="1.0" encoding="utf-8"?>
<sst xmlns="http://schemas.openxmlformats.org/spreadsheetml/2006/main" count="678" uniqueCount="350">
  <si>
    <t>TIPO</t>
  </si>
  <si>
    <t>MACROPROCESO</t>
  </si>
  <si>
    <t>ITEM</t>
  </si>
  <si>
    <t>PROCESOS ALCALDÍA CARTAGENA</t>
  </si>
  <si>
    <t>CODIGO</t>
  </si>
  <si>
    <t>SUBPROCESO</t>
  </si>
  <si>
    <t>Cód. Sp</t>
  </si>
  <si>
    <t>ESTRATEGICO</t>
  </si>
  <si>
    <t>PLANEACION TERRITORIAL Y DIRECCIONAMIENTO ESTRATEGICO</t>
  </si>
  <si>
    <t>DIRECCIONAMIENTO  ESTRATÉGICO</t>
  </si>
  <si>
    <t>PTDDE</t>
  </si>
  <si>
    <t xml:space="preserve">PLANEACIÓN ESTRATEGICA </t>
  </si>
  <si>
    <t>GESTIÓN DE POLITICAS PÚBLICAS E INSTITUCIONALES</t>
  </si>
  <si>
    <t xml:space="preserve">ADMINISTRACIÓN DE RIESGO </t>
  </si>
  <si>
    <t>EVALUACIÓN Y GESTIÓN DE LOS GRUPOS DE VALOR</t>
  </si>
  <si>
    <t>SEGUIMIENTO Y EVALUACIÓN</t>
  </si>
  <si>
    <t>PTDSE</t>
  </si>
  <si>
    <t>GESTIÓN DE LA INVERSIÓN PUBLICA</t>
  </si>
  <si>
    <t>PTDGI</t>
  </si>
  <si>
    <t>GESTIÓN  DEL PLAN DE DESARROLLO Y SUS INTRUMENTOS DE EJECUCIÓN</t>
  </si>
  <si>
    <t>GESTIÓN DE PROYECTOS DE INVERSIÓN PÚBLICA</t>
  </si>
  <si>
    <t xml:space="preserve">GESTIÓN DE PROYECTOS DE INVERSIÓN PÚBLICA CON RECURSOS DE REGALIAS </t>
  </si>
  <si>
    <t xml:space="preserve"> GESTIÓN Y  CONTROL  DE INVERSIONES PÚBLICAS </t>
  </si>
  <si>
    <t>GESTIÓN DE DATOS E INFORMACIÓN ESTADISTICA DISTRITAL</t>
  </si>
  <si>
    <t>PTDSI</t>
  </si>
  <si>
    <t>SISTEMA DE INFORMACION - SISBEN</t>
  </si>
  <si>
    <t>SISTEMA DE INFORMACIÓN DE LA ESTRATIFICACIÓN SOCIOECONOMICA</t>
  </si>
  <si>
    <t>SISTEMA DE INFORMACIÓN GEOGRAFICA</t>
  </si>
  <si>
    <t>GESTIÓN ESTADISTICA</t>
  </si>
  <si>
    <t xml:space="preserve">GESTIÓN TERRITORIAL Y GESTIÓN DE SUS INSTRUMENTOS </t>
  </si>
  <si>
    <t>PTDGT</t>
  </si>
  <si>
    <t>FORMULACIÓN DE PLANES PARCIALES</t>
  </si>
  <si>
    <t>FORMULACIÓN Y SEGUIMIENTO DEL POT</t>
  </si>
  <si>
    <t>PLUSVALIA</t>
  </si>
  <si>
    <t>EXPEDIENTE URBANO</t>
  </si>
  <si>
    <t>GESTIÓN EN LA VIGILANCIA Y CONTROL DE LAS NORMAS URBANAS</t>
  </si>
  <si>
    <t>PTDCU</t>
  </si>
  <si>
    <t>INSPECCIÓN, CONTROL Y LA VIGILANCIA DE LOS ENAJENADORES DE VIVIENDA</t>
  </si>
  <si>
    <t>RECEPCIÓN DE BIENES DESTINADOS AL USO PÚBLICO EN ACTUACIONES URBANÍSTICAS</t>
  </si>
  <si>
    <t xml:space="preserve">PROCESOS POLICIVOS URBANÍSTICOS POR INFRACCIÓN URBANÍSTICA </t>
  </si>
  <si>
    <t>GESTIÓN DE PENSAMIENTO ESTRATEGICO INSTITUCIONAL Y DE LA COMUNIDAD</t>
  </si>
  <si>
    <t>GESTIÓN INSTITUCIONAL Y DE LA COMUNIDAD</t>
  </si>
  <si>
    <t>GPEGI</t>
  </si>
  <si>
    <t>COMUNICACIÓN PUBLICA</t>
  </si>
  <si>
    <t>COMUNICACIÓN ESTRATÉGICA</t>
  </si>
  <si>
    <t>COMCE</t>
  </si>
  <si>
    <t>COMUNICACIÓN ORGANIZACIONAL</t>
  </si>
  <si>
    <t>COMCO</t>
  </si>
  <si>
    <t>GESTION DE LA COMUNICACION INSTITUCIONAL</t>
  </si>
  <si>
    <t>COMCI</t>
  </si>
  <si>
    <t>EVALUACION Y CONTROL DE LA GESTION PUBLICA</t>
  </si>
  <si>
    <t>CONTROL DISCIPLINARIO</t>
  </si>
  <si>
    <t>ECGCD</t>
  </si>
  <si>
    <t>EVALUACIÓN INDEPENDIENTE</t>
  </si>
  <si>
    <t>ECGEI</t>
  </si>
  <si>
    <t>MISIONAL</t>
  </si>
  <si>
    <t xml:space="preserve">GESTION SALUD </t>
  </si>
  <si>
    <t>PROMOCIÓN SOCIAL EN SALUD</t>
  </si>
  <si>
    <t>GESPA</t>
  </si>
  <si>
    <t>SALUD PUBLICA</t>
  </si>
  <si>
    <t>GESSP</t>
  </si>
  <si>
    <t>ASEGURAMIENTO EN SALUD</t>
  </si>
  <si>
    <t>GESAS</t>
  </si>
  <si>
    <t xml:space="preserve">SALUD PÚBLICA EN EMERGENCIAS Y DESASTRES </t>
  </si>
  <si>
    <t>GESED</t>
  </si>
  <si>
    <t>PRESTACIÓN DE SERVICIOS EN SALUD</t>
  </si>
  <si>
    <t>GESPS</t>
  </si>
  <si>
    <t>VIGILANCIA Y CONTROL DEL SISTEMA OBLIGATORIO DE GARANTIA DE LA CALIDAD DE LA ATENCIÓN EN SALUD</t>
  </si>
  <si>
    <t>GESVC</t>
  </si>
  <si>
    <t>GESTION EN TRANSITO Y TRANSPORTE</t>
  </si>
  <si>
    <t>GESTION OPERATIVA,  CONTROL DE TRÁNSITO Y TRANSPORTE</t>
  </si>
  <si>
    <t>GTTGO</t>
  </si>
  <si>
    <t>EDUCACION VIAL</t>
  </si>
  <si>
    <t>GTTEV</t>
  </si>
  <si>
    <t>GESTION TECNICA</t>
  </si>
  <si>
    <t>GTTGT</t>
  </si>
  <si>
    <t>GESTIÓN EN SEGURIDAD Y CONVIVENCIA</t>
  </si>
  <si>
    <t>GESTION DE LA SEGURIDAD Y CONVIVENCIA</t>
  </si>
  <si>
    <t>GSCPS</t>
  </si>
  <si>
    <t>GESTION INTEGRAL DEL RIESGO CONTRAINCENDIO</t>
  </si>
  <si>
    <t>GSCBO</t>
  </si>
  <si>
    <t>DERECHOS HUMANOS Y CONSTRUCCCIÓN DE PAZ</t>
  </si>
  <si>
    <t>GSCDH</t>
  </si>
  <si>
    <t>JUSTICIA RACIAL PARA LOS NEGROS, AFROS, PALENQUEROS E INDÍGENAS</t>
  </si>
  <si>
    <t>GSCFO</t>
  </si>
  <si>
    <t xml:space="preserve">ACCESO A LA JUSTICIA </t>
  </si>
  <si>
    <t>GSCJU</t>
  </si>
  <si>
    <t>PRESUPUESTO PARTICIPATIVO</t>
  </si>
  <si>
    <t>GSCPP</t>
  </si>
  <si>
    <t>GESTIÓN EN PARTICIPACION CIUDADANA</t>
  </si>
  <si>
    <t>FORTALECIMIENTO DE LA PARTICIPACIÓN CIUDADANA Y COMUNITARIA</t>
  </si>
  <si>
    <t>GPCFP</t>
  </si>
  <si>
    <t>GESTIÓN EN DESARROLLO SOCIAL</t>
  </si>
  <si>
    <t>ASISTENCIA Y ACOMPAÑAMIENTO SOCIAL A LA POBLACIÓN HABITANTE DEL DISTRITO DE CARTAGENA</t>
  </si>
  <si>
    <t>GDSAA</t>
  </si>
  <si>
    <t>DESARROLLO DE ESTRATEGIAS DE EMPRENDIMIENTO Y EMPRESARISMO PARA LA INCLUSION SOCIAL, PRODUCTIVA Y LA VINCULACION LABORAL</t>
  </si>
  <si>
    <t>GDSDE</t>
  </si>
  <si>
    <t>EXTENSION AGROPECUARIA EN EL DISTRIRO DE CARTAGENA</t>
  </si>
  <si>
    <t>GDSAT</t>
  </si>
  <si>
    <t>GERENCIA SOCIAL</t>
  </si>
  <si>
    <t>GDSGS</t>
  </si>
  <si>
    <t>GESTIÓN EN INFRAESTRUCTURA</t>
  </si>
  <si>
    <t>GESTIÓN DE PROYECTOS DE OBRAS PUBLICAS</t>
  </si>
  <si>
    <t>GINOP</t>
  </si>
  <si>
    <t>GESTIÓN EN EDUCACION</t>
  </si>
  <si>
    <t>ATENCIÓN AL CIUDADANO EDUCACIÓN</t>
  </si>
  <si>
    <t>GEDAC</t>
  </si>
  <si>
    <t>ADMINISTRACIÓN DEL SISTEMA DE GESTIÓN DE CALIDAD - EDUCACIÓN</t>
  </si>
  <si>
    <t>GEDAS</t>
  </si>
  <si>
    <t>CALIDAD EDUCATIVA</t>
  </si>
  <si>
    <t>GEDCE</t>
  </si>
  <si>
    <t>COBERTURA EDUCATIVA</t>
  </si>
  <si>
    <t>GEDCO</t>
  </si>
  <si>
    <t>GESTIÓN ADMINISTRATIVA DE BIENES Y SERVICIOS - EDUCACIÓN</t>
  </si>
  <si>
    <t>GEDGA</t>
  </si>
  <si>
    <t>GESTIÓN ESTRATÉGICA EN EDUCACIÓN</t>
  </si>
  <si>
    <t>GEDGE</t>
  </si>
  <si>
    <t>GESTIÓN FINANCIERA - EDUCACIÓN</t>
  </si>
  <si>
    <t>GEDGF</t>
  </si>
  <si>
    <t>GESTIÓN LEGAL EDUCATIVA</t>
  </si>
  <si>
    <t>GEDGL</t>
  </si>
  <si>
    <t>GESTIÓN DE PROGRAMAS Y PROYECTOS EDUCATIVOS</t>
  </si>
  <si>
    <t>GEDGP</t>
  </si>
  <si>
    <t>GESTIÓN DE TICS - EDUCACIÓN</t>
  </si>
  <si>
    <t>GEDGT</t>
  </si>
  <si>
    <t>GESTIÓN DE LA INSPECCIÓN Y VIGILANCIA DEL SERVICIO EDUCATIVO</t>
  </si>
  <si>
    <t>GEDIV</t>
  </si>
  <si>
    <t>TALENTO HUMANO - EDUCACIÓN</t>
  </si>
  <si>
    <t>GEDTH</t>
  </si>
  <si>
    <t>APOYO</t>
  </si>
  <si>
    <t>GESTIÓN ADMINISTRATIVA</t>
  </si>
  <si>
    <t xml:space="preserve">GESTIÓN DEL TALENTO HUMANO </t>
  </si>
  <si>
    <t>GADAT</t>
  </si>
  <si>
    <t xml:space="preserve">ADMINISTRACIÓN DE BIENES Y SERVICIOS </t>
  </si>
  <si>
    <t>GADAD</t>
  </si>
  <si>
    <t>FONDO DE PENSIONES</t>
  </si>
  <si>
    <t>GADFP</t>
  </si>
  <si>
    <t>CALIDAD</t>
  </si>
  <si>
    <t>GADCA</t>
  </si>
  <si>
    <t>SERVICIO AL CIUDADANO</t>
  </si>
  <si>
    <t>GADSC</t>
  </si>
  <si>
    <t>TRANSPARENCIA Y PREVENCIÓN DE LA CORRUPCIÓN</t>
  </si>
  <si>
    <t>GADTR</t>
  </si>
  <si>
    <t>COOPERACION INTERNACIONAL</t>
  </si>
  <si>
    <t>GADCO</t>
  </si>
  <si>
    <t>MERCADOS PÚBLICOS</t>
  </si>
  <si>
    <t>GADMP</t>
  </si>
  <si>
    <t>SERVICIOS PÚBLICOS</t>
  </si>
  <si>
    <t>GADSP</t>
  </si>
  <si>
    <t>GESTION DE LAS TECNOLOGIAS DE LA INFORMACION</t>
  </si>
  <si>
    <t>GESTIÓN DE INFRAESTRUCTURA Y TELECOMUNICACIONES</t>
  </si>
  <si>
    <t>GTIGI</t>
  </si>
  <si>
    <t>GESTION DE PROYECTOS DE TECNOLOGIAS DE LA INFORMACION</t>
  </si>
  <si>
    <t>GTIGP</t>
  </si>
  <si>
    <t>GESTION DE SEGURIDAD Y LA PRIVACIDAD DE LA INFORMACIÓN</t>
  </si>
  <si>
    <t>GTIGPS</t>
  </si>
  <si>
    <t>GESTIÓN DE SOFTWARE</t>
  </si>
  <si>
    <t>GTIGS</t>
  </si>
  <si>
    <t>GESTION DOCUMENTAL</t>
  </si>
  <si>
    <t xml:space="preserve">DIRECCIONAMIENTO ESTRATÉGICO </t>
  </si>
  <si>
    <t>GDODE</t>
  </si>
  <si>
    <t>PLANEACIÓN DOCUMENTAL</t>
  </si>
  <si>
    <t>GDOPD</t>
  </si>
  <si>
    <t>GESTIÓN DEL ARCHIVO GENERAL</t>
  </si>
  <si>
    <t>GDOGA</t>
  </si>
  <si>
    <t xml:space="preserve">GESTIÓN  DE LAS COMUNICACIONES OFICIALES </t>
  </si>
  <si>
    <t>GDOGC</t>
  </si>
  <si>
    <t>GESTIÓN DE PROCESOS ARCHIVÍSTICOS</t>
  </si>
  <si>
    <t>GDOGP</t>
  </si>
  <si>
    <t>INFRAESTRUCTURA AMBIENTAL</t>
  </si>
  <si>
    <t>GDOIA</t>
  </si>
  <si>
    <t>GESTIÓN LEGAL</t>
  </si>
  <si>
    <t>DEFENSA JURIDICA</t>
  </si>
  <si>
    <t>GLEDJ</t>
  </si>
  <si>
    <t>GESTIÓN NORMATIVA</t>
  </si>
  <si>
    <t>GLEGN</t>
  </si>
  <si>
    <t>CONTRATACION ESTATAL</t>
  </si>
  <si>
    <t>GLECE</t>
  </si>
  <si>
    <t>GESTION DE HACIENDA</t>
  </si>
  <si>
    <t>DESARROLLO ECONOMICO</t>
  </si>
  <si>
    <t>GHADE</t>
  </si>
  <si>
    <t>DIRECCIONAMIENTO ESTRATEGICO</t>
  </si>
  <si>
    <t>GHADI</t>
  </si>
  <si>
    <t>ADMINISTRACION DEL SISTEMA DE GESTION DE CALIDAD</t>
  </si>
  <si>
    <t>GHAAS</t>
  </si>
  <si>
    <t>PRESUPUESTO</t>
  </si>
  <si>
    <t>GHAPR</t>
  </si>
  <si>
    <t>GESTION TRIBUTARIA</t>
  </si>
  <si>
    <t>GHAGT</t>
  </si>
  <si>
    <t>TESORERIA</t>
  </si>
  <si>
    <t>GHATE</t>
  </si>
  <si>
    <t>CONTABILIDAD</t>
  </si>
  <si>
    <t>GHACO</t>
  </si>
  <si>
    <t>GESTION ADMINISTRATIVA</t>
  </si>
  <si>
    <t>GHAGA</t>
  </si>
  <si>
    <t>MATRIZ DOFA IDENTIFICACION DE FACTORES</t>
  </si>
  <si>
    <t>MATRIZ DOFA FORMULACION DE ESTRATEGIAS</t>
  </si>
  <si>
    <t>Factores positivos internos</t>
  </si>
  <si>
    <t>Factores negativos internos</t>
  </si>
  <si>
    <t>Factores positivos externos</t>
  </si>
  <si>
    <t>Factores negativos externos</t>
  </si>
  <si>
    <t>(Supervivencia) Este cruce consiste en contrarrestar Debilidades por medio de Oportunidades</t>
  </si>
  <si>
    <t>(Supervivencia): utilizar Fortalezas para contrarrestar Amenazas</t>
  </si>
  <si>
    <t xml:space="preserve">(Crecimiento): Utilizar Fortalezas para optimizar Oportunidades </t>
  </si>
  <si>
    <t>Cuando el riesgo se materialice a partir de la combinación de Debilidades con Amenazas, para formular acciones de contingencia.</t>
  </si>
  <si>
    <t>PROCESO</t>
  </si>
  <si>
    <t>FORTALEZAS</t>
  </si>
  <si>
    <t>DEBILIDADES</t>
  </si>
  <si>
    <t xml:space="preserve">OPORTUNIDADES </t>
  </si>
  <si>
    <t>AMENAZAS</t>
  </si>
  <si>
    <t>Estrategias DO</t>
  </si>
  <si>
    <t>Estrategias FA</t>
  </si>
  <si>
    <t>Estrategias FO</t>
  </si>
  <si>
    <t>Estrategias DA</t>
  </si>
  <si>
    <t>EQUIDAD E INCLUSIÓN DE LOS NEGROS, AFROS, PALENQUEROS E INDÍGENAS</t>
  </si>
  <si>
    <t xml:space="preserve">ALCALDIA MAYOR DE CARTAGENA DE INDIAS </t>
  </si>
  <si>
    <t>Código: PTDDE03-F003</t>
  </si>
  <si>
    <t>NA</t>
  </si>
  <si>
    <t>MACROPROCESO: PLANEACION TERRITORIAL Y DIRECCIONAMIENTO ESTRATEGICO</t>
  </si>
  <si>
    <t>Versión: 2.0</t>
  </si>
  <si>
    <t>El riesgo afecta la imagen de algún área de la organización</t>
  </si>
  <si>
    <t>PROCESO/SUBPROCESO: DIRECCIONAMIENTO ESTRATEGICO / ADMINISTRACION DE RIESGO</t>
  </si>
  <si>
    <t>Fecha: 30/09/2024</t>
  </si>
  <si>
    <t>El riesgo afecta la imagen de la entidad internamente, de conocimiento general nivel interno, de junta directiva y accionistas y/o de proveedores</t>
  </si>
  <si>
    <t>MATRIZ DE RIESGOS INSTITUCIONALES - CONTEXTO E IDENTIFICACIÓN</t>
  </si>
  <si>
    <t>Página: 1 de 1</t>
  </si>
  <si>
    <t>El riesgo afecta la imagen de la entidad con algunos usuarios de relevancia frente al logro de los objetivos</t>
  </si>
  <si>
    <t>ENTIDAD:</t>
  </si>
  <si>
    <t>MACROPROCESO:</t>
  </si>
  <si>
    <t>GESTION HACIENDA</t>
  </si>
  <si>
    <t>PROCESO:</t>
  </si>
  <si>
    <t>TESORERÍA DISTRITAL</t>
  </si>
  <si>
    <t>Apoyo</t>
  </si>
  <si>
    <t>Elaboración o Actualización:</t>
  </si>
  <si>
    <t>El riesgo afecta la imagen de la entidad con efecto publicitario sostenido a nivel de sector administrativo, nivel departamental o municipal</t>
  </si>
  <si>
    <t>OBJETIVO DEL PROCESO:</t>
  </si>
  <si>
    <t xml:space="preserve">“Garantizar el pago de las obligaciones del Distrito, Gestionar el recaudo del Impuesto Predial y de Industria y Comercio cuyos procesos se hayan aperturado como Cobro Coactivo, tramitar las Devoluciones y/o compensaciones de las solicitudes presentadas por los Contribuyentes de acuerdo con la normatividad vigente y darle cumplimiento a los pactado en todo lo relacionado con la deuda pública del Distrito en un 100%, realizando periódicamente los controles y seguimientos pertinentes, dando cumplimiento a las metas financieras por líneas estratégicas del plan de desarrollo"
</t>
  </si>
  <si>
    <t>Vigencia:</t>
  </si>
  <si>
    <t xml:space="preserve"> </t>
  </si>
  <si>
    <t>El riesgo afecta la imagen de la entidad a nivel nacional, con efecto publicitario sostenido a nivel país</t>
  </si>
  <si>
    <t>1. IDENTIFICACION DEL RIESGO</t>
  </si>
  <si>
    <t>2. VALORACION DEL RIESGO</t>
  </si>
  <si>
    <t>3. PLANES DE ACCION</t>
  </si>
  <si>
    <t>1.1. DESCRIPCION DEL RIESGO</t>
  </si>
  <si>
    <t>1.2. ANALISIS DEL RIESGO</t>
  </si>
  <si>
    <t>2.1. Descripción del Control</t>
  </si>
  <si>
    <t>2.2. EVALUACION DE RESGOS</t>
  </si>
  <si>
    <t>1.2.1. Frecuencia de la Actividad</t>
  </si>
  <si>
    <t>1.2.2. Probabilidad inherente</t>
  </si>
  <si>
    <t>1.2.3. %</t>
  </si>
  <si>
    <t>1.2.4. Criterio Afectación Económica</t>
  </si>
  <si>
    <t>1.2.5.%</t>
  </si>
  <si>
    <t>1.2.6. Impacto Inherente economico</t>
  </si>
  <si>
    <t>1.2.7. Criterio Reputacional</t>
  </si>
  <si>
    <t>1.2.8. Impacto Inherente reputacional</t>
  </si>
  <si>
    <t>1.2.9. %</t>
  </si>
  <si>
    <t>1.2.10. Impacto Inherente mas alto</t>
  </si>
  <si>
    <t>1.2.11. % mas alto</t>
  </si>
  <si>
    <t>1.2.12. Zona de riesgo inherente</t>
  </si>
  <si>
    <t>2.2.1. Atributos del control</t>
  </si>
  <si>
    <t>2.2.2. Valor Total del Control</t>
  </si>
  <si>
    <t>2.2.3. Probabilidad residual</t>
  </si>
  <si>
    <t>2.2.4. Impacto Residual</t>
  </si>
  <si>
    <t>2.2.5. %</t>
  </si>
  <si>
    <t>2.2.6. Probabilidad Residual Final</t>
  </si>
  <si>
    <t>2.2.7. %</t>
  </si>
  <si>
    <t>2.2.8. Impacto Residual Final</t>
  </si>
  <si>
    <t>2.2.9. Zona de Riesgo Final</t>
  </si>
  <si>
    <t>2.2.10. Tratamiento</t>
  </si>
  <si>
    <t>SUBPROCESO:</t>
  </si>
  <si>
    <t>1.1.1. No. de Riesgo</t>
  </si>
  <si>
    <t>1.1.2. ¿QUÉ? IMPACTO</t>
  </si>
  <si>
    <r>
      <t>1.1.3. ¿CÓMO? CAUSA INMEDIATA  (</t>
    </r>
    <r>
      <rPr>
        <sz val="9"/>
        <color theme="0"/>
        <rFont val="Arial Narrow"/>
        <family val="2"/>
      </rPr>
      <t xml:space="preserve">Iniciar con la palabra </t>
    </r>
    <r>
      <rPr>
        <b/>
        <sz val="9"/>
        <color theme="0"/>
        <rFont val="Arial Narrow"/>
        <family val="2"/>
      </rPr>
      <t>por)</t>
    </r>
  </si>
  <si>
    <r>
      <t>1.1.4. ¿PORQUÉ? CAUSA RAÍZ (</t>
    </r>
    <r>
      <rPr>
        <sz val="9"/>
        <color theme="0"/>
        <rFont val="Arial Narrow"/>
        <family val="2"/>
      </rPr>
      <t xml:space="preserve">Iniciar con </t>
    </r>
    <r>
      <rPr>
        <b/>
        <sz val="9"/>
        <color theme="0"/>
        <rFont val="Arial Narrow"/>
        <family val="2"/>
      </rPr>
      <t>debido a)</t>
    </r>
  </si>
  <si>
    <t>1.1.5. DESCRIPCIÓN DEL RIESGO</t>
  </si>
  <si>
    <t>1.1.6. FACTOR DEL RIESGO</t>
  </si>
  <si>
    <t>2.2.1.1. Eficiencia</t>
  </si>
  <si>
    <t>2.2.1.2. Informativos</t>
  </si>
  <si>
    <t>3.1. Plan de accion</t>
  </si>
  <si>
    <t>3.2. Responsable</t>
  </si>
  <si>
    <t>3.3. Fecha de implementacion</t>
  </si>
  <si>
    <t>3.4. Fecha seguimiento</t>
  </si>
  <si>
    <t>3.5. Seguimientos por parte del Líder del Proceso</t>
  </si>
  <si>
    <t>3.6. Verificación por parte de segunda línea de defensa o quien haga sus veces 
(Fecha y Descripción)</t>
  </si>
  <si>
    <t>3.7. Verificación por parte de la Oficina de Control Interno o quien haga sus veces 
(Fecha y Descripción)</t>
  </si>
  <si>
    <t>3.8. Estado</t>
  </si>
  <si>
    <t>1.1.6.1. TIPO</t>
  </si>
  <si>
    <t>1.1.6.2. FUENTE GENERADORA DEL EVENTO PARA TIPO E,F,G</t>
  </si>
  <si>
    <t>1.1.6.3. VALIDACIÓN FUENTE GENERADORA DEL EVENTO PARA TIPO A,B,C,D</t>
  </si>
  <si>
    <t>1.1.6.4. RESULTADO FUENTE GENERADORA DEL EVENTO</t>
  </si>
  <si>
    <t>2.1.2. No. Control</t>
  </si>
  <si>
    <t>2.1.3. Responsable (Cargo y/o Aplicativo)</t>
  </si>
  <si>
    <t>2.1.4. Acción (Inicia con un verbo)</t>
  </si>
  <si>
    <t>2.1.5. Complemento (Periodicidad - Observaciones o Desviaciones)</t>
  </si>
  <si>
    <t>2.1.6. Descripción del control</t>
  </si>
  <si>
    <t>Tipo de control</t>
  </si>
  <si>
    <t>Peso del Control</t>
  </si>
  <si>
    <t>Afectación o Desplazamiento en la Matriz</t>
  </si>
  <si>
    <t>Implementación</t>
  </si>
  <si>
    <t>Peso de la implementación</t>
  </si>
  <si>
    <t>Documentación</t>
  </si>
  <si>
    <t>Frecuencia</t>
  </si>
  <si>
    <t>Evidencia</t>
  </si>
  <si>
    <t xml:space="preserve">2.2.2. Peso del Control + Peso de la implementación </t>
  </si>
  <si>
    <t>2.2.3. % Probabilidad Riesgo Inherente-(% Probabilidad Riesgo Inherente*Valor Total del Control)</t>
  </si>
  <si>
    <t>2.2.4. % Impacto Riesgo Inherente-(% Impacto Riesgo Inherente*Valor Total del Control)</t>
  </si>
  <si>
    <t>3.5.1. Seguimiento 1 (Fecha y avance)</t>
  </si>
  <si>
    <t>3.5.2. Seguimiento 2 (Fecha y avance)</t>
  </si>
  <si>
    <t>3.5.3. Seguimiento 3 (Fecha y avance)</t>
  </si>
  <si>
    <t>COBRO COACTIVO</t>
  </si>
  <si>
    <t>R1</t>
  </si>
  <si>
    <t>Posibilidad de perdida reputacional y economica</t>
  </si>
  <si>
    <t>Por el manejo de expedientes en fisico en la Oficina de Cobro Coactivo</t>
  </si>
  <si>
    <t>debido a la falta de un software que permita llevar la trazabilidad de los mismos que impide dar respuesta oportuna, cumplir los terminos de ley e incurrir en presuntas violaciones del debido proceso</t>
  </si>
  <si>
    <t>A Ejecucion y administracion de procesos</t>
  </si>
  <si>
    <t>Procesos</t>
  </si>
  <si>
    <t>ENTRE 10 Y 50 SMLMV</t>
  </si>
  <si>
    <t>Asesor Códigpo 105 Grado 47</t>
  </si>
  <si>
    <t>revisar cada vez que considere necesario las gestiones realizadas ante la Direccion de Talento Humano y Archivo de la Alcaldia Mayor</t>
  </si>
  <si>
    <t xml:space="preserve">por medio de oficios institucionales o mesas de trabajo, con el fin de que nos asignen un servidor público de planta con conocimientos en archivo y gestión documental para que lidere el proceso de gestión documental de la oficina de cobro coactivo. En caso de que se presente cambio en el personal por prestación de servicios, la persona de planta pueda llevar trazabilidad de las tareas y documentación trabajada. </t>
  </si>
  <si>
    <t>Preventivo</t>
  </si>
  <si>
    <t>Manual</t>
  </si>
  <si>
    <t>Documentado</t>
  </si>
  <si>
    <t>Continua</t>
  </si>
  <si>
    <t>Con Registro</t>
  </si>
  <si>
    <t>Reducir mitigar</t>
  </si>
  <si>
    <t>1) una vez, asignado a la Oficina de Cobro Coactivo el empleado de planta con perfil archivista, hacer un diagnostico del estado actual del archivo.
2) con el diagnostico, diseñar plan de trabajo para normalizacion de archivo 
3) Organizado el archivo fisico, unificar expedientes con el trabajo adelantado por el contratista Archivo del Estado.
4) Escanear expedientes.
5) Remitir la informacion escaneada al contratista de diseño de software de cobro. 
6) trabajar continuamente en la parametrizacion del software para que responda a las necesidades de gestion documental y de cobranzas.</t>
  </si>
  <si>
    <t>Asesor código 105 Grado 47</t>
  </si>
  <si>
    <t>Bimensual</t>
  </si>
  <si>
    <t>Revisar cada vez que considere necesario las gestiones realizadas ante la Secretaría de Hacienda - Despacho de la Secretaria</t>
  </si>
  <si>
    <t xml:space="preserve">por medio de oficios institucionales o mesas de trabajo, con el fin de que se adelante el proceso contractual para la adquisición de un software para la oficina de cobro coactivo, que permita adelantar cada una de las etapas del proceso de cobro coactivo y que además permita la digitalización de todos los procesos de cobro coactivo en la nube. En caso de no tener respuesta sobre la gestión realizada se solicitará información por medio de un oficio institucional que nos permita conocer el estado real del proceso de adquisición del software. </t>
  </si>
  <si>
    <t>R2</t>
  </si>
  <si>
    <t>Posibilidad de perdida reputacional</t>
  </si>
  <si>
    <t xml:space="preserve">por el alto número de solicitudes de prescripción de cartera de difícil recaudo que se presentan en la oficina de cobro coactivo, </t>
  </si>
  <si>
    <t>debido a una cartera de difícil recuperación, que aumentan considerablemente el número de peticiones y tutelas en contra de esta dependencia.</t>
  </si>
  <si>
    <t>menor a 10 SMLMV</t>
  </si>
  <si>
    <t xml:space="preserve">Revisar por medio de mesas de trabajado convocadas mediante oficio institucional o correo electrónico con los Comités de saneamiento fiscal y de Normalización de Cartera del Distrito de Cartagena el estado de este proyecto, </t>
  </si>
  <si>
    <t xml:space="preserve">esto cada vez que se considere necesario; con el fin de que buscar las herramientas legales que permitan realizar el saneamiento contable y/o de cartera de las obligaciones tributarias prescritas o de difícil recaudo que nos lleven a tener una cartera saneada para de esta manera adelantar o dedicarnos de lleno como oficina a cobrar la cartera cobrable del Distrito de Cartagena de Indias. Adelantar esta actividad y lograr el saneamiento contable o de cartera se verá reflejado en una disminución considerable de las solicitudes o peticiones de prescripción. En caso de no llegar a la aplicación del saneamiento contable y/o de cartera de las obligaciones tributarias prescritas o de difícil recaudo se realizará un plan de choque para en lo posible buscar disminuir el número de prescripciones y de esta manera como oficina poder enfocarnos en el cobro del Impuesto Predial Unificado e Industria y Comercio. </t>
  </si>
  <si>
    <t xml:space="preserve">1) Designar un funcionario en el equipo de cobro coactivo para coordinar el plan de saneamiento de cartera de dificil cobro de IPU.
2) Solicitar al Ministerio de Hacienda, a traves de oficio, apoyo, acompañamiento y concepto para el plan de saneamiento de cartera de dificil cobro de IPU.
3) Obtenido el concepto del Ministerio de Hacienda, realizar mesa de trabajo del equipo juridico de coboro coactivo para analizar el alcance dle mismo y definir plan de trabajo
4) Ejecutar plan de trabajo </t>
  </si>
  <si>
    <t>R3</t>
  </si>
  <si>
    <t>N/A</t>
  </si>
  <si>
    <t>R4</t>
  </si>
  <si>
    <t>CONTROL DE CAMBIOS</t>
  </si>
  <si>
    <t>FECHA</t>
  </si>
  <si>
    <t>DESCRIPCION DE CAMBIOS</t>
  </si>
  <si>
    <t>VERSION</t>
  </si>
  <si>
    <t>Elaboración del documento</t>
  </si>
  <si>
    <t>1.0</t>
  </si>
  <si>
    <t>Se eliminó casilla de subproceso y objetivo de subproceso.
Se incluyó casilla de macroproceso y columna de subproceso.</t>
  </si>
  <si>
    <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</si>
</sst>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0"/>
  </numFmts>
  <fonts count="38">
    <font>
      <sz val="11"/>
      <color theme="1"/>
      <name val="Calibri"/>
      <family val="2"/>
      <scheme val="minor"/>
    </font>
    <font>
      <u/>
      <sz val="11"/>
      <color theme="10"/>
      <name val="Calibri"/>
      <family val="2"/>
      <scheme val="minor"/>
    </font>
    <font>
      <sz val="11"/>
      <color theme="1"/>
      <name val="Calibri"/>
      <family val="2"/>
      <scheme val="minor"/>
    </font>
    <font>
      <sz val="11"/>
      <color theme="1"/>
      <name val="Arial"/>
      <family val="2"/>
    </font>
    <font>
      <sz val="11"/>
      <color theme="1"/>
      <name val="Arial"/>
      <family val="2"/>
    </font>
    <font>
      <sz val="10"/>
      <color theme="1"/>
      <name val="Calibri"/>
      <family val="2"/>
      <scheme val="minor"/>
    </font>
    <font>
      <sz val="8"/>
      <color theme="1"/>
      <name val="Calibri"/>
      <family val="2"/>
      <scheme val="minor"/>
    </font>
    <font>
      <b/>
      <sz val="10"/>
      <color theme="1"/>
      <name val="Calibri"/>
      <family val="2"/>
      <scheme val="minor"/>
    </font>
    <font>
      <sz val="8"/>
      <color theme="10"/>
      <name val="Calibri"/>
      <family val="2"/>
      <scheme val="minor"/>
    </font>
    <font>
      <sz val="8"/>
      <name val="Arial Narrow"/>
      <family val="2"/>
    </font>
    <font>
      <b/>
      <sz val="12"/>
      <name val="Arial Narrow"/>
      <family val="2"/>
    </font>
    <font>
      <b/>
      <sz val="11"/>
      <color theme="0"/>
      <name val="Arial Narrow"/>
      <family val="2"/>
    </font>
    <font>
      <sz val="12"/>
      <name val="Arial Narrow"/>
      <family val="2"/>
    </font>
    <font>
      <b/>
      <sz val="12"/>
      <color theme="0"/>
      <name val="Arial Narrow"/>
      <family val="2"/>
    </font>
    <font>
      <sz val="11"/>
      <name val="Arial Narrow"/>
      <family val="2"/>
    </font>
    <font>
      <b/>
      <sz val="20"/>
      <name val="Arial Narrow"/>
      <family val="2"/>
    </font>
    <font>
      <sz val="10"/>
      <name val="Arial Narrow"/>
      <family val="2"/>
    </font>
    <font>
      <b/>
      <sz val="8"/>
      <name val="Arial Narrow"/>
      <family val="2"/>
    </font>
    <font>
      <b/>
      <sz val="11"/>
      <name val="Arial Narrow"/>
      <family val="2"/>
    </font>
    <font>
      <b/>
      <sz val="10"/>
      <color theme="0"/>
      <name val="Arial Narrow"/>
      <family val="2"/>
    </font>
    <font>
      <b/>
      <sz val="9"/>
      <color theme="0"/>
      <name val="Arial Narrow"/>
      <family val="2"/>
    </font>
    <font>
      <b/>
      <sz val="6"/>
      <color theme="0"/>
      <name val="Arial Narrow"/>
      <family val="2"/>
    </font>
    <font>
      <sz val="9"/>
      <name val="Arial Narrow"/>
      <family val="2"/>
    </font>
    <font>
      <sz val="9"/>
      <color theme="0"/>
      <name val="Arial Narrow"/>
      <family val="2"/>
    </font>
    <font>
      <b/>
      <sz val="9"/>
      <color theme="0"/>
      <name val="Calibri"/>
      <family val="2"/>
      <scheme val="minor"/>
    </font>
    <font>
      <b/>
      <sz val="7"/>
      <color theme="0"/>
      <name val="Arial Narrow"/>
      <family val="2"/>
    </font>
    <font>
      <b/>
      <sz val="9"/>
      <color theme="1"/>
      <name val="Arial Narrow"/>
      <family val="2"/>
    </font>
    <font>
      <sz val="9"/>
      <color theme="1"/>
      <name val="Arial Narrow"/>
      <family val="2"/>
    </font>
    <font>
      <sz val="8"/>
      <color theme="6" tint="-0.499984740745262"/>
      <name val="Calibri"/>
      <family val="2"/>
      <scheme val="minor"/>
    </font>
    <font>
      <b/>
      <sz val="11"/>
      <color theme="0"/>
      <name val="Calibri"/>
      <family val="2"/>
      <scheme val="minor"/>
    </font>
    <font>
      <b/>
      <sz val="11"/>
      <color theme="1"/>
      <name val="Calibri"/>
      <family val="2"/>
      <scheme val="minor"/>
    </font>
    <font>
      <b/>
      <sz val="8"/>
      <color theme="1"/>
      <name val="Calibri"/>
      <family val="2"/>
      <scheme val="minor"/>
    </font>
    <font>
      <b/>
      <sz val="6"/>
      <color theme="1"/>
      <name val="Calibri"/>
      <family val="2"/>
      <scheme val="minor"/>
    </font>
    <font>
      <sz val="10"/>
      <name val="Arial"/>
      <family val="2"/>
    </font>
    <font>
      <sz val="9"/>
      <name val="Arial"/>
      <family val="2"/>
    </font>
    <font>
      <b/>
      <sz val="8"/>
      <name val="Arial"/>
    </font>
    <font>
      <b/>
      <sz val="8"/>
      <color theme="1"/>
      <name val="Arial"/>
    </font>
    <font>
      <sz val="8"/>
      <name val="Arial"/>
      <family val="2"/>
    </font>
  </fonts>
  <fills count="12">
    <fill>
      <patternFill patternType="none"/>
    </fill>
    <fill>
      <patternFill patternType="gray125"/>
    </fill>
    <fill>
      <patternFill patternType="solid">
        <fgColor theme="8" tint="0.79998168889431442"/>
        <bgColor indexed="64"/>
      </patternFill>
    </fill>
    <fill>
      <patternFill patternType="solid">
        <fgColor indexed="9"/>
        <bgColor indexed="64"/>
      </patternFill>
    </fill>
    <fill>
      <patternFill patternType="solid">
        <fgColor rgb="FF4CAA4C"/>
        <bgColor indexed="64"/>
      </patternFill>
    </fill>
    <fill>
      <patternFill patternType="solid">
        <fgColor rgb="FF4CAA4C"/>
        <bgColor rgb="FFFBD4B4"/>
      </patternFill>
    </fill>
    <fill>
      <patternFill patternType="solid">
        <fgColor theme="9" tint="0.79998168889431442"/>
        <bgColor indexed="64"/>
      </patternFill>
    </fill>
    <fill>
      <patternFill patternType="solid">
        <fgColor rgb="FF00B05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
      <patternFill patternType="solid">
        <fgColor theme="6" tint="0.79998168889431442"/>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right/>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indexed="64"/>
      </left>
      <right/>
      <top/>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style="thin">
        <color rgb="FF000000"/>
      </left>
      <right/>
      <top style="thin">
        <color rgb="FF000000"/>
      </top>
      <bottom/>
      <diagonal/>
    </border>
    <border>
      <left/>
      <right/>
      <top style="medium">
        <color rgb="FF000000"/>
      </top>
      <bottom style="thin">
        <color indexed="64"/>
      </bottom>
      <diagonal/>
    </border>
    <border>
      <left style="thin">
        <color auto="1"/>
      </left>
      <right style="medium">
        <color rgb="FF000000"/>
      </right>
      <top style="thin">
        <color auto="1"/>
      </top>
      <bottom style="thin">
        <color auto="1"/>
      </bottom>
      <diagonal/>
    </border>
    <border>
      <left style="medium">
        <color rgb="FF000000"/>
      </left>
      <right style="thin">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indexed="64"/>
      </left>
      <right style="medium">
        <color rgb="FF000000"/>
      </right>
      <top/>
      <bottom style="thin">
        <color indexed="64"/>
      </bottom>
      <diagonal/>
    </border>
    <border>
      <left style="thin">
        <color indexed="64"/>
      </left>
      <right style="medium">
        <color rgb="FF000000"/>
      </right>
      <top style="thin">
        <color indexed="64"/>
      </top>
      <bottom/>
      <diagonal/>
    </border>
    <border>
      <left style="thin">
        <color indexed="64"/>
      </left>
      <right style="medium">
        <color rgb="FF000000"/>
      </right>
      <top/>
      <bottom/>
      <diagonal/>
    </border>
    <border>
      <left style="thin">
        <color rgb="FF000000"/>
      </left>
      <right style="thin">
        <color rgb="FF000000"/>
      </right>
      <top style="thin">
        <color rgb="FF000000"/>
      </top>
      <bottom style="medium">
        <color rgb="FF000000"/>
      </bottom>
      <diagonal/>
    </border>
    <border>
      <left/>
      <right style="thin">
        <color indexed="64"/>
      </right>
      <top style="thin">
        <color indexed="64"/>
      </top>
      <bottom style="medium">
        <color rgb="FF000000"/>
      </bottom>
      <diagonal/>
    </border>
    <border>
      <left style="thin">
        <color auto="1"/>
      </left>
      <right style="thin">
        <color auto="1"/>
      </right>
      <top style="thin">
        <color auto="1"/>
      </top>
      <bottom style="medium">
        <color rgb="FF000000"/>
      </bottom>
      <diagonal/>
    </border>
    <border>
      <left style="thin">
        <color indexed="64"/>
      </left>
      <right style="thin">
        <color indexed="64"/>
      </right>
      <top/>
      <bottom style="medium">
        <color rgb="FF000000"/>
      </bottom>
      <diagonal/>
    </border>
    <border>
      <left style="thin">
        <color indexed="64"/>
      </left>
      <right/>
      <top style="thin">
        <color indexed="64"/>
      </top>
      <bottom style="medium">
        <color rgb="FF000000"/>
      </bottom>
      <diagonal/>
    </border>
    <border>
      <left style="thin">
        <color indexed="64"/>
      </left>
      <right style="medium">
        <color rgb="FF000000"/>
      </right>
      <top/>
      <bottom style="medium">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auto="1"/>
      </left>
      <right/>
      <top style="thin">
        <color auto="1"/>
      </top>
      <bottom style="thin">
        <color rgb="FF000000"/>
      </bottom>
      <diagonal/>
    </border>
    <border>
      <left/>
      <right style="thin">
        <color auto="1"/>
      </right>
      <top style="thin">
        <color auto="1"/>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right/>
      <top style="thin">
        <color rgb="FF000000"/>
      </top>
      <bottom/>
      <diagonal/>
    </border>
    <border>
      <left/>
      <right style="thin">
        <color auto="1"/>
      </right>
      <top style="thin">
        <color rgb="FF000000"/>
      </top>
      <bottom/>
      <diagonal/>
    </border>
  </borders>
  <cellStyleXfs count="14">
    <xf numFmtId="0" fontId="0" fillId="0" borderId="0"/>
    <xf numFmtId="0" fontId="1" fillId="0" borderId="0" applyNumberFormat="0" applyFill="0" applyBorder="0" applyAlignment="0" applyProtection="0"/>
    <xf numFmtId="0" fontId="4" fillId="0" borderId="0"/>
    <xf numFmtId="0" fontId="2"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2" fillId="0" borderId="0"/>
    <xf numFmtId="0" fontId="5" fillId="0" borderId="2" applyBorder="0">
      <alignment horizontal="center" vertical="center" wrapText="1"/>
    </xf>
    <xf numFmtId="0" fontId="33" fillId="0" borderId="0"/>
  </cellStyleXfs>
  <cellXfs count="183">
    <xf numFmtId="0" fontId="0" fillId="0" borderId="0" xfId="0"/>
    <xf numFmtId="0" fontId="6" fillId="0" borderId="1" xfId="0" applyFont="1" applyBorder="1"/>
    <xf numFmtId="0" fontId="7"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8" fillId="0" borderId="1" xfId="1" applyFont="1" applyBorder="1"/>
    <xf numFmtId="0" fontId="8" fillId="0" borderId="1" xfId="1" applyFont="1" applyBorder="1" applyAlignment="1">
      <alignment wrapText="1"/>
    </xf>
    <xf numFmtId="0" fontId="8" fillId="0" borderId="1" xfId="1" applyFont="1" applyBorder="1" applyAlignment="1">
      <alignment horizontal="center" wrapText="1"/>
    </xf>
    <xf numFmtId="0" fontId="9" fillId="3" borderId="0" xfId="2" applyFont="1" applyFill="1"/>
    <xf numFmtId="0" fontId="14" fillId="0" borderId="0" xfId="2" applyFont="1" applyAlignment="1">
      <alignment vertical="center" wrapText="1"/>
    </xf>
    <xf numFmtId="0" fontId="22" fillId="0" borderId="0" xfId="2" applyFont="1" applyAlignment="1">
      <alignment vertical="center" wrapText="1"/>
    </xf>
    <xf numFmtId="0" fontId="25" fillId="4" borderId="1" xfId="2" applyFont="1" applyFill="1" applyBorder="1" applyAlignment="1">
      <alignment horizontal="center" vertical="center" wrapText="1"/>
    </xf>
    <xf numFmtId="9" fontId="20" fillId="4" borderId="1" xfId="2" applyNumberFormat="1" applyFont="1" applyFill="1" applyBorder="1" applyAlignment="1">
      <alignment horizontal="center" vertical="center" wrapText="1"/>
    </xf>
    <xf numFmtId="0" fontId="20" fillId="4" borderId="1" xfId="2" applyFont="1" applyFill="1" applyBorder="1" applyAlignment="1">
      <alignment horizontal="center" vertical="center" wrapText="1"/>
    </xf>
    <xf numFmtId="0" fontId="9" fillId="0" borderId="1" xfId="2" applyFont="1" applyBorder="1" applyAlignment="1">
      <alignment horizontal="center" vertical="center" wrapText="1"/>
    </xf>
    <xf numFmtId="9" fontId="22" fillId="0" borderId="1" xfId="0" applyNumberFormat="1" applyFont="1" applyBorder="1" applyAlignment="1">
      <alignment horizontal="center" vertical="center" wrapText="1"/>
    </xf>
    <xf numFmtId="0" fontId="9" fillId="0" borderId="0" xfId="2" applyFont="1" applyAlignment="1">
      <alignment horizontal="justify" vertical="top" wrapText="1"/>
    </xf>
    <xf numFmtId="165" fontId="6" fillId="0" borderId="1" xfId="0" applyNumberFormat="1" applyFont="1" applyBorder="1" applyAlignment="1">
      <alignment horizontal="center" vertical="center"/>
    </xf>
    <xf numFmtId="0" fontId="28" fillId="0" borderId="1" xfId="1"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xf>
    <xf numFmtId="0" fontId="8" fillId="0" borderId="2" xfId="1" applyFont="1" applyBorder="1" applyAlignment="1">
      <alignment vertical="center" wrapText="1"/>
    </xf>
    <xf numFmtId="0" fontId="0" fillId="0" borderId="1" xfId="0" applyBorder="1"/>
    <xf numFmtId="0" fontId="29" fillId="7" borderId="1" xfId="0" applyFont="1" applyFill="1" applyBorder="1" applyAlignment="1">
      <alignment horizontal="center"/>
    </xf>
    <xf numFmtId="0" fontId="30" fillId="8" borderId="1" xfId="0" applyFont="1" applyFill="1" applyBorder="1" applyAlignment="1">
      <alignment horizontal="center" vertical="center" wrapText="1"/>
    </xf>
    <xf numFmtId="0" fontId="31" fillId="9" borderId="1" xfId="0" applyFont="1" applyFill="1" applyBorder="1" applyAlignment="1">
      <alignment horizontal="center" vertical="center" wrapText="1"/>
    </xf>
    <xf numFmtId="0" fontId="32" fillId="9" borderId="1" xfId="0" applyFont="1" applyFill="1" applyBorder="1" applyAlignment="1">
      <alignment horizontal="center" vertical="center" wrapText="1"/>
    </xf>
    <xf numFmtId="0" fontId="0" fillId="0" borderId="0" xfId="0" applyAlignment="1">
      <alignment wrapText="1"/>
    </xf>
    <xf numFmtId="9" fontId="27" fillId="0" borderId="2" xfId="2" applyNumberFormat="1" applyFont="1" applyBorder="1" applyAlignment="1">
      <alignment vertical="center" wrapText="1"/>
    </xf>
    <xf numFmtId="0" fontId="22" fillId="0" borderId="10" xfId="2" applyFont="1" applyBorder="1" applyAlignment="1">
      <alignment vertical="center"/>
    </xf>
    <xf numFmtId="0" fontId="22" fillId="0" borderId="6" xfId="2" applyFont="1" applyBorder="1" applyAlignment="1">
      <alignment vertical="center"/>
    </xf>
    <xf numFmtId="9" fontId="21" fillId="4" borderId="1" xfId="2" applyNumberFormat="1" applyFont="1" applyFill="1" applyBorder="1" applyAlignment="1">
      <alignment horizontal="center" vertical="center" wrapText="1"/>
    </xf>
    <xf numFmtId="9" fontId="27" fillId="6" borderId="1" xfId="0" applyNumberFormat="1" applyFont="1" applyFill="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9" fontId="27" fillId="0" borderId="2" xfId="2" applyNumberFormat="1" applyFont="1" applyBorder="1" applyAlignment="1">
      <alignment horizontal="center" vertical="center" wrapText="1"/>
    </xf>
    <xf numFmtId="9" fontId="22" fillId="0" borderId="1" xfId="0" applyNumberFormat="1" applyFont="1" applyBorder="1" applyAlignment="1" applyProtection="1">
      <alignment horizontal="center" vertical="center" wrapText="1"/>
      <protection locked="0"/>
    </xf>
    <xf numFmtId="164" fontId="12" fillId="0" borderId="6" xfId="2" applyNumberFormat="1" applyFont="1" applyBorder="1" applyAlignment="1">
      <alignment horizontal="center" vertical="center" wrapText="1"/>
    </xf>
    <xf numFmtId="0" fontId="14" fillId="0" borderId="13" xfId="2" applyFont="1" applyBorder="1" applyAlignment="1">
      <alignment vertical="center" wrapText="1"/>
    </xf>
    <xf numFmtId="0" fontId="16" fillId="0" borderId="13" xfId="2" applyFont="1" applyBorder="1" applyAlignment="1">
      <alignment vertical="center" wrapText="1"/>
    </xf>
    <xf numFmtId="9" fontId="17" fillId="0" borderId="13" xfId="2" applyNumberFormat="1" applyFont="1" applyBorder="1" applyAlignment="1">
      <alignment vertical="center" wrapText="1"/>
    </xf>
    <xf numFmtId="9" fontId="17" fillId="0" borderId="13" xfId="2" applyNumberFormat="1" applyFont="1" applyBorder="1" applyAlignment="1">
      <alignment horizontal="center" vertical="center" wrapText="1"/>
    </xf>
    <xf numFmtId="0" fontId="18" fillId="0" borderId="13" xfId="2" applyFont="1" applyBorder="1" applyAlignment="1">
      <alignment horizontal="center" vertical="center" wrapText="1"/>
    </xf>
    <xf numFmtId="0" fontId="8" fillId="0" borderId="1" xfId="1" applyFont="1" applyBorder="1" applyAlignment="1">
      <alignment vertical="center" wrapText="1"/>
    </xf>
    <xf numFmtId="0" fontId="8" fillId="0" borderId="1" xfId="1" applyFont="1" applyBorder="1" applyAlignment="1">
      <alignment horizontal="left" vertical="center" wrapText="1"/>
    </xf>
    <xf numFmtId="0" fontId="34" fillId="0" borderId="1" xfId="0" applyFont="1" applyBorder="1" applyAlignment="1">
      <alignment horizontal="center" vertical="center" wrapText="1"/>
    </xf>
    <xf numFmtId="0" fontId="13" fillId="0" borderId="17" xfId="2" applyFont="1" applyBorder="1" applyAlignment="1">
      <alignment vertical="center" wrapText="1"/>
    </xf>
    <xf numFmtId="0" fontId="12" fillId="0" borderId="2" xfId="2" applyFont="1" applyBorder="1" applyAlignment="1">
      <alignment horizontal="center" vertical="center" wrapText="1"/>
    </xf>
    <xf numFmtId="0" fontId="13" fillId="4" borderId="10" xfId="2" applyFont="1" applyFill="1" applyBorder="1" applyAlignment="1">
      <alignment horizontal="center" vertical="center" wrapText="1"/>
    </xf>
    <xf numFmtId="0" fontId="22" fillId="0" borderId="17" xfId="2" applyFont="1" applyBorder="1" applyAlignment="1">
      <alignment horizontal="left" vertical="top" wrapText="1"/>
    </xf>
    <xf numFmtId="0" fontId="22" fillId="0" borderId="3" xfId="2" applyFont="1" applyBorder="1" applyAlignment="1">
      <alignment horizontal="center" vertical="center" wrapText="1"/>
    </xf>
    <xf numFmtId="0" fontId="9" fillId="0" borderId="1" xfId="2" applyFont="1" applyBorder="1" applyAlignment="1" applyProtection="1">
      <alignment horizontal="center" vertical="center" wrapText="1"/>
      <protection locked="0"/>
    </xf>
    <xf numFmtId="0" fontId="9" fillId="0" borderId="30" xfId="2" applyFont="1" applyBorder="1" applyAlignment="1">
      <alignment horizontal="center" vertical="center" wrapText="1"/>
    </xf>
    <xf numFmtId="0" fontId="22" fillId="0" borderId="32" xfId="0" applyFont="1" applyBorder="1" applyAlignment="1" applyProtection="1">
      <alignment horizontal="center" vertical="center" wrapText="1"/>
      <protection locked="0"/>
    </xf>
    <xf numFmtId="9" fontId="27" fillId="0" borderId="28" xfId="2" applyNumberFormat="1" applyFont="1" applyBorder="1" applyAlignment="1">
      <alignment horizontal="center" vertical="center" wrapText="1"/>
    </xf>
    <xf numFmtId="9" fontId="22" fillId="0" borderId="29" xfId="0" applyNumberFormat="1" applyFont="1" applyBorder="1" applyAlignment="1">
      <alignment horizontal="center" vertical="center" wrapText="1"/>
    </xf>
    <xf numFmtId="9" fontId="22" fillId="0" borderId="29" xfId="0" applyNumberFormat="1" applyFont="1" applyBorder="1" applyAlignment="1" applyProtection="1">
      <alignment horizontal="center" vertical="center" wrapText="1"/>
      <protection locked="0"/>
    </xf>
    <xf numFmtId="9" fontId="22" fillId="0" borderId="30" xfId="0" applyNumberFormat="1" applyFont="1" applyBorder="1" applyAlignment="1" applyProtection="1">
      <alignment horizontal="center" vertical="center" wrapText="1"/>
      <protection locked="0"/>
    </xf>
    <xf numFmtId="9" fontId="22" fillId="0" borderId="30" xfId="0" applyNumberFormat="1" applyFont="1" applyBorder="1" applyAlignment="1">
      <alignment horizontal="center" vertical="center" wrapText="1"/>
    </xf>
    <xf numFmtId="0" fontId="13" fillId="0" borderId="0" xfId="2" applyFont="1" applyAlignment="1">
      <alignment vertical="center" wrapText="1"/>
    </xf>
    <xf numFmtId="164" fontId="12" fillId="0" borderId="0" xfId="2" applyNumberFormat="1" applyFont="1" applyAlignment="1">
      <alignment horizontal="center" vertical="center" wrapText="1"/>
    </xf>
    <xf numFmtId="0" fontId="15" fillId="10" borderId="0" xfId="9" applyFont="1" applyFill="1" applyAlignment="1">
      <alignment vertical="center" wrapText="1"/>
    </xf>
    <xf numFmtId="0" fontId="12" fillId="0" borderId="0" xfId="2" applyFont="1" applyAlignment="1">
      <alignment vertical="center" wrapText="1"/>
    </xf>
    <xf numFmtId="0" fontId="37" fillId="0" borderId="1" xfId="0" applyFont="1" applyBorder="1" applyAlignment="1">
      <alignment horizontal="center" vertical="center" wrapText="1"/>
    </xf>
    <xf numFmtId="14" fontId="37" fillId="0" borderId="1" xfId="0" applyNumberFormat="1" applyFont="1" applyBorder="1" applyAlignment="1">
      <alignment horizontal="center" vertical="center" wrapText="1"/>
    </xf>
    <xf numFmtId="14" fontId="37" fillId="11" borderId="1" xfId="0" applyNumberFormat="1" applyFont="1" applyFill="1" applyBorder="1" applyAlignment="1">
      <alignment horizontal="center" vertical="center" wrapText="1"/>
    </xf>
    <xf numFmtId="0" fontId="37" fillId="11" borderId="1" xfId="0" applyFont="1" applyFill="1" applyBorder="1" applyAlignment="1">
      <alignment horizontal="center" vertical="center" wrapText="1"/>
    </xf>
    <xf numFmtId="0" fontId="34" fillId="11" borderId="1" xfId="0" applyFont="1" applyFill="1" applyBorder="1" applyAlignment="1">
      <alignment horizontal="center" vertical="center" wrapText="1"/>
    </xf>
    <xf numFmtId="0" fontId="35" fillId="11" borderId="6" xfId="0" applyFont="1" applyFill="1" applyBorder="1" applyAlignment="1">
      <alignment horizontal="center" vertical="center" wrapText="1"/>
    </xf>
    <xf numFmtId="0" fontId="8" fillId="0" borderId="2"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6" xfId="1" applyFont="1" applyBorder="1" applyAlignment="1">
      <alignment horizontal="center" vertical="center" wrapText="1"/>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30" fillId="9" borderId="7" xfId="0" applyFont="1" applyFill="1" applyBorder="1" applyAlignment="1">
      <alignment horizontal="center" wrapText="1"/>
    </xf>
    <xf numFmtId="0" fontId="30" fillId="9" borderId="8" xfId="0" applyFont="1" applyFill="1" applyBorder="1" applyAlignment="1">
      <alignment horizontal="center" wrapText="1"/>
    </xf>
    <xf numFmtId="0" fontId="30" fillId="9" borderId="9" xfId="0" applyFont="1" applyFill="1" applyBorder="1" applyAlignment="1">
      <alignment horizontal="center" wrapText="1"/>
    </xf>
    <xf numFmtId="0" fontId="30" fillId="8" borderId="7" xfId="0" applyFont="1" applyFill="1" applyBorder="1" applyAlignment="1">
      <alignment horizontal="center"/>
    </xf>
    <xf numFmtId="0" fontId="30" fillId="8" borderId="8" xfId="0" applyFont="1" applyFill="1" applyBorder="1" applyAlignment="1">
      <alignment horizontal="center"/>
    </xf>
    <xf numFmtId="0" fontId="30" fillId="8" borderId="9" xfId="0" applyFont="1" applyFill="1" applyBorder="1" applyAlignment="1">
      <alignment horizontal="center"/>
    </xf>
    <xf numFmtId="0" fontId="9" fillId="0" borderId="24" xfId="2" applyFont="1" applyBorder="1" applyAlignment="1">
      <alignment horizontal="center" vertical="center" wrapText="1"/>
    </xf>
    <xf numFmtId="0" fontId="9" fillId="0" borderId="23" xfId="2" applyFont="1" applyBorder="1" applyAlignment="1">
      <alignment horizontal="center" vertical="center" wrapText="1"/>
    </xf>
    <xf numFmtId="0" fontId="9" fillId="0" borderId="36" xfId="2" applyFont="1" applyBorder="1" applyAlignment="1">
      <alignment horizontal="center" vertical="center" wrapText="1"/>
    </xf>
    <xf numFmtId="0" fontId="20" fillId="4" borderId="9" xfId="2" applyFont="1" applyFill="1" applyBorder="1" applyAlignment="1">
      <alignment horizontal="center" vertical="center" wrapText="1"/>
    </xf>
    <xf numFmtId="0" fontId="20" fillId="4" borderId="1" xfId="2" applyFont="1" applyFill="1" applyBorder="1" applyAlignment="1">
      <alignment horizontal="center" vertical="center" wrapText="1"/>
    </xf>
    <xf numFmtId="0" fontId="20" fillId="4" borderId="1" xfId="2" applyFont="1" applyFill="1" applyBorder="1" applyAlignment="1">
      <alignment horizontal="center" vertical="center" textRotation="90" wrapText="1"/>
    </xf>
    <xf numFmtId="0" fontId="22" fillId="0" borderId="9" xfId="2" applyFont="1" applyBorder="1" applyAlignment="1" applyProtection="1">
      <alignment horizontal="center" vertical="center" wrapText="1"/>
      <protection locked="0"/>
    </xf>
    <xf numFmtId="0" fontId="22" fillId="0" borderId="1" xfId="2" applyFont="1" applyBorder="1" applyAlignment="1" applyProtection="1">
      <alignment horizontal="center" vertical="center" wrapText="1"/>
      <protection locked="0"/>
    </xf>
    <xf numFmtId="0" fontId="22" fillId="0" borderId="1" xfId="0" applyFont="1" applyBorder="1" applyAlignment="1">
      <alignment horizontal="center" vertical="center" wrapText="1"/>
    </xf>
    <xf numFmtId="0" fontId="11" fillId="4" borderId="41" xfId="2" applyFont="1" applyFill="1" applyBorder="1" applyAlignment="1">
      <alignment horizontal="center" vertical="center" wrapText="1"/>
    </xf>
    <xf numFmtId="0" fontId="11" fillId="4" borderId="42" xfId="2" applyFont="1" applyFill="1" applyBorder="1" applyAlignment="1">
      <alignment horizontal="center" vertical="center" wrapText="1"/>
    </xf>
    <xf numFmtId="0" fontId="11" fillId="4" borderId="13" xfId="2" applyFont="1" applyFill="1" applyBorder="1" applyAlignment="1">
      <alignment horizontal="center" vertical="center" wrapText="1"/>
    </xf>
    <xf numFmtId="0" fontId="11" fillId="4" borderId="5" xfId="2" applyFont="1" applyFill="1" applyBorder="1" applyAlignment="1">
      <alignment horizontal="center" vertical="center" wrapText="1"/>
    </xf>
    <xf numFmtId="0" fontId="22" fillId="0" borderId="19" xfId="2" applyFont="1" applyBorder="1" applyAlignment="1" applyProtection="1">
      <alignment horizontal="center" vertical="center" wrapText="1"/>
      <protection locked="0"/>
    </xf>
    <xf numFmtId="0" fontId="22" fillId="0" borderId="2" xfId="2" applyFont="1" applyBorder="1" applyAlignment="1" applyProtection="1">
      <alignment horizontal="center" vertical="center" wrapText="1"/>
      <protection locked="0"/>
    </xf>
    <xf numFmtId="0" fontId="22" fillId="0" borderId="2" xfId="0" applyFont="1" applyBorder="1" applyAlignment="1">
      <alignment horizontal="center" vertical="center" wrapText="1"/>
    </xf>
    <xf numFmtId="0" fontId="11" fillId="4" borderId="14" xfId="2" applyFont="1" applyFill="1" applyBorder="1" applyAlignment="1">
      <alignment horizontal="center" vertical="center" wrapText="1"/>
    </xf>
    <xf numFmtId="0" fontId="11" fillId="4" borderId="19" xfId="2" applyFont="1" applyFill="1" applyBorder="1" applyAlignment="1">
      <alignment horizontal="center" vertical="center" wrapText="1"/>
    </xf>
    <xf numFmtId="0" fontId="12" fillId="0" borderId="18" xfId="2" applyFont="1" applyBorder="1" applyAlignment="1" applyProtection="1">
      <alignment horizontal="center" vertical="justify" wrapText="1"/>
      <protection locked="0"/>
    </xf>
    <xf numFmtId="0" fontId="9" fillId="3" borderId="15" xfId="2" applyFont="1" applyFill="1" applyBorder="1" applyAlignment="1">
      <alignment horizontal="center"/>
    </xf>
    <xf numFmtId="0" fontId="11" fillId="4" borderId="39" xfId="2" applyFont="1" applyFill="1" applyBorder="1" applyAlignment="1">
      <alignment horizontal="center" vertical="center" wrapText="1"/>
    </xf>
    <xf numFmtId="0" fontId="11" fillId="4" borderId="40" xfId="2" applyFont="1" applyFill="1" applyBorder="1" applyAlignment="1">
      <alignment horizontal="center" vertical="center" wrapText="1"/>
    </xf>
    <xf numFmtId="0" fontId="11" fillId="4" borderId="23" xfId="2" applyFont="1" applyFill="1" applyBorder="1" applyAlignment="1">
      <alignment horizontal="center" vertical="center" wrapText="1"/>
    </xf>
    <xf numFmtId="0" fontId="11" fillId="4" borderId="18" xfId="2" applyFont="1" applyFill="1" applyBorder="1" applyAlignment="1">
      <alignment horizontal="center" vertical="center" wrapText="1"/>
    </xf>
    <xf numFmtId="0" fontId="11" fillId="4" borderId="20" xfId="2" applyFont="1" applyFill="1" applyBorder="1" applyAlignment="1">
      <alignment horizontal="center" vertical="center" wrapText="1"/>
    </xf>
    <xf numFmtId="0" fontId="20" fillId="5" borderId="1" xfId="2" applyFont="1" applyFill="1" applyBorder="1" applyAlignment="1">
      <alignment horizontal="center" vertical="center" textRotation="90" wrapText="1"/>
    </xf>
    <xf numFmtId="14" fontId="9" fillId="0" borderId="2" xfId="2" applyNumberFormat="1" applyFont="1" applyBorder="1" applyAlignment="1">
      <alignment horizontal="center" vertical="center" wrapText="1"/>
    </xf>
    <xf numFmtId="0" fontId="9" fillId="0" borderId="10" xfId="2" applyFont="1" applyBorder="1" applyAlignment="1">
      <alignment horizontal="center" vertical="center" wrapText="1"/>
    </xf>
    <xf numFmtId="0" fontId="9" fillId="0" borderId="6" xfId="2" applyFont="1" applyBorder="1" applyAlignment="1">
      <alignment horizontal="center" vertical="center" wrapText="1"/>
    </xf>
    <xf numFmtId="3" fontId="22" fillId="0" borderId="1" xfId="2" applyNumberFormat="1" applyFont="1" applyBorder="1" applyAlignment="1" applyProtection="1">
      <alignment horizontal="center" vertical="center" wrapText="1"/>
      <protection locked="0"/>
    </xf>
    <xf numFmtId="9" fontId="27" fillId="0" borderId="2" xfId="0" applyNumberFormat="1" applyFont="1" applyBorder="1" applyAlignment="1" applyProtection="1">
      <alignment horizontal="center" vertical="center" wrapText="1"/>
      <protection locked="0"/>
    </xf>
    <xf numFmtId="9" fontId="27" fillId="0" borderId="10" xfId="0" applyNumberFormat="1" applyFont="1" applyBorder="1" applyAlignment="1" applyProtection="1">
      <alignment horizontal="center" vertical="center" wrapText="1"/>
      <protection locked="0"/>
    </xf>
    <xf numFmtId="9" fontId="27" fillId="0" borderId="6" xfId="0" applyNumberFormat="1" applyFont="1" applyBorder="1" applyAlignment="1" applyProtection="1">
      <alignment horizontal="center" vertical="center" wrapText="1"/>
      <protection locked="0"/>
    </xf>
    <xf numFmtId="0" fontId="26" fillId="0" borderId="1" xfId="2" applyFont="1" applyBorder="1" applyAlignment="1">
      <alignment horizontal="center" vertical="center" wrapText="1"/>
    </xf>
    <xf numFmtId="9" fontId="27" fillId="0" borderId="1" xfId="2" applyNumberFormat="1" applyFont="1" applyBorder="1" applyAlignment="1">
      <alignment horizontal="center" vertical="center" wrapText="1"/>
    </xf>
    <xf numFmtId="0" fontId="22" fillId="0" borderId="1" xfId="2" applyFont="1" applyBorder="1" applyAlignment="1">
      <alignment horizontal="center" vertical="center"/>
    </xf>
    <xf numFmtId="0" fontId="9" fillId="0" borderId="2" xfId="2" applyFont="1" applyBorder="1" applyAlignment="1">
      <alignment horizontal="center" vertical="center" wrapText="1"/>
    </xf>
    <xf numFmtId="0" fontId="22" fillId="10" borderId="11" xfId="13" applyFont="1" applyFill="1" applyBorder="1" applyAlignment="1">
      <alignment horizontal="justify" vertical="center" wrapText="1"/>
    </xf>
    <xf numFmtId="0" fontId="22" fillId="10" borderId="12" xfId="13" applyFont="1" applyFill="1" applyBorder="1" applyAlignment="1">
      <alignment horizontal="justify" vertical="center" wrapText="1"/>
    </xf>
    <xf numFmtId="164" fontId="12" fillId="0" borderId="6" xfId="2" applyNumberFormat="1" applyFont="1" applyBorder="1" applyAlignment="1">
      <alignment horizontal="left" vertical="center" wrapText="1"/>
    </xf>
    <xf numFmtId="164" fontId="12" fillId="0" borderId="25" xfId="2" applyNumberFormat="1" applyFont="1" applyBorder="1" applyAlignment="1">
      <alignment horizontal="left" vertical="center" wrapText="1"/>
    </xf>
    <xf numFmtId="0" fontId="35" fillId="0" borderId="21" xfId="2" applyFont="1" applyBorder="1" applyAlignment="1" applyProtection="1">
      <alignment horizontal="center" vertical="center" wrapText="1"/>
      <protection locked="0"/>
    </xf>
    <xf numFmtId="0" fontId="36" fillId="0" borderId="15" xfId="0" applyFont="1" applyBorder="1" applyAlignment="1">
      <alignment horizontal="left" vertical="center"/>
    </xf>
    <xf numFmtId="0" fontId="35" fillId="0" borderId="9" xfId="2" applyFont="1" applyBorder="1" applyAlignment="1" applyProtection="1">
      <alignment horizontal="center" vertical="center" wrapText="1"/>
      <protection locked="0"/>
    </xf>
    <xf numFmtId="0" fontId="35" fillId="0" borderId="1" xfId="2" applyFont="1" applyBorder="1" applyAlignment="1" applyProtection="1">
      <alignment horizontal="center" vertical="center" wrapText="1"/>
      <protection locked="0"/>
    </xf>
    <xf numFmtId="0" fontId="35" fillId="0" borderId="7" xfId="2" applyFont="1" applyBorder="1" applyAlignment="1" applyProtection="1">
      <alignment horizontal="center" vertical="center" wrapText="1"/>
      <protection locked="0"/>
    </xf>
    <xf numFmtId="0" fontId="35" fillId="0" borderId="38" xfId="2" applyFont="1" applyBorder="1" applyAlignment="1" applyProtection="1">
      <alignment horizontal="center" vertical="center" wrapText="1"/>
      <protection locked="0"/>
    </xf>
    <xf numFmtId="0" fontId="35" fillId="0" borderId="16" xfId="2" applyFont="1" applyBorder="1" applyAlignment="1" applyProtection="1">
      <alignment horizontal="center" vertical="center" wrapText="1"/>
      <protection locked="0"/>
    </xf>
    <xf numFmtId="0" fontId="35" fillId="0" borderId="37" xfId="2" applyFont="1" applyBorder="1" applyAlignment="1" applyProtection="1">
      <alignment horizontal="center" vertical="center" wrapText="1"/>
      <protection locked="0"/>
    </xf>
    <xf numFmtId="0" fontId="10" fillId="0" borderId="13" xfId="2" applyFont="1" applyBorder="1" applyAlignment="1">
      <alignment horizontal="center" vertical="center"/>
    </xf>
    <xf numFmtId="0" fontId="12" fillId="0" borderId="1" xfId="2" applyFont="1" applyBorder="1" applyAlignment="1">
      <alignment horizontal="left" vertical="center" wrapText="1"/>
    </xf>
    <xf numFmtId="0" fontId="12" fillId="0" borderId="22" xfId="2" applyFont="1" applyBorder="1" applyAlignment="1">
      <alignment horizontal="left" vertical="center" wrapText="1"/>
    </xf>
    <xf numFmtId="0" fontId="12" fillId="0" borderId="0" xfId="2" applyFont="1" applyAlignment="1" applyProtection="1">
      <alignment horizontal="center" vertical="center" wrapText="1"/>
      <protection locked="0"/>
    </xf>
    <xf numFmtId="0" fontId="12" fillId="0" borderId="3" xfId="2" applyFont="1" applyBorder="1" applyAlignment="1" applyProtection="1">
      <alignment horizontal="center" vertical="center" wrapText="1"/>
      <protection locked="0"/>
    </xf>
    <xf numFmtId="0" fontId="13" fillId="4" borderId="13" xfId="2" applyFont="1" applyFill="1" applyBorder="1" applyAlignment="1">
      <alignment horizontal="center" vertical="center"/>
    </xf>
    <xf numFmtId="0" fontId="13" fillId="4" borderId="5" xfId="2" applyFont="1" applyFill="1" applyBorder="1" applyAlignment="1">
      <alignment horizontal="center" vertical="center"/>
    </xf>
    <xf numFmtId="0" fontId="11" fillId="4" borderId="6" xfId="2" applyFont="1" applyFill="1" applyBorder="1" applyAlignment="1">
      <alignment horizontal="center" vertical="center" wrapText="1"/>
    </xf>
    <xf numFmtId="0" fontId="11" fillId="4" borderId="25" xfId="2" applyFont="1" applyFill="1" applyBorder="1" applyAlignment="1">
      <alignment horizontal="center" vertical="center" wrapText="1"/>
    </xf>
    <xf numFmtId="0" fontId="11" fillId="4" borderId="1" xfId="2" applyFont="1" applyFill="1" applyBorder="1" applyAlignment="1">
      <alignment horizontal="center" vertical="center" wrapText="1"/>
    </xf>
    <xf numFmtId="0" fontId="11" fillId="4" borderId="22" xfId="2" applyFont="1" applyFill="1" applyBorder="1" applyAlignment="1">
      <alignment horizontal="center" vertical="center" wrapText="1"/>
    </xf>
    <xf numFmtId="0" fontId="20" fillId="4" borderId="15" xfId="2" applyFont="1" applyFill="1" applyBorder="1" applyAlignment="1">
      <alignment horizontal="center" vertical="center" wrapText="1"/>
    </xf>
    <xf numFmtId="9" fontId="20" fillId="4" borderId="6" xfId="2" applyNumberFormat="1" applyFont="1" applyFill="1" applyBorder="1" applyAlignment="1">
      <alignment horizontal="center" vertical="center" wrapText="1"/>
    </xf>
    <xf numFmtId="0" fontId="11" fillId="4" borderId="4" xfId="2" applyFont="1" applyFill="1" applyBorder="1" applyAlignment="1">
      <alignment horizontal="center" vertical="center" wrapText="1"/>
    </xf>
    <xf numFmtId="0" fontId="9" fillId="0" borderId="26" xfId="2" applyFont="1" applyBorder="1" applyAlignment="1">
      <alignment horizontal="center" vertical="center" wrapText="1"/>
    </xf>
    <xf numFmtId="0" fontId="9" fillId="0" borderId="27" xfId="2" applyFont="1" applyBorder="1" applyAlignment="1">
      <alignment horizontal="center" vertical="center" wrapText="1"/>
    </xf>
    <xf numFmtId="0" fontId="9" fillId="0" borderId="25" xfId="2" applyFont="1" applyBorder="1" applyAlignment="1">
      <alignment horizontal="center" vertical="center" wrapText="1"/>
    </xf>
    <xf numFmtId="0" fontId="26" fillId="0" borderId="1" xfId="2" applyFont="1" applyBorder="1" applyAlignment="1">
      <alignment horizontal="center" vertical="center"/>
    </xf>
    <xf numFmtId="9" fontId="22" fillId="0" borderId="1" xfId="0" applyNumberFormat="1" applyFont="1" applyBorder="1" applyAlignment="1">
      <alignment horizontal="center" vertical="center" wrapText="1"/>
    </xf>
    <xf numFmtId="0" fontId="22" fillId="0" borderId="1" xfId="2" applyFont="1" applyBorder="1" applyAlignment="1">
      <alignment horizontal="center" vertical="center" wrapText="1"/>
    </xf>
    <xf numFmtId="9" fontId="27" fillId="0" borderId="1" xfId="0" applyNumberFormat="1" applyFont="1" applyBorder="1" applyAlignment="1" applyProtection="1">
      <alignment horizontal="center" vertical="center" wrapText="1"/>
      <protection locked="0"/>
    </xf>
    <xf numFmtId="0" fontId="20" fillId="4" borderId="22" xfId="2" applyFont="1" applyFill="1" applyBorder="1" applyAlignment="1">
      <alignment horizontal="center" vertical="center" wrapText="1"/>
    </xf>
    <xf numFmtId="0" fontId="24" fillId="4" borderId="2"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0" fillId="4" borderId="6" xfId="2" applyFont="1" applyFill="1" applyBorder="1" applyAlignment="1">
      <alignment horizontal="center" vertical="center" wrapText="1"/>
    </xf>
    <xf numFmtId="0" fontId="13" fillId="4" borderId="1" xfId="2" applyFont="1" applyFill="1" applyBorder="1" applyAlignment="1">
      <alignment horizontal="center" vertical="center" wrapText="1"/>
    </xf>
    <xf numFmtId="0" fontId="13" fillId="4" borderId="7" xfId="2" applyFont="1" applyFill="1" applyBorder="1" applyAlignment="1">
      <alignment horizontal="center" vertical="center" wrapText="1"/>
    </xf>
    <xf numFmtId="0" fontId="19" fillId="4" borderId="2" xfId="2" applyFont="1" applyFill="1" applyBorder="1" applyAlignment="1">
      <alignment horizontal="center" vertical="center" wrapText="1"/>
    </xf>
    <xf numFmtId="0" fontId="19" fillId="4" borderId="1" xfId="2" applyFont="1" applyFill="1" applyBorder="1" applyAlignment="1">
      <alignment horizontal="center" vertical="center" wrapText="1"/>
    </xf>
    <xf numFmtId="9" fontId="20" fillId="4" borderId="9" xfId="2" applyNumberFormat="1" applyFont="1" applyFill="1" applyBorder="1" applyAlignment="1">
      <alignment horizontal="center" vertical="center" wrapText="1"/>
    </xf>
    <xf numFmtId="9" fontId="20" fillId="4" borderId="1" xfId="2" applyNumberFormat="1" applyFont="1" applyFill="1" applyBorder="1" applyAlignment="1">
      <alignment horizontal="center" vertical="center" wrapText="1"/>
    </xf>
    <xf numFmtId="9" fontId="26" fillId="0" borderId="1" xfId="0" applyNumberFormat="1" applyFont="1" applyBorder="1" applyAlignment="1">
      <alignment horizontal="center" vertical="center" wrapText="1"/>
    </xf>
    <xf numFmtId="0" fontId="22" fillId="0" borderId="30" xfId="2" applyFont="1" applyBorder="1" applyAlignment="1">
      <alignment horizontal="center" vertical="center"/>
    </xf>
    <xf numFmtId="0" fontId="26" fillId="0" borderId="30" xfId="2" applyFont="1" applyBorder="1" applyAlignment="1">
      <alignment horizontal="center" vertical="center" wrapText="1"/>
    </xf>
    <xf numFmtId="9" fontId="27" fillId="0" borderId="31" xfId="0" applyNumberFormat="1" applyFont="1" applyBorder="1" applyAlignment="1" applyProtection="1">
      <alignment horizontal="center" vertical="center" wrapText="1"/>
      <protection locked="0"/>
    </xf>
    <xf numFmtId="9" fontId="26" fillId="0" borderId="30" xfId="0" applyNumberFormat="1" applyFont="1" applyBorder="1" applyAlignment="1">
      <alignment horizontal="center" vertical="center" wrapText="1"/>
    </xf>
    <xf numFmtId="0" fontId="26" fillId="0" borderId="30" xfId="2" applyFont="1" applyBorder="1" applyAlignment="1">
      <alignment horizontal="center" vertical="center"/>
    </xf>
    <xf numFmtId="0" fontId="22" fillId="0" borderId="34"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29" xfId="2" applyFont="1" applyBorder="1" applyAlignment="1" applyProtection="1">
      <alignment horizontal="center" vertical="center" wrapText="1"/>
      <protection locked="0"/>
    </xf>
    <xf numFmtId="0" fontId="22" fillId="0" borderId="30" xfId="2" applyFont="1" applyBorder="1" applyAlignment="1" applyProtection="1">
      <alignment horizontal="center" vertical="center" wrapText="1"/>
      <protection locked="0"/>
    </xf>
    <xf numFmtId="0" fontId="22" fillId="0" borderId="30" xfId="2" applyFont="1" applyBorder="1" applyAlignment="1">
      <alignment horizontal="center" vertical="center" wrapText="1"/>
    </xf>
    <xf numFmtId="3" fontId="22" fillId="0" borderId="30" xfId="2" applyNumberFormat="1" applyFont="1" applyBorder="1" applyAlignment="1" applyProtection="1">
      <alignment horizontal="center" vertical="center" wrapText="1"/>
      <protection locked="0"/>
    </xf>
    <xf numFmtId="9" fontId="27" fillId="0" borderId="30" xfId="0" applyNumberFormat="1" applyFont="1" applyBorder="1" applyAlignment="1" applyProtection="1">
      <alignment horizontal="center" vertical="center" wrapText="1"/>
      <protection locked="0"/>
    </xf>
    <xf numFmtId="0" fontId="11" fillId="4" borderId="24" xfId="2" applyFont="1" applyFill="1" applyBorder="1" applyAlignment="1">
      <alignment horizontal="center" vertical="center" wrapText="1"/>
    </xf>
    <xf numFmtId="0" fontId="11" fillId="4" borderId="15" xfId="2" applyFont="1" applyFill="1" applyBorder="1" applyAlignment="1">
      <alignment horizontal="center" vertical="center" wrapText="1"/>
    </xf>
    <xf numFmtId="9" fontId="22" fillId="0" borderId="30" xfId="0" applyNumberFormat="1" applyFont="1" applyBorder="1" applyAlignment="1">
      <alignment horizontal="center" vertical="center" wrapText="1"/>
    </xf>
    <xf numFmtId="0" fontId="9" fillId="0" borderId="31" xfId="2" applyFont="1" applyBorder="1" applyAlignment="1">
      <alignment horizontal="center" vertical="center" wrapText="1"/>
    </xf>
    <xf numFmtId="0" fontId="9" fillId="0" borderId="33" xfId="2" applyFont="1" applyBorder="1" applyAlignment="1">
      <alignment horizontal="center" vertical="center" wrapText="1"/>
    </xf>
    <xf numFmtId="0" fontId="22" fillId="0" borderId="15" xfId="2" applyFont="1" applyBorder="1" applyAlignment="1" applyProtection="1">
      <alignment horizontal="center" vertical="center" wrapText="1"/>
      <protection locked="0"/>
    </xf>
    <xf numFmtId="0" fontId="22" fillId="0" borderId="28" xfId="2" applyFont="1" applyBorder="1" applyAlignment="1" applyProtection="1">
      <alignment horizontal="center" vertical="center" wrapText="1"/>
      <protection locked="0"/>
    </xf>
    <xf numFmtId="0" fontId="36" fillId="11" borderId="15" xfId="0" applyFont="1" applyFill="1" applyBorder="1" applyAlignment="1">
      <alignment horizontal="center"/>
    </xf>
  </cellXfs>
  <cellStyles count="14">
    <cellStyle name="Estilo 2" xfId="12" xr:uid="{00000000-0005-0000-0000-000000000000}"/>
    <cellStyle name="Hipervínculo" xfId="1" builtinId="8"/>
    <cellStyle name="Normal" xfId="0" builtinId="0"/>
    <cellStyle name="Normal - Style1 2" xfId="13" xr:uid="{00000000-0005-0000-0000-000003000000}"/>
    <cellStyle name="Normal 10" xfId="9" xr:uid="{00000000-0005-0000-0000-000004000000}"/>
    <cellStyle name="Normal 11" xfId="7" xr:uid="{00000000-0005-0000-0000-000005000000}"/>
    <cellStyle name="Normal 12" xfId="4" xr:uid="{00000000-0005-0000-0000-000006000000}"/>
    <cellStyle name="Normal 13" xfId="6" xr:uid="{00000000-0005-0000-0000-000007000000}"/>
    <cellStyle name="Normal 14" xfId="5" xr:uid="{00000000-0005-0000-0000-000008000000}"/>
    <cellStyle name="Normal 2" xfId="2" xr:uid="{00000000-0005-0000-0000-000009000000}"/>
    <cellStyle name="Normal 4" xfId="3" xr:uid="{00000000-0005-0000-0000-00000A000000}"/>
    <cellStyle name="Normal 6" xfId="11" xr:uid="{00000000-0005-0000-0000-00000B000000}"/>
    <cellStyle name="Normal 8" xfId="10" xr:uid="{00000000-0005-0000-0000-00000C000000}"/>
    <cellStyle name="Normal 9" xfId="8" xr:uid="{00000000-0005-0000-0000-00000D000000}"/>
  </cellStyles>
  <dxfs count="207">
    <dxf>
      <fill>
        <patternFill>
          <bgColor rgb="FFFFFF66"/>
        </patternFill>
      </fill>
    </dxf>
    <dxf>
      <fill>
        <patternFill>
          <bgColor rgb="FF66FF33"/>
        </patternFill>
      </fill>
    </dxf>
    <dxf>
      <fill>
        <patternFill>
          <bgColor theme="3" tint="0.79998168889431442"/>
        </patternFill>
      </fill>
    </dxf>
    <dxf>
      <fill>
        <patternFill>
          <bgColor theme="3" tint="0.59996337778862885"/>
        </patternFill>
      </fill>
    </dxf>
    <dxf>
      <fill>
        <patternFill>
          <bgColor theme="3" tint="0.59996337778862885"/>
        </patternFill>
      </fill>
    </dxf>
    <dxf>
      <fill>
        <patternFill>
          <bgColor theme="3" tint="0.79998168889431442"/>
        </patternFill>
      </fill>
    </dxf>
    <dxf>
      <fill>
        <patternFill>
          <bgColor rgb="FF66FF33"/>
        </patternFill>
      </fill>
    </dxf>
    <dxf>
      <fill>
        <patternFill>
          <bgColor rgb="FFFFFF66"/>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79998168889431442"/>
        </patternFill>
      </fill>
    </dxf>
    <dxf>
      <fill>
        <patternFill>
          <bgColor rgb="FF66FF33"/>
        </patternFill>
      </fill>
    </dxf>
    <dxf>
      <fill>
        <patternFill>
          <bgColor rgb="FFFFFF66"/>
        </patternFill>
      </fill>
    </dxf>
    <dxf>
      <fill>
        <patternFill>
          <bgColor theme="3" tint="0.59996337778862885"/>
        </patternFill>
      </fill>
    </dxf>
    <dxf>
      <fill>
        <patternFill>
          <bgColor rgb="FFFFFF66"/>
        </patternFill>
      </fill>
    </dxf>
    <dxf>
      <fill>
        <patternFill>
          <bgColor rgb="FF66FF33"/>
        </patternFill>
      </fill>
    </dxf>
    <dxf>
      <fill>
        <patternFill>
          <bgColor theme="3" tint="0.79998168889431442"/>
        </patternFill>
      </fill>
    </dxf>
    <dxf>
      <fill>
        <patternFill>
          <bgColor theme="3" tint="0.59996337778862885"/>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C00000"/>
          <bgColor rgb="FFC000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92D050"/>
          <bgColor rgb="FF92D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0000"/>
          <bgColor rgb="FFFF0000"/>
        </patternFill>
      </fill>
    </dxf>
    <dxf>
      <fill>
        <patternFill patternType="solid">
          <fgColor rgb="FFFFFF66"/>
          <bgColor rgb="FFFFFF66"/>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66"/>
          <bgColor rgb="FFFFFF66"/>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C000"/>
          <bgColor rgb="FFFFC000"/>
        </patternFill>
      </fill>
    </dxf>
    <dxf>
      <fill>
        <patternFill patternType="solid">
          <fgColor rgb="FFFF0000"/>
          <bgColor rgb="FFFF0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00B05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FF66"/>
          <bgColor rgb="FFFFFF66"/>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FFFF66"/>
          <bgColor rgb="FFFFFF66"/>
        </patternFill>
      </fill>
    </dxf>
    <dxf>
      <fill>
        <patternFill patternType="solid">
          <fgColor rgb="FFFFFF66"/>
          <bgColor rgb="FFFFFF66"/>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FF66"/>
          <bgColor rgb="FFFFFF66"/>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FF66"/>
          <bgColor rgb="FFFFFF66"/>
        </patternFill>
      </fill>
    </dxf>
    <dxf>
      <fill>
        <patternFill patternType="solid">
          <fgColor rgb="FF00B050"/>
          <bgColor rgb="FF00B050"/>
        </patternFill>
      </fill>
    </dxf>
    <dxf>
      <fill>
        <patternFill patternType="solid">
          <fgColor rgb="FFFFC000"/>
          <bgColor rgb="FFFFC000"/>
        </patternFill>
      </fill>
    </dxf>
    <dxf>
      <fill>
        <patternFill patternType="solid">
          <fgColor rgb="FF92D050"/>
          <bgColor rgb="FF92D050"/>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FF0000"/>
          <bgColor rgb="FFFF0000"/>
        </patternFill>
      </fill>
    </dxf>
    <dxf>
      <fill>
        <patternFill patternType="solid">
          <fgColor rgb="FF00B050"/>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C000"/>
          <bgColor rgb="FFFFC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9</xdr:col>
      <xdr:colOff>133350</xdr:colOff>
      <xdr:row>2</xdr:row>
      <xdr:rowOff>76200</xdr:rowOff>
    </xdr:from>
    <xdr:to>
      <xdr:col>10</xdr:col>
      <xdr:colOff>514350</xdr:colOff>
      <xdr:row>6</xdr:row>
      <xdr:rowOff>239163</xdr:rowOff>
    </xdr:to>
    <xdr:pic>
      <xdr:nvPicPr>
        <xdr:cNvPr id="3" name="Imagen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34500" y="457200"/>
          <a:ext cx="1143000" cy="12202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83874</xdr:colOff>
      <xdr:row>0</xdr:row>
      <xdr:rowOff>35719</xdr:rowOff>
    </xdr:from>
    <xdr:to>
      <xdr:col>2</xdr:col>
      <xdr:colOff>726810</xdr:colOff>
      <xdr:row>3</xdr:row>
      <xdr:rowOff>183886</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124" y="35719"/>
          <a:ext cx="1195386" cy="7768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homas%20Romero\Documents\PLANEACION\Administracion%20del%20riesgo\gestion%20de%20riesg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uperfinanciera-my.sharepoint.com/personal/ojquintero_superfinanciera_gov_co/Documents/ReOp/Seguimiento%20riesgos/Matrices%20Diciembre/Planeaci&#243;n.xlsm"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Anexo%203%20Racionalizaci&#243;n%20de%20Tr&#225;mites%20(V4).xlsx?F5810946" TargetMode="External"/><Relationship Id="rId1" Type="http://schemas.openxmlformats.org/officeDocument/2006/relationships/externalLinkPath" Target="file:///\\F5810946\Anexo%203%20Racionalizaci&#243;n%20de%20Tr&#225;mites%20(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STRUCTIVO"/>
      <sheetName val="2 CONTEXTO E IDENTIFICACIÓN"/>
      <sheetName val="3 PROBABIL E IMPACTO INHERENTE"/>
      <sheetName val="4 MAPA CALOR INHERENTE"/>
      <sheetName val="5 VALORACIÓN DEL CONTROL"/>
      <sheetName val="6 MAPA CALOR RESIDUAL"/>
      <sheetName val="7 MAPA CALOR INHEREN Y RESIDUAL"/>
      <sheetName val="8 MAPA RIESGOS"/>
      <sheetName val="9 RIESGO DEL PROCESO"/>
      <sheetName val="10 CONTROL DE CAMBIOS"/>
      <sheetName val="11 FORMULAS"/>
    </sheetNames>
    <sheetDataSet>
      <sheetData sheetId="0"/>
      <sheetData sheetId="1"/>
      <sheetData sheetId="2">
        <row r="11">
          <cell r="X11" t="str">
            <v>Menor a 10 SMLMV</v>
          </cell>
        </row>
        <row r="12">
          <cell r="X12" t="str">
            <v>Entre 10 y 50 SMLMV</v>
          </cell>
        </row>
        <row r="13">
          <cell r="X13" t="str">
            <v>Entre 50 y 100 SMLMV</v>
          </cell>
        </row>
        <row r="14">
          <cell r="X14" t="str">
            <v>Entre 100 y 500 SMLMV</v>
          </cell>
        </row>
        <row r="15">
          <cell r="X15" t="str">
            <v>Mayor a 500 SMLMV</v>
          </cell>
        </row>
        <row r="16">
          <cell r="X16" t="str">
            <v>N/A</v>
          </cell>
        </row>
      </sheetData>
      <sheetData sheetId="3"/>
      <sheetData sheetId="4"/>
      <sheetData sheetId="5"/>
      <sheetData sheetId="6"/>
      <sheetData sheetId="7"/>
      <sheetData sheetId="8"/>
      <sheetData sheetId="9"/>
      <sheetData sheetId="10">
        <row r="4">
          <cell r="A4" t="str">
            <v>A_Ejecución_y_Administración_de_procesos</v>
          </cell>
          <cell r="O4" t="str">
            <v>Preventivo</v>
          </cell>
        </row>
        <row r="5">
          <cell r="A5" t="str">
            <v>B_Fraude_Externo</v>
          </cell>
          <cell r="O5" t="str">
            <v>Detectivo</v>
          </cell>
          <cell r="P5" t="str">
            <v>Probabilidad</v>
          </cell>
        </row>
        <row r="6">
          <cell r="A6" t="str">
            <v>C_Fraude_Interno</v>
          </cell>
          <cell r="O6" t="str">
            <v>Correctivo</v>
          </cell>
          <cell r="P6" t="str">
            <v>Impacto</v>
          </cell>
        </row>
        <row r="7">
          <cell r="A7" t="str">
            <v>D_Fallas_Tecnológicas</v>
          </cell>
        </row>
        <row r="8">
          <cell r="A8" t="str">
            <v>E_Relaciones_Laborales</v>
          </cell>
        </row>
        <row r="9">
          <cell r="A9" t="str">
            <v>F_Usuarios_Productos_y_Prácticas_Organizacionales</v>
          </cell>
        </row>
        <row r="10">
          <cell r="A10" t="str">
            <v>G_Daños_Activos_Físicos</v>
          </cell>
        </row>
        <row r="11">
          <cell r="A11">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ESTABLECER CONTEXTO "/>
      <sheetName val="B. DOFA"/>
      <sheetName val="C. ESTRATEGIAS DOFA"/>
      <sheetName val="1. RIESGOS "/>
      <sheetName val="2. DOCUMENTACIÓN"/>
      <sheetName val="2.1 CIBER"/>
      <sheetName val="3. EVALUACIÓN"/>
      <sheetName val="4. VALORACIÓN"/>
      <sheetName val="5. MATRIZ DE RIESGOS"/>
      <sheetName val="4a. MATRIZ CALIFICACIÓN"/>
      <sheetName val="MATRIZ DE CALIFICACIÓN"/>
      <sheetName val="Causas"/>
      <sheetName val="AMENAZAS DE CIBERSEGURIDAD "/>
      <sheetName val="NUEVAS_TABLAS"/>
      <sheetName val="CONTROLES SD"/>
      <sheetName val="IDENTIFICACIÓN DE LAS VULNERABI"/>
      <sheetName val="HISTORIAL DE CAMBIOS"/>
      <sheetName val="Hoja3"/>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RATEGIAS DE RACIONALIZACION"/>
      <sheetName val="TABLA"/>
      <sheetName val="Tablas instituciones"/>
      <sheetName val="Hoja1"/>
      <sheetName val="Formulas"/>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3:H92"/>
  <sheetViews>
    <sheetView showGridLines="0" workbookViewId="0">
      <selection activeCell="E45" sqref="E45"/>
    </sheetView>
  </sheetViews>
  <sheetFormatPr defaultColWidth="11.42578125" defaultRowHeight="15"/>
  <cols>
    <col min="3" max="3" width="24.42578125" customWidth="1"/>
    <col min="4" max="4" width="6.140625" customWidth="1"/>
    <col min="5" max="5" width="21" customWidth="1"/>
    <col min="6" max="6" width="6.140625" customWidth="1"/>
    <col min="7" max="7" width="28" customWidth="1"/>
    <col min="8" max="8" width="6.5703125" customWidth="1"/>
  </cols>
  <sheetData>
    <row r="3" spans="2:8" ht="24.75" customHeight="1">
      <c r="B3" s="2" t="s">
        <v>0</v>
      </c>
      <c r="C3" s="2" t="s">
        <v>1</v>
      </c>
      <c r="D3" s="2" t="s">
        <v>2</v>
      </c>
      <c r="E3" s="2" t="s">
        <v>3</v>
      </c>
      <c r="F3" s="2" t="s">
        <v>4</v>
      </c>
      <c r="G3" s="2" t="s">
        <v>5</v>
      </c>
      <c r="H3" s="2" t="s">
        <v>6</v>
      </c>
    </row>
    <row r="4" spans="2:8" ht="19.5" customHeight="1">
      <c r="B4" s="1" t="s">
        <v>7</v>
      </c>
      <c r="C4" s="73" t="s">
        <v>8</v>
      </c>
      <c r="D4" s="70">
        <v>1</v>
      </c>
      <c r="E4" s="67" t="s">
        <v>9</v>
      </c>
      <c r="F4" s="70" t="s">
        <v>10</v>
      </c>
      <c r="G4" s="17" t="s">
        <v>11</v>
      </c>
      <c r="H4" s="16">
        <v>1</v>
      </c>
    </row>
    <row r="5" spans="2:8" ht="19.5" customHeight="1">
      <c r="B5" s="1" t="s">
        <v>7</v>
      </c>
      <c r="C5" s="74"/>
      <c r="D5" s="71"/>
      <c r="E5" s="68"/>
      <c r="F5" s="71"/>
      <c r="G5" s="17" t="s">
        <v>12</v>
      </c>
      <c r="H5" s="16">
        <v>2</v>
      </c>
    </row>
    <row r="6" spans="2:8" ht="19.5" customHeight="1">
      <c r="B6" s="1" t="s">
        <v>7</v>
      </c>
      <c r="C6" s="74"/>
      <c r="D6" s="71"/>
      <c r="E6" s="68"/>
      <c r="F6" s="71"/>
      <c r="G6" s="17" t="s">
        <v>13</v>
      </c>
      <c r="H6" s="16">
        <v>3</v>
      </c>
    </row>
    <row r="7" spans="2:8" ht="19.5" customHeight="1">
      <c r="B7" s="1" t="s">
        <v>7</v>
      </c>
      <c r="C7" s="74"/>
      <c r="D7" s="72"/>
      <c r="E7" s="69"/>
      <c r="F7" s="72"/>
      <c r="G7" s="17" t="s">
        <v>14</v>
      </c>
      <c r="H7" s="16">
        <v>4</v>
      </c>
    </row>
    <row r="8" spans="2:8" ht="19.5" customHeight="1">
      <c r="B8" s="1" t="s">
        <v>7</v>
      </c>
      <c r="C8" s="74"/>
      <c r="D8" s="3">
        <f>1+D4</f>
        <v>2</v>
      </c>
      <c r="E8" s="5" t="s">
        <v>15</v>
      </c>
      <c r="F8" s="3" t="s">
        <v>16</v>
      </c>
      <c r="G8" s="17" t="s">
        <v>14</v>
      </c>
      <c r="H8" s="16">
        <v>1</v>
      </c>
    </row>
    <row r="9" spans="2:8" ht="19.5" customHeight="1">
      <c r="B9" s="1" t="s">
        <v>7</v>
      </c>
      <c r="C9" s="74"/>
      <c r="D9" s="70">
        <v>3</v>
      </c>
      <c r="E9" s="67" t="s">
        <v>17</v>
      </c>
      <c r="F9" s="70" t="s">
        <v>18</v>
      </c>
      <c r="G9" s="17" t="s">
        <v>19</v>
      </c>
      <c r="H9" s="16">
        <v>1</v>
      </c>
    </row>
    <row r="10" spans="2:8" ht="19.5" customHeight="1">
      <c r="B10" s="1" t="s">
        <v>7</v>
      </c>
      <c r="C10" s="74"/>
      <c r="D10" s="71"/>
      <c r="E10" s="68"/>
      <c r="F10" s="71"/>
      <c r="G10" s="17" t="s">
        <v>20</v>
      </c>
      <c r="H10" s="16">
        <v>2</v>
      </c>
    </row>
    <row r="11" spans="2:8" ht="19.5" customHeight="1">
      <c r="B11" s="1" t="s">
        <v>7</v>
      </c>
      <c r="C11" s="74"/>
      <c r="D11" s="71"/>
      <c r="E11" s="68"/>
      <c r="F11" s="71"/>
      <c r="G11" s="17" t="s">
        <v>21</v>
      </c>
      <c r="H11" s="16">
        <v>3</v>
      </c>
    </row>
    <row r="12" spans="2:8" ht="19.5" customHeight="1">
      <c r="B12" s="1" t="s">
        <v>7</v>
      </c>
      <c r="C12" s="74"/>
      <c r="D12" s="72"/>
      <c r="E12" s="69"/>
      <c r="F12" s="72"/>
      <c r="G12" s="17" t="s">
        <v>22</v>
      </c>
      <c r="H12" s="16">
        <v>4</v>
      </c>
    </row>
    <row r="13" spans="2:8" ht="34.5" customHeight="1">
      <c r="B13" s="1" t="s">
        <v>7</v>
      </c>
      <c r="C13" s="74"/>
      <c r="D13" s="70">
        <v>4</v>
      </c>
      <c r="E13" s="67" t="s">
        <v>23</v>
      </c>
      <c r="F13" s="70" t="s">
        <v>24</v>
      </c>
      <c r="G13" s="17" t="s">
        <v>25</v>
      </c>
      <c r="H13" s="16">
        <v>1</v>
      </c>
    </row>
    <row r="14" spans="2:8" ht="22.5">
      <c r="B14" s="1" t="s">
        <v>7</v>
      </c>
      <c r="C14" s="74"/>
      <c r="D14" s="71"/>
      <c r="E14" s="68"/>
      <c r="F14" s="71"/>
      <c r="G14" s="17" t="s">
        <v>26</v>
      </c>
      <c r="H14" s="16">
        <v>2</v>
      </c>
    </row>
    <row r="15" spans="2:8">
      <c r="B15" s="1" t="s">
        <v>7</v>
      </c>
      <c r="C15" s="74"/>
      <c r="D15" s="71"/>
      <c r="E15" s="68"/>
      <c r="F15" s="71"/>
      <c r="G15" s="17" t="s">
        <v>27</v>
      </c>
      <c r="H15" s="16">
        <v>3</v>
      </c>
    </row>
    <row r="16" spans="2:8">
      <c r="B16" s="1" t="s">
        <v>7</v>
      </c>
      <c r="C16" s="74"/>
      <c r="D16" s="72"/>
      <c r="E16" s="69"/>
      <c r="F16" s="72"/>
      <c r="G16" s="17" t="s">
        <v>28</v>
      </c>
      <c r="H16" s="16">
        <v>4</v>
      </c>
    </row>
    <row r="17" spans="2:8" ht="34.5" customHeight="1">
      <c r="B17" s="1" t="s">
        <v>7</v>
      </c>
      <c r="C17" s="74"/>
      <c r="D17" s="70">
        <v>5</v>
      </c>
      <c r="E17" s="67" t="s">
        <v>29</v>
      </c>
      <c r="F17" s="70" t="s">
        <v>30</v>
      </c>
      <c r="G17" s="17" t="s">
        <v>31</v>
      </c>
      <c r="H17" s="16">
        <v>1</v>
      </c>
    </row>
    <row r="18" spans="2:8">
      <c r="B18" s="1" t="s">
        <v>7</v>
      </c>
      <c r="C18" s="74"/>
      <c r="D18" s="71"/>
      <c r="E18" s="68"/>
      <c r="F18" s="71"/>
      <c r="G18" s="17" t="s">
        <v>32</v>
      </c>
      <c r="H18" s="16">
        <v>2</v>
      </c>
    </row>
    <row r="19" spans="2:8">
      <c r="B19" s="1" t="s">
        <v>7</v>
      </c>
      <c r="C19" s="74"/>
      <c r="D19" s="71"/>
      <c r="E19" s="68"/>
      <c r="F19" s="71"/>
      <c r="G19" s="17" t="s">
        <v>33</v>
      </c>
      <c r="H19" s="16">
        <v>3</v>
      </c>
    </row>
    <row r="20" spans="2:8">
      <c r="B20" s="1" t="s">
        <v>7</v>
      </c>
      <c r="C20" s="74"/>
      <c r="D20" s="72"/>
      <c r="E20" s="69"/>
      <c r="F20" s="72"/>
      <c r="G20" s="17" t="s">
        <v>34</v>
      </c>
      <c r="H20" s="16">
        <v>4</v>
      </c>
    </row>
    <row r="21" spans="2:8" ht="34.5" customHeight="1">
      <c r="B21" s="1" t="s">
        <v>7</v>
      </c>
      <c r="C21" s="74"/>
      <c r="D21" s="70">
        <v>6</v>
      </c>
      <c r="E21" s="67" t="s">
        <v>35</v>
      </c>
      <c r="F21" s="70" t="s">
        <v>36</v>
      </c>
      <c r="G21" s="17" t="s">
        <v>37</v>
      </c>
      <c r="H21" s="16">
        <v>1</v>
      </c>
    </row>
    <row r="22" spans="2:8" ht="33.75">
      <c r="B22" s="1" t="s">
        <v>7</v>
      </c>
      <c r="C22" s="74"/>
      <c r="D22" s="71"/>
      <c r="E22" s="68"/>
      <c r="F22" s="71"/>
      <c r="G22" s="17" t="s">
        <v>38</v>
      </c>
      <c r="H22" s="16">
        <v>2</v>
      </c>
    </row>
    <row r="23" spans="2:8" ht="22.5">
      <c r="B23" s="1" t="s">
        <v>7</v>
      </c>
      <c r="C23" s="75"/>
      <c r="D23" s="72"/>
      <c r="E23" s="69"/>
      <c r="F23" s="72"/>
      <c r="G23" s="17" t="s">
        <v>39</v>
      </c>
      <c r="H23" s="16">
        <v>3</v>
      </c>
    </row>
    <row r="24" spans="2:8" ht="30" customHeight="1">
      <c r="B24" s="1" t="s">
        <v>7</v>
      </c>
      <c r="C24" s="18" t="s">
        <v>40</v>
      </c>
      <c r="D24" s="3">
        <v>7</v>
      </c>
      <c r="E24" s="5" t="s">
        <v>41</v>
      </c>
      <c r="F24" s="1" t="s">
        <v>42</v>
      </c>
      <c r="G24" s="4"/>
      <c r="H24" s="1"/>
    </row>
    <row r="25" spans="2:8">
      <c r="B25" s="1" t="s">
        <v>7</v>
      </c>
      <c r="C25" s="18" t="s">
        <v>43</v>
      </c>
      <c r="D25" s="3">
        <v>8</v>
      </c>
      <c r="E25" s="5" t="s">
        <v>44</v>
      </c>
      <c r="F25" s="1" t="s">
        <v>45</v>
      </c>
      <c r="G25" s="4"/>
      <c r="H25" s="1"/>
    </row>
    <row r="26" spans="2:8" ht="23.25">
      <c r="B26" s="1" t="s">
        <v>7</v>
      </c>
      <c r="C26" s="18" t="s">
        <v>43</v>
      </c>
      <c r="D26" s="3">
        <v>9</v>
      </c>
      <c r="E26" s="5" t="s">
        <v>46</v>
      </c>
      <c r="F26" s="1" t="s">
        <v>47</v>
      </c>
      <c r="G26" s="4"/>
      <c r="H26" s="1"/>
    </row>
    <row r="27" spans="2:8" ht="34.5">
      <c r="B27" s="1" t="s">
        <v>7</v>
      </c>
      <c r="C27" s="18" t="s">
        <v>43</v>
      </c>
      <c r="D27" s="3">
        <v>10</v>
      </c>
      <c r="E27" s="5" t="s">
        <v>48</v>
      </c>
      <c r="F27" s="1" t="s">
        <v>49</v>
      </c>
      <c r="G27" s="4"/>
      <c r="H27" s="1"/>
    </row>
    <row r="28" spans="2:8" ht="22.5">
      <c r="B28" s="1" t="s">
        <v>7</v>
      </c>
      <c r="C28" s="18" t="s">
        <v>50</v>
      </c>
      <c r="D28" s="3">
        <v>11</v>
      </c>
      <c r="E28" s="5" t="s">
        <v>51</v>
      </c>
      <c r="F28" s="1" t="s">
        <v>52</v>
      </c>
      <c r="G28" s="4"/>
      <c r="H28" s="1"/>
    </row>
    <row r="29" spans="2:8" ht="22.5">
      <c r="B29" s="1" t="s">
        <v>7</v>
      </c>
      <c r="C29" s="18" t="s">
        <v>50</v>
      </c>
      <c r="D29" s="3">
        <v>12</v>
      </c>
      <c r="E29" s="5" t="s">
        <v>53</v>
      </c>
      <c r="F29" s="1" t="s">
        <v>54</v>
      </c>
      <c r="G29" s="4"/>
      <c r="H29" s="1"/>
    </row>
    <row r="30" spans="2:8">
      <c r="B30" s="1" t="s">
        <v>55</v>
      </c>
      <c r="C30" s="18" t="s">
        <v>56</v>
      </c>
      <c r="D30" s="3">
        <v>13</v>
      </c>
      <c r="E30" s="5" t="s">
        <v>57</v>
      </c>
      <c r="F30" s="1" t="s">
        <v>58</v>
      </c>
      <c r="G30" s="4"/>
      <c r="H30" s="1"/>
    </row>
    <row r="31" spans="2:8">
      <c r="B31" s="1" t="s">
        <v>55</v>
      </c>
      <c r="C31" s="18" t="s">
        <v>56</v>
      </c>
      <c r="D31" s="3">
        <v>14</v>
      </c>
      <c r="E31" s="5" t="s">
        <v>59</v>
      </c>
      <c r="F31" s="1" t="s">
        <v>60</v>
      </c>
      <c r="G31" s="4"/>
      <c r="H31" s="1"/>
    </row>
    <row r="32" spans="2:8">
      <c r="B32" s="1" t="s">
        <v>55</v>
      </c>
      <c r="C32" s="18" t="s">
        <v>56</v>
      </c>
      <c r="D32" s="3">
        <v>15</v>
      </c>
      <c r="E32" s="5" t="s">
        <v>61</v>
      </c>
      <c r="F32" s="1" t="s">
        <v>62</v>
      </c>
      <c r="G32" s="4"/>
      <c r="H32" s="1"/>
    </row>
    <row r="33" spans="2:8" ht="23.25">
      <c r="B33" s="1" t="s">
        <v>55</v>
      </c>
      <c r="C33" s="18" t="s">
        <v>56</v>
      </c>
      <c r="D33" s="3">
        <v>16</v>
      </c>
      <c r="E33" s="5" t="s">
        <v>63</v>
      </c>
      <c r="F33" s="1" t="s">
        <v>64</v>
      </c>
      <c r="G33" s="4"/>
      <c r="H33" s="1"/>
    </row>
    <row r="34" spans="2:8" ht="23.25">
      <c r="B34" s="1" t="s">
        <v>55</v>
      </c>
      <c r="C34" s="18" t="s">
        <v>56</v>
      </c>
      <c r="D34" s="3">
        <v>17</v>
      </c>
      <c r="E34" s="5" t="s">
        <v>65</v>
      </c>
      <c r="F34" s="1" t="s">
        <v>66</v>
      </c>
      <c r="G34" s="4"/>
      <c r="H34" s="1"/>
    </row>
    <row r="35" spans="2:8" ht="45.75">
      <c r="B35" s="1" t="s">
        <v>55</v>
      </c>
      <c r="C35" s="18" t="s">
        <v>56</v>
      </c>
      <c r="D35" s="3">
        <v>18</v>
      </c>
      <c r="E35" s="5" t="s">
        <v>67</v>
      </c>
      <c r="F35" s="1" t="s">
        <v>68</v>
      </c>
      <c r="G35" s="5"/>
      <c r="H35" s="1"/>
    </row>
    <row r="36" spans="2:8" ht="34.5">
      <c r="B36" s="1" t="s">
        <v>55</v>
      </c>
      <c r="C36" s="18" t="s">
        <v>69</v>
      </c>
      <c r="D36" s="3">
        <v>19</v>
      </c>
      <c r="E36" s="5" t="s">
        <v>70</v>
      </c>
      <c r="F36" s="1" t="s">
        <v>71</v>
      </c>
      <c r="G36" s="4"/>
      <c r="H36" s="1"/>
    </row>
    <row r="37" spans="2:8" ht="22.5">
      <c r="B37" s="1" t="s">
        <v>55</v>
      </c>
      <c r="C37" s="18" t="s">
        <v>69</v>
      </c>
      <c r="D37" s="3">
        <v>20</v>
      </c>
      <c r="E37" s="5" t="s">
        <v>72</v>
      </c>
      <c r="F37" s="1" t="s">
        <v>73</v>
      </c>
      <c r="G37" s="4"/>
      <c r="H37" s="1"/>
    </row>
    <row r="38" spans="2:8" ht="22.5">
      <c r="B38" s="1" t="s">
        <v>55</v>
      </c>
      <c r="C38" s="18" t="s">
        <v>69</v>
      </c>
      <c r="D38" s="3">
        <v>21</v>
      </c>
      <c r="E38" s="5" t="s">
        <v>74</v>
      </c>
      <c r="F38" s="1" t="s">
        <v>75</v>
      </c>
      <c r="G38" s="4"/>
      <c r="H38" s="1"/>
    </row>
    <row r="39" spans="2:8" ht="23.25">
      <c r="B39" s="1" t="s">
        <v>55</v>
      </c>
      <c r="C39" s="18" t="s">
        <v>76</v>
      </c>
      <c r="D39" s="3">
        <v>22</v>
      </c>
      <c r="E39" s="5" t="s">
        <v>77</v>
      </c>
      <c r="F39" s="1" t="s">
        <v>78</v>
      </c>
      <c r="G39" s="4"/>
      <c r="H39" s="1"/>
    </row>
    <row r="40" spans="2:8" ht="23.25">
      <c r="B40" s="1" t="s">
        <v>55</v>
      </c>
      <c r="C40" s="18" t="s">
        <v>76</v>
      </c>
      <c r="D40" s="3">
        <v>23</v>
      </c>
      <c r="E40" s="5" t="s">
        <v>79</v>
      </c>
      <c r="F40" s="1" t="s">
        <v>80</v>
      </c>
      <c r="G40" s="4"/>
      <c r="H40" s="1"/>
    </row>
    <row r="41" spans="2:8" ht="23.25">
      <c r="B41" s="1" t="s">
        <v>55</v>
      </c>
      <c r="C41" s="18" t="s">
        <v>76</v>
      </c>
      <c r="D41" s="3">
        <v>24</v>
      </c>
      <c r="E41" s="5" t="s">
        <v>81</v>
      </c>
      <c r="F41" s="1" t="s">
        <v>82</v>
      </c>
      <c r="G41" s="4"/>
      <c r="H41" s="1"/>
    </row>
    <row r="42" spans="2:8" ht="33.75">
      <c r="B42" s="1" t="s">
        <v>55</v>
      </c>
      <c r="C42" s="18" t="s">
        <v>76</v>
      </c>
      <c r="D42" s="3">
        <v>25</v>
      </c>
      <c r="E42" s="41" t="s">
        <v>83</v>
      </c>
      <c r="F42" s="1" t="s">
        <v>84</v>
      </c>
      <c r="G42" s="4"/>
      <c r="H42" s="1"/>
    </row>
    <row r="43" spans="2:8" ht="22.5">
      <c r="B43" s="1" t="s">
        <v>55</v>
      </c>
      <c r="C43" s="18" t="s">
        <v>76</v>
      </c>
      <c r="D43" s="3">
        <v>26</v>
      </c>
      <c r="E43" s="5" t="s">
        <v>85</v>
      </c>
      <c r="F43" s="1" t="s">
        <v>86</v>
      </c>
      <c r="G43" s="4"/>
      <c r="H43" s="1"/>
    </row>
    <row r="44" spans="2:8" ht="22.5">
      <c r="B44" s="1" t="s">
        <v>55</v>
      </c>
      <c r="C44" s="18" t="s">
        <v>76</v>
      </c>
      <c r="D44" s="3">
        <f>1+D43</f>
        <v>27</v>
      </c>
      <c r="E44" s="42" t="s">
        <v>87</v>
      </c>
      <c r="F44" s="1" t="s">
        <v>88</v>
      </c>
      <c r="G44" s="4"/>
      <c r="H44" s="1"/>
    </row>
    <row r="45" spans="2:8" ht="34.5">
      <c r="B45" s="1" t="s">
        <v>55</v>
      </c>
      <c r="C45" s="18" t="s">
        <v>89</v>
      </c>
      <c r="D45" s="3">
        <f t="shared" ref="D45:D92" si="0">1+D44</f>
        <v>28</v>
      </c>
      <c r="E45" s="5" t="s">
        <v>90</v>
      </c>
      <c r="F45" s="1" t="s">
        <v>91</v>
      </c>
      <c r="G45" s="4"/>
      <c r="H45" s="1"/>
    </row>
    <row r="46" spans="2:8" ht="45.75">
      <c r="B46" s="1" t="s">
        <v>55</v>
      </c>
      <c r="C46" s="18" t="s">
        <v>92</v>
      </c>
      <c r="D46" s="3">
        <f t="shared" si="0"/>
        <v>29</v>
      </c>
      <c r="E46" s="5" t="s">
        <v>93</v>
      </c>
      <c r="F46" s="1" t="s">
        <v>94</v>
      </c>
      <c r="G46" s="6"/>
      <c r="H46" s="1"/>
    </row>
    <row r="47" spans="2:8" ht="68.25">
      <c r="B47" s="1" t="s">
        <v>55</v>
      </c>
      <c r="C47" s="18" t="s">
        <v>92</v>
      </c>
      <c r="D47" s="3">
        <f t="shared" si="0"/>
        <v>30</v>
      </c>
      <c r="E47" s="5" t="s">
        <v>95</v>
      </c>
      <c r="F47" s="1" t="s">
        <v>96</v>
      </c>
      <c r="G47" s="5"/>
      <c r="H47" s="1"/>
    </row>
    <row r="48" spans="2:8" ht="23.25">
      <c r="B48" s="1" t="s">
        <v>55</v>
      </c>
      <c r="C48" s="18" t="s">
        <v>92</v>
      </c>
      <c r="D48" s="3">
        <f t="shared" si="0"/>
        <v>31</v>
      </c>
      <c r="E48" s="5" t="s">
        <v>97</v>
      </c>
      <c r="F48" s="1" t="s">
        <v>98</v>
      </c>
      <c r="G48" s="4"/>
      <c r="H48" s="1"/>
    </row>
    <row r="49" spans="2:8">
      <c r="B49" s="1" t="s">
        <v>55</v>
      </c>
      <c r="C49" s="18" t="s">
        <v>92</v>
      </c>
      <c r="D49" s="3">
        <f t="shared" si="0"/>
        <v>32</v>
      </c>
      <c r="E49" s="5" t="s">
        <v>99</v>
      </c>
      <c r="F49" s="1" t="s">
        <v>100</v>
      </c>
      <c r="G49" s="4"/>
      <c r="H49" s="1"/>
    </row>
    <row r="50" spans="2:8" ht="23.25">
      <c r="B50" s="1" t="s">
        <v>55</v>
      </c>
      <c r="C50" s="18" t="s">
        <v>101</v>
      </c>
      <c r="D50" s="3">
        <f t="shared" si="0"/>
        <v>33</v>
      </c>
      <c r="E50" s="5" t="s">
        <v>102</v>
      </c>
      <c r="F50" s="1" t="s">
        <v>103</v>
      </c>
      <c r="G50" s="4"/>
      <c r="H50" s="1"/>
    </row>
    <row r="51" spans="2:8" ht="23.25">
      <c r="B51" s="1" t="s">
        <v>55</v>
      </c>
      <c r="C51" s="18" t="s">
        <v>104</v>
      </c>
      <c r="D51" s="3">
        <f t="shared" si="0"/>
        <v>34</v>
      </c>
      <c r="E51" s="5" t="s">
        <v>105</v>
      </c>
      <c r="F51" s="1" t="s">
        <v>106</v>
      </c>
      <c r="G51" s="4"/>
      <c r="H51" s="1"/>
    </row>
    <row r="52" spans="2:8" ht="34.5">
      <c r="B52" s="1" t="s">
        <v>55</v>
      </c>
      <c r="C52" s="18" t="s">
        <v>104</v>
      </c>
      <c r="D52" s="3">
        <f t="shared" si="0"/>
        <v>35</v>
      </c>
      <c r="E52" s="5" t="s">
        <v>107</v>
      </c>
      <c r="F52" s="1" t="s">
        <v>108</v>
      </c>
      <c r="G52" s="4"/>
      <c r="H52" s="1"/>
    </row>
    <row r="53" spans="2:8">
      <c r="B53" s="1" t="s">
        <v>55</v>
      </c>
      <c r="C53" s="18" t="s">
        <v>104</v>
      </c>
      <c r="D53" s="3">
        <f t="shared" si="0"/>
        <v>36</v>
      </c>
      <c r="E53" s="5" t="s">
        <v>109</v>
      </c>
      <c r="F53" s="1" t="s">
        <v>110</v>
      </c>
      <c r="G53" s="4"/>
      <c r="H53" s="1"/>
    </row>
    <row r="54" spans="2:8">
      <c r="B54" s="1" t="s">
        <v>55</v>
      </c>
      <c r="C54" s="18" t="s">
        <v>104</v>
      </c>
      <c r="D54" s="3">
        <f t="shared" si="0"/>
        <v>37</v>
      </c>
      <c r="E54" s="5" t="s">
        <v>111</v>
      </c>
      <c r="F54" s="1" t="s">
        <v>112</v>
      </c>
      <c r="G54" s="4"/>
      <c r="H54" s="1"/>
    </row>
    <row r="55" spans="2:8" ht="34.5">
      <c r="B55" s="1" t="s">
        <v>55</v>
      </c>
      <c r="C55" s="18" t="s">
        <v>104</v>
      </c>
      <c r="D55" s="3">
        <f t="shared" si="0"/>
        <v>38</v>
      </c>
      <c r="E55" s="5" t="s">
        <v>113</v>
      </c>
      <c r="F55" s="1" t="s">
        <v>114</v>
      </c>
      <c r="G55" s="4"/>
      <c r="H55" s="1"/>
    </row>
    <row r="56" spans="2:8" ht="23.25">
      <c r="B56" s="1" t="s">
        <v>55</v>
      </c>
      <c r="C56" s="18" t="s">
        <v>104</v>
      </c>
      <c r="D56" s="3">
        <f t="shared" si="0"/>
        <v>39</v>
      </c>
      <c r="E56" s="5" t="s">
        <v>115</v>
      </c>
      <c r="F56" s="1" t="s">
        <v>116</v>
      </c>
      <c r="G56" s="4"/>
      <c r="H56" s="1"/>
    </row>
    <row r="57" spans="2:8" ht="23.25">
      <c r="B57" s="1" t="s">
        <v>55</v>
      </c>
      <c r="C57" s="18" t="s">
        <v>104</v>
      </c>
      <c r="D57" s="3">
        <f t="shared" si="0"/>
        <v>40</v>
      </c>
      <c r="E57" s="5" t="s">
        <v>117</v>
      </c>
      <c r="F57" s="1" t="s">
        <v>118</v>
      </c>
      <c r="G57" s="4"/>
      <c r="H57" s="1"/>
    </row>
    <row r="58" spans="2:8">
      <c r="B58" s="1" t="s">
        <v>55</v>
      </c>
      <c r="C58" s="18" t="s">
        <v>104</v>
      </c>
      <c r="D58" s="3">
        <f t="shared" si="0"/>
        <v>41</v>
      </c>
      <c r="E58" s="5" t="s">
        <v>119</v>
      </c>
      <c r="F58" s="1" t="s">
        <v>120</v>
      </c>
      <c r="G58" s="4"/>
      <c r="H58" s="1"/>
    </row>
    <row r="59" spans="2:8" ht="23.25">
      <c r="B59" s="1" t="s">
        <v>55</v>
      </c>
      <c r="C59" s="18" t="s">
        <v>104</v>
      </c>
      <c r="D59" s="3">
        <f t="shared" si="0"/>
        <v>42</v>
      </c>
      <c r="E59" s="5" t="s">
        <v>121</v>
      </c>
      <c r="F59" s="1" t="s">
        <v>122</v>
      </c>
      <c r="G59" s="4"/>
      <c r="H59" s="1"/>
    </row>
    <row r="60" spans="2:8">
      <c r="B60" s="1" t="s">
        <v>55</v>
      </c>
      <c r="C60" s="18" t="s">
        <v>104</v>
      </c>
      <c r="D60" s="3">
        <f t="shared" si="0"/>
        <v>43</v>
      </c>
      <c r="E60" s="5" t="s">
        <v>123</v>
      </c>
      <c r="F60" s="1" t="s">
        <v>124</v>
      </c>
      <c r="G60" s="4"/>
      <c r="H60" s="1"/>
    </row>
    <row r="61" spans="2:8" ht="34.5">
      <c r="B61" s="1" t="s">
        <v>55</v>
      </c>
      <c r="C61" s="18" t="s">
        <v>104</v>
      </c>
      <c r="D61" s="3">
        <f t="shared" si="0"/>
        <v>44</v>
      </c>
      <c r="E61" s="5" t="s">
        <v>125</v>
      </c>
      <c r="F61" s="1" t="s">
        <v>126</v>
      </c>
      <c r="G61" s="4"/>
      <c r="H61" s="1"/>
    </row>
    <row r="62" spans="2:8" ht="23.25">
      <c r="B62" s="1" t="s">
        <v>55</v>
      </c>
      <c r="C62" s="18" t="s">
        <v>104</v>
      </c>
      <c r="D62" s="3">
        <f t="shared" si="0"/>
        <v>45</v>
      </c>
      <c r="E62" s="5" t="s">
        <v>127</v>
      </c>
      <c r="F62" s="1" t="s">
        <v>128</v>
      </c>
      <c r="G62" s="4"/>
      <c r="H62" s="1"/>
    </row>
    <row r="63" spans="2:8" ht="23.25">
      <c r="B63" s="1" t="s">
        <v>129</v>
      </c>
      <c r="C63" s="18" t="s">
        <v>130</v>
      </c>
      <c r="D63" s="3">
        <f t="shared" si="0"/>
        <v>46</v>
      </c>
      <c r="E63" s="5" t="s">
        <v>131</v>
      </c>
      <c r="F63" s="1" t="s">
        <v>132</v>
      </c>
      <c r="G63" s="4"/>
      <c r="H63" s="1"/>
    </row>
    <row r="64" spans="2:8" ht="23.25">
      <c r="B64" s="1" t="s">
        <v>129</v>
      </c>
      <c r="C64" s="18" t="s">
        <v>130</v>
      </c>
      <c r="D64" s="3">
        <f t="shared" si="0"/>
        <v>47</v>
      </c>
      <c r="E64" s="5" t="s">
        <v>133</v>
      </c>
      <c r="F64" s="1" t="s">
        <v>134</v>
      </c>
      <c r="G64" s="4"/>
      <c r="H64" s="1"/>
    </row>
    <row r="65" spans="2:8">
      <c r="B65" s="1" t="s">
        <v>129</v>
      </c>
      <c r="C65" s="18" t="s">
        <v>130</v>
      </c>
      <c r="D65" s="3">
        <f t="shared" si="0"/>
        <v>48</v>
      </c>
      <c r="E65" s="5" t="s">
        <v>135</v>
      </c>
      <c r="F65" s="1" t="s">
        <v>136</v>
      </c>
      <c r="G65" s="4"/>
      <c r="H65" s="1"/>
    </row>
    <row r="66" spans="2:8">
      <c r="B66" s="1" t="s">
        <v>129</v>
      </c>
      <c r="C66" s="18" t="s">
        <v>130</v>
      </c>
      <c r="D66" s="3">
        <f t="shared" si="0"/>
        <v>49</v>
      </c>
      <c r="E66" s="5" t="s">
        <v>137</v>
      </c>
      <c r="F66" s="1" t="s">
        <v>138</v>
      </c>
      <c r="G66" s="4"/>
      <c r="H66" s="1"/>
    </row>
    <row r="67" spans="2:8">
      <c r="B67" s="1" t="s">
        <v>129</v>
      </c>
      <c r="C67" s="18" t="s">
        <v>130</v>
      </c>
      <c r="D67" s="3">
        <f t="shared" si="0"/>
        <v>50</v>
      </c>
      <c r="E67" s="5" t="s">
        <v>139</v>
      </c>
      <c r="F67" s="1" t="s">
        <v>140</v>
      </c>
      <c r="G67" s="4"/>
      <c r="H67" s="1"/>
    </row>
    <row r="68" spans="2:8" ht="34.5">
      <c r="B68" s="1" t="s">
        <v>129</v>
      </c>
      <c r="C68" s="18" t="s">
        <v>130</v>
      </c>
      <c r="D68" s="3">
        <f t="shared" si="0"/>
        <v>51</v>
      </c>
      <c r="E68" s="5" t="s">
        <v>141</v>
      </c>
      <c r="F68" s="1" t="s">
        <v>142</v>
      </c>
      <c r="G68" s="4"/>
      <c r="H68" s="1"/>
    </row>
    <row r="69" spans="2:8" ht="23.25">
      <c r="B69" s="1" t="s">
        <v>129</v>
      </c>
      <c r="C69" s="18" t="s">
        <v>130</v>
      </c>
      <c r="D69" s="3">
        <f t="shared" si="0"/>
        <v>52</v>
      </c>
      <c r="E69" s="5" t="s">
        <v>143</v>
      </c>
      <c r="F69" s="1" t="s">
        <v>144</v>
      </c>
      <c r="G69" s="4"/>
      <c r="H69" s="1"/>
    </row>
    <row r="70" spans="2:8">
      <c r="B70" s="1" t="s">
        <v>129</v>
      </c>
      <c r="C70" s="18" t="s">
        <v>130</v>
      </c>
      <c r="D70" s="3">
        <f t="shared" si="0"/>
        <v>53</v>
      </c>
      <c r="E70" s="5" t="s">
        <v>145</v>
      </c>
      <c r="F70" s="1" t="s">
        <v>146</v>
      </c>
      <c r="G70" s="4"/>
      <c r="H70" s="1"/>
    </row>
    <row r="71" spans="2:8">
      <c r="B71" s="1" t="s">
        <v>129</v>
      </c>
      <c r="C71" s="18" t="s">
        <v>130</v>
      </c>
      <c r="D71" s="3">
        <f t="shared" si="0"/>
        <v>54</v>
      </c>
      <c r="E71" s="5" t="s">
        <v>147</v>
      </c>
      <c r="F71" s="1" t="s">
        <v>148</v>
      </c>
      <c r="G71" s="4"/>
      <c r="H71" s="1"/>
    </row>
    <row r="72" spans="2:8" ht="34.5">
      <c r="B72" s="1" t="s">
        <v>129</v>
      </c>
      <c r="C72" s="18" t="s">
        <v>149</v>
      </c>
      <c r="D72" s="3">
        <f t="shared" si="0"/>
        <v>55</v>
      </c>
      <c r="E72" s="5" t="s">
        <v>150</v>
      </c>
      <c r="F72" s="1" t="s">
        <v>151</v>
      </c>
      <c r="G72" s="4"/>
      <c r="H72" s="1"/>
    </row>
    <row r="73" spans="2:8" ht="34.5">
      <c r="B73" s="1" t="s">
        <v>129</v>
      </c>
      <c r="C73" s="18" t="s">
        <v>149</v>
      </c>
      <c r="D73" s="3">
        <f t="shared" si="0"/>
        <v>56</v>
      </c>
      <c r="E73" s="5" t="s">
        <v>152</v>
      </c>
      <c r="F73" s="1" t="s">
        <v>153</v>
      </c>
      <c r="G73" s="4"/>
      <c r="H73" s="1"/>
    </row>
    <row r="74" spans="2:8" ht="34.5">
      <c r="B74" s="1" t="s">
        <v>129</v>
      </c>
      <c r="C74" s="18" t="s">
        <v>149</v>
      </c>
      <c r="D74" s="3">
        <f t="shared" si="0"/>
        <v>57</v>
      </c>
      <c r="E74" s="5" t="s">
        <v>154</v>
      </c>
      <c r="F74" s="1" t="s">
        <v>155</v>
      </c>
      <c r="G74" s="4"/>
      <c r="H74" s="1"/>
    </row>
    <row r="75" spans="2:8" ht="22.5">
      <c r="B75" s="1" t="s">
        <v>129</v>
      </c>
      <c r="C75" s="18" t="s">
        <v>149</v>
      </c>
      <c r="D75" s="3">
        <f t="shared" si="0"/>
        <v>58</v>
      </c>
      <c r="E75" s="5" t="s">
        <v>156</v>
      </c>
      <c r="F75" s="1" t="s">
        <v>157</v>
      </c>
      <c r="G75" s="4"/>
      <c r="H75" s="1"/>
    </row>
    <row r="76" spans="2:8" ht="23.25">
      <c r="B76" s="1" t="s">
        <v>129</v>
      </c>
      <c r="C76" s="18" t="s">
        <v>158</v>
      </c>
      <c r="D76" s="3">
        <f t="shared" si="0"/>
        <v>59</v>
      </c>
      <c r="E76" s="5" t="s">
        <v>159</v>
      </c>
      <c r="F76" s="1" t="s">
        <v>160</v>
      </c>
      <c r="G76" s="4"/>
      <c r="H76" s="1"/>
    </row>
    <row r="77" spans="2:8">
      <c r="B77" s="1" t="s">
        <v>129</v>
      </c>
      <c r="C77" s="18" t="s">
        <v>158</v>
      </c>
      <c r="D77" s="3">
        <f t="shared" si="0"/>
        <v>60</v>
      </c>
      <c r="E77" s="5" t="s">
        <v>161</v>
      </c>
      <c r="F77" s="1" t="s">
        <v>162</v>
      </c>
      <c r="G77" s="4"/>
      <c r="H77" s="1"/>
    </row>
    <row r="78" spans="2:8" ht="23.25">
      <c r="B78" s="1" t="s">
        <v>129</v>
      </c>
      <c r="C78" s="18" t="s">
        <v>158</v>
      </c>
      <c r="D78" s="3">
        <f t="shared" si="0"/>
        <v>61</v>
      </c>
      <c r="E78" s="5" t="s">
        <v>163</v>
      </c>
      <c r="F78" s="1" t="s">
        <v>164</v>
      </c>
      <c r="G78" s="4"/>
      <c r="H78" s="1"/>
    </row>
    <row r="79" spans="2:8" ht="23.25">
      <c r="B79" s="1" t="s">
        <v>129</v>
      </c>
      <c r="C79" s="18" t="s">
        <v>158</v>
      </c>
      <c r="D79" s="3">
        <f t="shared" si="0"/>
        <v>62</v>
      </c>
      <c r="E79" s="5" t="s">
        <v>165</v>
      </c>
      <c r="F79" s="1" t="s">
        <v>166</v>
      </c>
      <c r="G79" s="4"/>
      <c r="H79" s="1"/>
    </row>
    <row r="80" spans="2:8" ht="23.25">
      <c r="B80" s="1" t="s">
        <v>129</v>
      </c>
      <c r="C80" s="18" t="s">
        <v>158</v>
      </c>
      <c r="D80" s="3">
        <f t="shared" si="0"/>
        <v>63</v>
      </c>
      <c r="E80" s="5" t="s">
        <v>167</v>
      </c>
      <c r="F80" s="1" t="s">
        <v>168</v>
      </c>
      <c r="G80" s="4"/>
      <c r="H80" s="1"/>
    </row>
    <row r="81" spans="2:8">
      <c r="B81" s="1" t="s">
        <v>129</v>
      </c>
      <c r="C81" s="18" t="s">
        <v>158</v>
      </c>
      <c r="D81" s="3">
        <f t="shared" si="0"/>
        <v>64</v>
      </c>
      <c r="E81" s="5" t="s">
        <v>169</v>
      </c>
      <c r="F81" s="1" t="s">
        <v>170</v>
      </c>
      <c r="G81" s="4"/>
      <c r="H81" s="1"/>
    </row>
    <row r="82" spans="2:8">
      <c r="B82" s="1" t="s">
        <v>129</v>
      </c>
      <c r="C82" s="18" t="s">
        <v>171</v>
      </c>
      <c r="D82" s="3">
        <f t="shared" si="0"/>
        <v>65</v>
      </c>
      <c r="E82" s="5" t="s">
        <v>172</v>
      </c>
      <c r="F82" s="1" t="s">
        <v>173</v>
      </c>
      <c r="G82" s="4"/>
      <c r="H82" s="1"/>
    </row>
    <row r="83" spans="2:8">
      <c r="B83" s="1" t="s">
        <v>129</v>
      </c>
      <c r="C83" s="18" t="s">
        <v>171</v>
      </c>
      <c r="D83" s="3">
        <f t="shared" si="0"/>
        <v>66</v>
      </c>
      <c r="E83" s="5" t="s">
        <v>174</v>
      </c>
      <c r="F83" s="1" t="s">
        <v>175</v>
      </c>
      <c r="G83" s="4"/>
      <c r="H83" s="1"/>
    </row>
    <row r="84" spans="2:8">
      <c r="B84" s="1" t="s">
        <v>129</v>
      </c>
      <c r="C84" s="18" t="s">
        <v>171</v>
      </c>
      <c r="D84" s="3">
        <f t="shared" si="0"/>
        <v>67</v>
      </c>
      <c r="E84" s="5" t="s">
        <v>176</v>
      </c>
      <c r="F84" s="1" t="s">
        <v>177</v>
      </c>
      <c r="G84" s="4"/>
      <c r="H84" s="1"/>
    </row>
    <row r="85" spans="2:8">
      <c r="B85" s="1" t="s">
        <v>129</v>
      </c>
      <c r="C85" s="18" t="s">
        <v>178</v>
      </c>
      <c r="D85" s="3">
        <f t="shared" si="0"/>
        <v>68</v>
      </c>
      <c r="E85" s="5" t="s">
        <v>179</v>
      </c>
      <c r="F85" s="1" t="s">
        <v>180</v>
      </c>
      <c r="G85" s="4"/>
      <c r="H85" s="1"/>
    </row>
    <row r="86" spans="2:8" ht="23.25">
      <c r="B86" s="1" t="s">
        <v>129</v>
      </c>
      <c r="C86" s="18" t="s">
        <v>178</v>
      </c>
      <c r="D86" s="3">
        <f t="shared" si="0"/>
        <v>69</v>
      </c>
      <c r="E86" s="5" t="s">
        <v>181</v>
      </c>
      <c r="F86" s="1" t="s">
        <v>182</v>
      </c>
      <c r="G86" s="4"/>
      <c r="H86" s="1"/>
    </row>
    <row r="87" spans="2:8" ht="23.25">
      <c r="B87" s="1" t="s">
        <v>129</v>
      </c>
      <c r="C87" s="18" t="s">
        <v>178</v>
      </c>
      <c r="D87" s="3">
        <f t="shared" si="0"/>
        <v>70</v>
      </c>
      <c r="E87" s="5" t="s">
        <v>183</v>
      </c>
      <c r="F87" s="1" t="s">
        <v>184</v>
      </c>
      <c r="G87" s="4"/>
      <c r="H87" s="1"/>
    </row>
    <row r="88" spans="2:8">
      <c r="B88" s="1" t="s">
        <v>129</v>
      </c>
      <c r="C88" s="18" t="s">
        <v>178</v>
      </c>
      <c r="D88" s="3">
        <f t="shared" si="0"/>
        <v>71</v>
      </c>
      <c r="E88" s="5" t="s">
        <v>185</v>
      </c>
      <c r="F88" s="1" t="s">
        <v>186</v>
      </c>
      <c r="G88" s="4"/>
      <c r="H88" s="1"/>
    </row>
    <row r="89" spans="2:8">
      <c r="B89" s="1" t="s">
        <v>129</v>
      </c>
      <c r="C89" s="18" t="s">
        <v>178</v>
      </c>
      <c r="D89" s="3">
        <f t="shared" si="0"/>
        <v>72</v>
      </c>
      <c r="E89" s="5" t="s">
        <v>187</v>
      </c>
      <c r="F89" s="1" t="s">
        <v>188</v>
      </c>
      <c r="G89" s="4"/>
      <c r="H89" s="1"/>
    </row>
    <row r="90" spans="2:8">
      <c r="B90" s="1" t="s">
        <v>129</v>
      </c>
      <c r="C90" s="18" t="s">
        <v>178</v>
      </c>
      <c r="D90" s="3">
        <f t="shared" si="0"/>
        <v>73</v>
      </c>
      <c r="E90" s="5" t="s">
        <v>189</v>
      </c>
      <c r="F90" s="1" t="s">
        <v>190</v>
      </c>
      <c r="G90" s="4"/>
      <c r="H90" s="1"/>
    </row>
    <row r="91" spans="2:8">
      <c r="B91" s="1" t="s">
        <v>129</v>
      </c>
      <c r="C91" s="18" t="s">
        <v>178</v>
      </c>
      <c r="D91" s="3">
        <f t="shared" si="0"/>
        <v>74</v>
      </c>
      <c r="E91" s="5" t="s">
        <v>191</v>
      </c>
      <c r="F91" s="1" t="s">
        <v>192</v>
      </c>
      <c r="G91" s="4"/>
      <c r="H91" s="1"/>
    </row>
    <row r="92" spans="2:8">
      <c r="B92" s="1" t="s">
        <v>129</v>
      </c>
      <c r="C92" s="18" t="s">
        <v>178</v>
      </c>
      <c r="D92" s="3">
        <f t="shared" si="0"/>
        <v>75</v>
      </c>
      <c r="E92" s="5" t="s">
        <v>193</v>
      </c>
      <c r="F92" s="1" t="s">
        <v>194</v>
      </c>
      <c r="G92" s="4"/>
      <c r="H92" s="1"/>
    </row>
  </sheetData>
  <sortState xmlns:xlrd2="http://schemas.microsoft.com/office/spreadsheetml/2017/richdata2" ref="E4:F30">
    <sortCondition ref="E3"/>
  </sortState>
  <mergeCells count="16">
    <mergeCell ref="E21:E23"/>
    <mergeCell ref="D21:D23"/>
    <mergeCell ref="F21:F23"/>
    <mergeCell ref="C4:C23"/>
    <mergeCell ref="E13:E16"/>
    <mergeCell ref="F13:F16"/>
    <mergeCell ref="D13:D16"/>
    <mergeCell ref="E17:E20"/>
    <mergeCell ref="F17:F20"/>
    <mergeCell ref="D17:D20"/>
    <mergeCell ref="E4:E7"/>
    <mergeCell ref="E9:E12"/>
    <mergeCell ref="F9:F12"/>
    <mergeCell ref="F4:F7"/>
    <mergeCell ref="D4:D7"/>
    <mergeCell ref="D9:D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78"/>
  <sheetViews>
    <sheetView zoomScale="110" zoomScaleNormal="110" workbookViewId="0">
      <selection activeCell="D10" sqref="D10"/>
    </sheetView>
  </sheetViews>
  <sheetFormatPr defaultColWidth="11.42578125" defaultRowHeight="15"/>
  <cols>
    <col min="1" max="1" width="24.85546875" customWidth="1"/>
    <col min="2" max="9" width="19.28515625" customWidth="1"/>
  </cols>
  <sheetData>
    <row r="2" spans="1:9" ht="15" customHeight="1">
      <c r="B2" s="79" t="s">
        <v>195</v>
      </c>
      <c r="C2" s="80"/>
      <c r="D2" s="80"/>
      <c r="E2" s="81"/>
      <c r="F2" s="76" t="s">
        <v>196</v>
      </c>
      <c r="G2" s="77"/>
      <c r="H2" s="77"/>
      <c r="I2" s="78"/>
    </row>
    <row r="3" spans="1:9" ht="50.25" customHeight="1">
      <c r="A3" s="19"/>
      <c r="B3" s="23" t="s">
        <v>197</v>
      </c>
      <c r="C3" s="23" t="s">
        <v>198</v>
      </c>
      <c r="D3" s="23" t="s">
        <v>199</v>
      </c>
      <c r="E3" s="23" t="s">
        <v>200</v>
      </c>
      <c r="F3" s="24" t="s">
        <v>201</v>
      </c>
      <c r="G3" s="24" t="s">
        <v>202</v>
      </c>
      <c r="H3" s="24" t="s">
        <v>203</v>
      </c>
      <c r="I3" s="25" t="s">
        <v>204</v>
      </c>
    </row>
    <row r="4" spans="1:9">
      <c r="A4" s="22" t="s">
        <v>205</v>
      </c>
      <c r="B4" s="22" t="s">
        <v>206</v>
      </c>
      <c r="C4" s="22" t="s">
        <v>207</v>
      </c>
      <c r="D4" s="22" t="s">
        <v>208</v>
      </c>
      <c r="E4" s="22" t="s">
        <v>209</v>
      </c>
      <c r="F4" s="22" t="s">
        <v>210</v>
      </c>
      <c r="G4" s="22" t="s">
        <v>211</v>
      </c>
      <c r="H4" s="22" t="s">
        <v>212</v>
      </c>
      <c r="I4" s="22" t="s">
        <v>213</v>
      </c>
    </row>
    <row r="5" spans="1:9">
      <c r="A5" s="20" t="s">
        <v>9</v>
      </c>
      <c r="B5" s="21"/>
      <c r="C5" s="21"/>
      <c r="D5" s="21"/>
      <c r="E5" s="21"/>
      <c r="F5" s="21"/>
      <c r="G5" s="21"/>
      <c r="H5" s="21"/>
      <c r="I5" s="21"/>
    </row>
    <row r="6" spans="1:9">
      <c r="A6" s="5" t="s">
        <v>15</v>
      </c>
      <c r="B6" s="21"/>
      <c r="C6" s="21"/>
      <c r="D6" s="21"/>
      <c r="E6" s="21"/>
      <c r="F6" s="21"/>
      <c r="G6" s="21"/>
      <c r="H6" s="21"/>
      <c r="I6" s="21"/>
    </row>
    <row r="7" spans="1:9">
      <c r="A7" s="20" t="s">
        <v>17</v>
      </c>
      <c r="B7" s="21"/>
      <c r="C7" s="21"/>
      <c r="D7" s="21"/>
      <c r="E7" s="21"/>
      <c r="F7" s="21"/>
      <c r="G7" s="21"/>
      <c r="H7" s="21"/>
      <c r="I7" s="21"/>
    </row>
    <row r="8" spans="1:9" ht="22.5">
      <c r="A8" s="20" t="s">
        <v>23</v>
      </c>
      <c r="B8" s="21"/>
      <c r="C8" s="21"/>
      <c r="D8" s="21"/>
      <c r="E8" s="21"/>
      <c r="F8" s="21"/>
      <c r="G8" s="21"/>
      <c r="H8" s="21"/>
      <c r="I8" s="21"/>
    </row>
    <row r="9" spans="1:9" ht="22.5">
      <c r="A9" s="20" t="s">
        <v>29</v>
      </c>
      <c r="B9" s="21"/>
      <c r="C9" s="21"/>
      <c r="D9" s="21"/>
      <c r="E9" s="21"/>
      <c r="F9" s="21"/>
      <c r="G9" s="21"/>
      <c r="H9" s="21"/>
      <c r="I9" s="21"/>
    </row>
    <row r="10" spans="1:9" ht="22.5">
      <c r="A10" s="20" t="s">
        <v>35</v>
      </c>
      <c r="B10" s="21"/>
      <c r="C10" s="21"/>
      <c r="D10" s="21"/>
      <c r="E10" s="21"/>
      <c r="F10" s="21"/>
      <c r="G10" s="21"/>
      <c r="H10" s="21"/>
      <c r="I10" s="21"/>
    </row>
    <row r="11" spans="1:9" ht="23.25">
      <c r="A11" s="5" t="s">
        <v>41</v>
      </c>
      <c r="B11" s="21"/>
      <c r="C11" s="21"/>
      <c r="D11" s="21"/>
      <c r="E11" s="21"/>
      <c r="F11" s="21"/>
      <c r="G11" s="21"/>
      <c r="H11" s="21"/>
      <c r="I11" s="21"/>
    </row>
    <row r="12" spans="1:9">
      <c r="A12" s="5" t="s">
        <v>44</v>
      </c>
      <c r="B12" s="21"/>
      <c r="C12" s="21"/>
      <c r="D12" s="21"/>
      <c r="E12" s="21"/>
      <c r="F12" s="21"/>
      <c r="G12" s="21"/>
      <c r="H12" s="21"/>
      <c r="I12" s="21"/>
    </row>
    <row r="13" spans="1:9">
      <c r="A13" s="5" t="s">
        <v>46</v>
      </c>
      <c r="B13" s="21"/>
      <c r="C13" s="21"/>
      <c r="D13" s="21"/>
      <c r="E13" s="21"/>
      <c r="F13" s="21"/>
      <c r="G13" s="21"/>
      <c r="H13" s="21"/>
      <c r="I13" s="21"/>
    </row>
    <row r="14" spans="1:9" ht="15" customHeight="1">
      <c r="A14" s="5" t="s">
        <v>48</v>
      </c>
      <c r="B14" s="21"/>
      <c r="C14" s="21"/>
      <c r="D14" s="21"/>
      <c r="E14" s="21"/>
      <c r="F14" s="21"/>
      <c r="G14" s="21"/>
      <c r="H14" s="21"/>
      <c r="I14" s="21"/>
    </row>
    <row r="15" spans="1:9">
      <c r="A15" s="5" t="s">
        <v>51</v>
      </c>
      <c r="B15" s="21"/>
      <c r="C15" s="21"/>
      <c r="D15" s="21"/>
      <c r="E15" s="21"/>
      <c r="F15" s="21"/>
      <c r="G15" s="21"/>
      <c r="H15" s="21"/>
      <c r="I15" s="21"/>
    </row>
    <row r="16" spans="1:9">
      <c r="A16" s="5" t="s">
        <v>53</v>
      </c>
      <c r="B16" s="21"/>
      <c r="C16" s="21"/>
      <c r="D16" s="21"/>
      <c r="E16" s="21"/>
      <c r="F16" s="21"/>
      <c r="G16" s="21"/>
      <c r="H16" s="21"/>
      <c r="I16" s="21"/>
    </row>
    <row r="17" spans="1:9">
      <c r="A17" s="5" t="s">
        <v>57</v>
      </c>
      <c r="B17" s="21"/>
      <c r="C17" s="21"/>
      <c r="D17" s="21"/>
      <c r="E17" s="21"/>
      <c r="F17" s="21"/>
      <c r="G17" s="21"/>
      <c r="H17" s="21"/>
      <c r="I17" s="21"/>
    </row>
    <row r="18" spans="1:9" ht="15" customHeight="1">
      <c r="A18" s="5" t="s">
        <v>59</v>
      </c>
      <c r="B18" s="21"/>
      <c r="C18" s="21"/>
      <c r="D18" s="21"/>
      <c r="E18" s="21"/>
      <c r="F18" s="21"/>
      <c r="G18" s="21"/>
      <c r="H18" s="21"/>
      <c r="I18" s="21"/>
    </row>
    <row r="19" spans="1:9">
      <c r="A19" s="5" t="s">
        <v>61</v>
      </c>
      <c r="B19" s="21"/>
      <c r="C19" s="21"/>
      <c r="D19" s="21"/>
      <c r="E19" s="21"/>
      <c r="F19" s="21"/>
      <c r="G19" s="21"/>
      <c r="H19" s="21"/>
      <c r="I19" s="21"/>
    </row>
    <row r="20" spans="1:9" ht="23.25">
      <c r="A20" s="5" t="s">
        <v>63</v>
      </c>
      <c r="B20" s="21"/>
      <c r="C20" s="21"/>
      <c r="D20" s="21"/>
      <c r="E20" s="21"/>
      <c r="F20" s="21"/>
      <c r="G20" s="21"/>
      <c r="H20" s="21"/>
      <c r="I20" s="21"/>
    </row>
    <row r="21" spans="1:9">
      <c r="A21" s="5" t="s">
        <v>65</v>
      </c>
      <c r="B21" s="21"/>
      <c r="C21" s="21"/>
      <c r="D21" s="21"/>
      <c r="E21" s="21"/>
      <c r="F21" s="21"/>
      <c r="G21" s="21"/>
      <c r="H21" s="21"/>
      <c r="I21" s="21"/>
    </row>
    <row r="22" spans="1:9" ht="15" customHeight="1">
      <c r="A22" s="5" t="s">
        <v>67</v>
      </c>
      <c r="B22" s="21"/>
      <c r="C22" s="21"/>
      <c r="D22" s="21"/>
      <c r="E22" s="21"/>
      <c r="F22" s="21"/>
      <c r="G22" s="21"/>
      <c r="H22" s="21"/>
      <c r="I22" s="21"/>
    </row>
    <row r="23" spans="1:9" ht="23.25">
      <c r="A23" s="5" t="s">
        <v>70</v>
      </c>
      <c r="B23" s="21"/>
      <c r="C23" s="21"/>
      <c r="D23" s="21"/>
      <c r="E23" s="21"/>
      <c r="F23" s="21"/>
      <c r="G23" s="21"/>
      <c r="H23" s="21"/>
      <c r="I23" s="21"/>
    </row>
    <row r="24" spans="1:9">
      <c r="A24" s="5" t="s">
        <v>72</v>
      </c>
      <c r="B24" s="21"/>
      <c r="C24" s="21"/>
      <c r="D24" s="21"/>
      <c r="E24" s="21"/>
      <c r="F24" s="21"/>
      <c r="G24" s="21"/>
      <c r="H24" s="21"/>
      <c r="I24" s="21"/>
    </row>
    <row r="25" spans="1:9">
      <c r="A25" s="5" t="s">
        <v>74</v>
      </c>
      <c r="B25" s="21"/>
      <c r="C25" s="21"/>
      <c r="D25" s="21"/>
      <c r="E25" s="21"/>
      <c r="F25" s="21"/>
      <c r="G25" s="21"/>
      <c r="H25" s="21"/>
      <c r="I25" s="21"/>
    </row>
    <row r="26" spans="1:9" ht="23.25">
      <c r="A26" s="5" t="s">
        <v>77</v>
      </c>
      <c r="B26" s="21"/>
      <c r="C26" s="21"/>
      <c r="D26" s="21"/>
      <c r="E26" s="21"/>
      <c r="F26" s="21"/>
      <c r="G26" s="21"/>
      <c r="H26" s="21"/>
      <c r="I26" s="21"/>
    </row>
    <row r="27" spans="1:9" ht="23.25">
      <c r="A27" s="5" t="s">
        <v>79</v>
      </c>
      <c r="B27" s="21"/>
      <c r="C27" s="21"/>
      <c r="D27" s="21"/>
      <c r="E27" s="21"/>
      <c r="F27" s="21"/>
      <c r="G27" s="21"/>
      <c r="H27" s="21"/>
      <c r="I27" s="21"/>
    </row>
    <row r="28" spans="1:9" ht="23.25">
      <c r="A28" s="5" t="s">
        <v>81</v>
      </c>
      <c r="B28" s="21"/>
      <c r="C28" s="21"/>
      <c r="D28" s="21"/>
      <c r="E28" s="21"/>
      <c r="F28" s="21"/>
      <c r="G28" s="21"/>
      <c r="H28" s="21"/>
      <c r="I28" s="21"/>
    </row>
    <row r="29" spans="1:9" ht="34.5">
      <c r="A29" s="5" t="s">
        <v>214</v>
      </c>
      <c r="B29" s="21"/>
      <c r="C29" s="21"/>
      <c r="D29" s="21"/>
      <c r="E29" s="21"/>
      <c r="F29" s="21"/>
      <c r="G29" s="21"/>
      <c r="H29" s="21"/>
      <c r="I29" s="21"/>
    </row>
    <row r="30" spans="1:9">
      <c r="A30" s="5" t="s">
        <v>85</v>
      </c>
      <c r="B30" s="21"/>
      <c r="C30" s="21"/>
      <c r="D30" s="21"/>
      <c r="E30" s="21"/>
      <c r="F30" s="21"/>
      <c r="G30" s="21"/>
      <c r="H30" s="21"/>
      <c r="I30" s="21"/>
    </row>
    <row r="31" spans="1:9" ht="34.5">
      <c r="A31" s="5" t="s">
        <v>90</v>
      </c>
      <c r="B31" s="21"/>
      <c r="C31" s="21"/>
      <c r="D31" s="21"/>
      <c r="E31" s="21"/>
      <c r="F31" s="21"/>
      <c r="G31" s="21"/>
      <c r="H31" s="21"/>
      <c r="I31" s="21"/>
    </row>
    <row r="32" spans="1:9" ht="34.5">
      <c r="A32" s="5" t="s">
        <v>93</v>
      </c>
      <c r="B32" s="21"/>
      <c r="C32" s="21"/>
      <c r="D32" s="21"/>
      <c r="E32" s="21"/>
      <c r="F32" s="21"/>
      <c r="G32" s="21"/>
      <c r="H32" s="21"/>
      <c r="I32" s="21"/>
    </row>
    <row r="33" spans="1:9" ht="57">
      <c r="A33" s="5" t="s">
        <v>95</v>
      </c>
      <c r="B33" s="21"/>
      <c r="C33" s="21"/>
      <c r="D33" s="21"/>
      <c r="E33" s="21"/>
      <c r="F33" s="21"/>
      <c r="G33" s="21"/>
      <c r="H33" s="21"/>
      <c r="I33" s="21"/>
    </row>
    <row r="34" spans="1:9" ht="23.25">
      <c r="A34" s="5" t="s">
        <v>97</v>
      </c>
      <c r="B34" s="21"/>
      <c r="C34" s="21"/>
      <c r="D34" s="21"/>
      <c r="E34" s="21"/>
      <c r="F34" s="21"/>
      <c r="G34" s="21"/>
      <c r="H34" s="21"/>
      <c r="I34" s="21"/>
    </row>
    <row r="35" spans="1:9">
      <c r="A35" s="5" t="s">
        <v>99</v>
      </c>
      <c r="B35" s="21"/>
      <c r="C35" s="21"/>
      <c r="D35" s="21"/>
      <c r="E35" s="21"/>
      <c r="F35" s="21"/>
      <c r="G35" s="21"/>
      <c r="H35" s="21"/>
      <c r="I35" s="21"/>
    </row>
    <row r="36" spans="1:9" ht="23.25">
      <c r="A36" s="5" t="s">
        <v>102</v>
      </c>
      <c r="B36" s="21"/>
      <c r="C36" s="21"/>
      <c r="D36" s="21"/>
      <c r="E36" s="21"/>
      <c r="F36" s="21"/>
      <c r="G36" s="21"/>
      <c r="H36" s="21"/>
      <c r="I36" s="21"/>
    </row>
    <row r="37" spans="1:9" ht="23.25">
      <c r="A37" s="5" t="s">
        <v>105</v>
      </c>
      <c r="B37" s="21"/>
      <c r="C37" s="21"/>
      <c r="D37" s="21"/>
      <c r="E37" s="21"/>
      <c r="F37" s="21"/>
      <c r="G37" s="21"/>
      <c r="H37" s="21"/>
      <c r="I37" s="21"/>
    </row>
    <row r="38" spans="1:9" ht="23.25">
      <c r="A38" s="5" t="s">
        <v>107</v>
      </c>
      <c r="B38" s="21"/>
      <c r="C38" s="21"/>
      <c r="D38" s="21"/>
      <c r="E38" s="21"/>
      <c r="F38" s="21"/>
      <c r="G38" s="21"/>
      <c r="H38" s="21"/>
      <c r="I38" s="21"/>
    </row>
    <row r="39" spans="1:9">
      <c r="A39" s="5" t="s">
        <v>109</v>
      </c>
      <c r="B39" s="21"/>
      <c r="C39" s="21"/>
      <c r="D39" s="21"/>
      <c r="E39" s="21"/>
      <c r="F39" s="21"/>
      <c r="G39" s="21"/>
      <c r="H39" s="21"/>
      <c r="I39" s="21"/>
    </row>
    <row r="40" spans="1:9">
      <c r="A40" s="5" t="s">
        <v>111</v>
      </c>
      <c r="B40" s="21"/>
      <c r="C40" s="21"/>
      <c r="D40" s="21"/>
      <c r="E40" s="21"/>
      <c r="F40" s="21"/>
      <c r="G40" s="21"/>
      <c r="H40" s="21"/>
      <c r="I40" s="21"/>
    </row>
    <row r="41" spans="1:9" ht="23.25">
      <c r="A41" s="5" t="s">
        <v>113</v>
      </c>
      <c r="B41" s="21"/>
      <c r="C41" s="21"/>
      <c r="D41" s="21"/>
      <c r="E41" s="21"/>
      <c r="F41" s="21"/>
      <c r="G41" s="21"/>
      <c r="H41" s="21"/>
      <c r="I41" s="21"/>
    </row>
    <row r="42" spans="1:9" ht="23.25">
      <c r="A42" s="5" t="s">
        <v>115</v>
      </c>
      <c r="B42" s="21"/>
      <c r="C42" s="21"/>
      <c r="D42" s="21"/>
      <c r="E42" s="21"/>
      <c r="F42" s="21"/>
      <c r="G42" s="21"/>
      <c r="H42" s="21"/>
      <c r="I42" s="21"/>
    </row>
    <row r="43" spans="1:9">
      <c r="A43" s="5" t="s">
        <v>117</v>
      </c>
      <c r="B43" s="21"/>
      <c r="C43" s="21"/>
      <c r="D43" s="21"/>
      <c r="E43" s="21"/>
      <c r="F43" s="21"/>
      <c r="G43" s="21"/>
      <c r="H43" s="21"/>
      <c r="I43" s="21"/>
    </row>
    <row r="44" spans="1:9">
      <c r="A44" s="5" t="s">
        <v>119</v>
      </c>
      <c r="B44" s="21"/>
      <c r="C44" s="21"/>
      <c r="D44" s="21"/>
      <c r="E44" s="21"/>
      <c r="F44" s="21"/>
      <c r="G44" s="21"/>
      <c r="H44" s="21"/>
      <c r="I44" s="21"/>
    </row>
    <row r="45" spans="1:9" ht="23.25">
      <c r="A45" s="5" t="s">
        <v>121</v>
      </c>
      <c r="B45" s="21"/>
      <c r="C45" s="21"/>
      <c r="D45" s="21"/>
      <c r="E45" s="21"/>
      <c r="F45" s="21"/>
      <c r="G45" s="21"/>
      <c r="H45" s="21"/>
      <c r="I45" s="21"/>
    </row>
    <row r="46" spans="1:9">
      <c r="A46" s="5" t="s">
        <v>123</v>
      </c>
      <c r="B46" s="21"/>
      <c r="C46" s="21"/>
      <c r="D46" s="21"/>
      <c r="E46" s="21"/>
      <c r="F46" s="21"/>
      <c r="G46" s="21"/>
      <c r="H46" s="21"/>
      <c r="I46" s="21"/>
    </row>
    <row r="47" spans="1:9" ht="34.5">
      <c r="A47" s="5" t="s">
        <v>125</v>
      </c>
      <c r="B47" s="21"/>
      <c r="C47" s="21"/>
      <c r="D47" s="21"/>
      <c r="E47" s="21"/>
      <c r="F47" s="21"/>
      <c r="G47" s="21"/>
      <c r="H47" s="21"/>
      <c r="I47" s="21"/>
    </row>
    <row r="48" spans="1:9">
      <c r="A48" s="5" t="s">
        <v>127</v>
      </c>
      <c r="B48" s="21"/>
      <c r="C48" s="21"/>
      <c r="D48" s="21"/>
      <c r="E48" s="21"/>
      <c r="F48" s="21"/>
      <c r="G48" s="21"/>
      <c r="H48" s="21"/>
      <c r="I48" s="21"/>
    </row>
    <row r="49" spans="1:9">
      <c r="A49" s="5" t="s">
        <v>131</v>
      </c>
      <c r="B49" s="21"/>
      <c r="C49" s="21"/>
      <c r="D49" s="21"/>
      <c r="E49" s="21"/>
      <c r="F49" s="21"/>
      <c r="G49" s="21"/>
      <c r="H49" s="21"/>
      <c r="I49" s="21"/>
    </row>
    <row r="50" spans="1:9" ht="23.25">
      <c r="A50" s="5" t="s">
        <v>133</v>
      </c>
      <c r="B50" s="21"/>
      <c r="C50" s="21"/>
      <c r="D50" s="21"/>
      <c r="E50" s="21"/>
      <c r="F50" s="21"/>
      <c r="G50" s="21"/>
      <c r="H50" s="21"/>
      <c r="I50" s="21"/>
    </row>
    <row r="51" spans="1:9">
      <c r="A51" s="5" t="s">
        <v>135</v>
      </c>
      <c r="B51" s="21"/>
      <c r="C51" s="21"/>
      <c r="D51" s="21"/>
      <c r="E51" s="21"/>
      <c r="F51" s="21"/>
      <c r="G51" s="21"/>
      <c r="H51" s="21"/>
      <c r="I51" s="21"/>
    </row>
    <row r="52" spans="1:9">
      <c r="A52" s="5" t="s">
        <v>137</v>
      </c>
      <c r="B52" s="21"/>
      <c r="C52" s="21"/>
      <c r="D52" s="21"/>
      <c r="E52" s="21"/>
      <c r="F52" s="21"/>
      <c r="G52" s="21"/>
      <c r="H52" s="21"/>
      <c r="I52" s="21"/>
    </row>
    <row r="53" spans="1:9">
      <c r="A53" s="5" t="s">
        <v>139</v>
      </c>
      <c r="B53" s="21"/>
      <c r="C53" s="21"/>
      <c r="D53" s="21"/>
      <c r="E53" s="21"/>
      <c r="F53" s="21"/>
      <c r="G53" s="21"/>
      <c r="H53" s="21"/>
      <c r="I53" s="21"/>
    </row>
    <row r="54" spans="1:9" ht="23.25">
      <c r="A54" s="5" t="s">
        <v>141</v>
      </c>
      <c r="B54" s="21"/>
      <c r="C54" s="21"/>
      <c r="D54" s="21"/>
      <c r="E54" s="21"/>
      <c r="F54" s="21"/>
      <c r="G54" s="21"/>
      <c r="H54" s="21"/>
      <c r="I54" s="21"/>
    </row>
    <row r="55" spans="1:9">
      <c r="A55" s="5" t="s">
        <v>143</v>
      </c>
      <c r="B55" s="21"/>
      <c r="C55" s="21"/>
      <c r="D55" s="21"/>
      <c r="E55" s="21"/>
      <c r="F55" s="21"/>
      <c r="G55" s="21"/>
      <c r="H55" s="21"/>
      <c r="I55" s="21"/>
    </row>
    <row r="56" spans="1:9">
      <c r="A56" s="5" t="s">
        <v>145</v>
      </c>
      <c r="B56" s="21"/>
      <c r="C56" s="21"/>
      <c r="D56" s="21"/>
      <c r="E56" s="21"/>
      <c r="F56" s="21"/>
      <c r="G56" s="21"/>
      <c r="H56" s="21"/>
      <c r="I56" s="21"/>
    </row>
    <row r="57" spans="1:9">
      <c r="A57" s="5" t="s">
        <v>147</v>
      </c>
      <c r="B57" s="21"/>
      <c r="C57" s="21"/>
      <c r="D57" s="21"/>
      <c r="E57" s="21"/>
      <c r="F57" s="21"/>
      <c r="G57" s="21"/>
      <c r="H57" s="21"/>
      <c r="I57" s="21"/>
    </row>
    <row r="58" spans="1:9" ht="23.25">
      <c r="A58" s="5" t="s">
        <v>150</v>
      </c>
      <c r="B58" s="21"/>
      <c r="C58" s="21"/>
      <c r="D58" s="21"/>
      <c r="E58" s="21"/>
      <c r="F58" s="21"/>
      <c r="G58" s="21"/>
      <c r="H58" s="21"/>
      <c r="I58" s="21"/>
    </row>
    <row r="59" spans="1:9" ht="23.25">
      <c r="A59" s="5" t="s">
        <v>152</v>
      </c>
      <c r="B59" s="21"/>
      <c r="C59" s="21"/>
      <c r="D59" s="21"/>
      <c r="E59" s="21"/>
      <c r="F59" s="21"/>
      <c r="G59" s="21"/>
      <c r="H59" s="21"/>
      <c r="I59" s="21"/>
    </row>
    <row r="60" spans="1:9" ht="23.25">
      <c r="A60" s="5" t="s">
        <v>154</v>
      </c>
      <c r="B60" s="21"/>
      <c r="C60" s="21"/>
      <c r="D60" s="21"/>
      <c r="E60" s="21"/>
      <c r="F60" s="21"/>
      <c r="G60" s="21"/>
      <c r="H60" s="21"/>
      <c r="I60" s="21"/>
    </row>
    <row r="61" spans="1:9">
      <c r="A61" s="5" t="s">
        <v>156</v>
      </c>
      <c r="B61" s="21"/>
      <c r="C61" s="21"/>
      <c r="D61" s="21"/>
      <c r="E61" s="21"/>
      <c r="F61" s="21"/>
      <c r="G61" s="21"/>
      <c r="H61" s="21"/>
      <c r="I61" s="21"/>
    </row>
    <row r="62" spans="1:9">
      <c r="A62" s="5" t="s">
        <v>159</v>
      </c>
      <c r="B62" s="21"/>
      <c r="C62" s="21"/>
      <c r="D62" s="21"/>
      <c r="E62" s="21"/>
      <c r="F62" s="21"/>
      <c r="G62" s="21"/>
      <c r="H62" s="21"/>
      <c r="I62" s="21"/>
    </row>
    <row r="63" spans="1:9">
      <c r="A63" s="5" t="s">
        <v>161</v>
      </c>
      <c r="B63" s="21"/>
      <c r="C63" s="21"/>
      <c r="D63" s="21"/>
      <c r="E63" s="21"/>
      <c r="F63" s="21"/>
      <c r="G63" s="21"/>
      <c r="H63" s="21"/>
      <c r="I63" s="21"/>
    </row>
    <row r="64" spans="1:9">
      <c r="A64" s="5" t="s">
        <v>163</v>
      </c>
      <c r="B64" s="21"/>
      <c r="C64" s="21"/>
      <c r="D64" s="21"/>
      <c r="E64" s="21"/>
      <c r="F64" s="21"/>
      <c r="G64" s="21"/>
      <c r="H64" s="21"/>
      <c r="I64" s="21"/>
    </row>
    <row r="65" spans="1:9" ht="23.25">
      <c r="A65" s="5" t="s">
        <v>165</v>
      </c>
      <c r="B65" s="21"/>
      <c r="C65" s="21"/>
      <c r="D65" s="21"/>
      <c r="E65" s="21"/>
      <c r="F65" s="21"/>
      <c r="G65" s="21"/>
      <c r="H65" s="21"/>
      <c r="I65" s="21"/>
    </row>
    <row r="66" spans="1:9" ht="23.25">
      <c r="A66" s="5" t="s">
        <v>167</v>
      </c>
      <c r="B66" s="21"/>
      <c r="C66" s="21"/>
      <c r="D66" s="21"/>
      <c r="E66" s="21"/>
      <c r="F66" s="21"/>
      <c r="G66" s="21"/>
      <c r="H66" s="21"/>
      <c r="I66" s="21"/>
    </row>
    <row r="67" spans="1:9">
      <c r="A67" s="5" t="s">
        <v>169</v>
      </c>
      <c r="B67" s="21"/>
      <c r="C67" s="21"/>
      <c r="D67" s="21"/>
      <c r="E67" s="21"/>
      <c r="F67" s="21"/>
      <c r="G67" s="21"/>
      <c r="H67" s="21"/>
      <c r="I67" s="21"/>
    </row>
    <row r="68" spans="1:9">
      <c r="A68" s="5" t="s">
        <v>172</v>
      </c>
      <c r="B68" s="21"/>
      <c r="C68" s="21"/>
      <c r="D68" s="21"/>
      <c r="E68" s="21"/>
      <c r="F68" s="21"/>
      <c r="G68" s="21"/>
      <c r="H68" s="21"/>
      <c r="I68" s="21"/>
    </row>
    <row r="69" spans="1:9">
      <c r="A69" s="5" t="s">
        <v>174</v>
      </c>
      <c r="B69" s="21"/>
      <c r="C69" s="21"/>
      <c r="D69" s="21"/>
      <c r="E69" s="21"/>
      <c r="F69" s="21"/>
      <c r="G69" s="21"/>
      <c r="H69" s="21"/>
      <c r="I69" s="21"/>
    </row>
    <row r="70" spans="1:9">
      <c r="A70" s="5" t="s">
        <v>176</v>
      </c>
      <c r="B70" s="21"/>
      <c r="C70" s="21"/>
      <c r="D70" s="21"/>
      <c r="E70" s="21"/>
      <c r="F70" s="21"/>
      <c r="G70" s="21"/>
      <c r="H70" s="21"/>
      <c r="I70" s="21"/>
    </row>
    <row r="71" spans="1:9">
      <c r="A71" s="5" t="s">
        <v>179</v>
      </c>
      <c r="B71" s="21"/>
      <c r="C71" s="21"/>
      <c r="D71" s="21"/>
      <c r="E71" s="21"/>
      <c r="F71" s="21"/>
      <c r="G71" s="21"/>
      <c r="H71" s="21"/>
      <c r="I71" s="21"/>
    </row>
    <row r="72" spans="1:9">
      <c r="A72" s="5" t="s">
        <v>181</v>
      </c>
      <c r="B72" s="21"/>
      <c r="C72" s="21"/>
      <c r="D72" s="21"/>
      <c r="E72" s="21"/>
      <c r="F72" s="21"/>
      <c r="G72" s="21"/>
      <c r="H72" s="21"/>
      <c r="I72" s="21"/>
    </row>
    <row r="73" spans="1:9" ht="23.25">
      <c r="A73" s="5" t="s">
        <v>183</v>
      </c>
      <c r="B73" s="21"/>
      <c r="C73" s="21"/>
      <c r="D73" s="21"/>
      <c r="E73" s="21"/>
      <c r="F73" s="21"/>
      <c r="G73" s="21"/>
      <c r="H73" s="21"/>
      <c r="I73" s="21"/>
    </row>
    <row r="74" spans="1:9">
      <c r="A74" s="5" t="s">
        <v>185</v>
      </c>
      <c r="B74" s="21"/>
      <c r="C74" s="21"/>
      <c r="D74" s="21"/>
      <c r="E74" s="21"/>
      <c r="F74" s="21"/>
      <c r="G74" s="21"/>
      <c r="H74" s="21"/>
      <c r="I74" s="21"/>
    </row>
    <row r="75" spans="1:9">
      <c r="A75" s="5" t="s">
        <v>187</v>
      </c>
      <c r="B75" s="21"/>
      <c r="C75" s="21"/>
      <c r="D75" s="21"/>
      <c r="E75" s="21"/>
      <c r="F75" s="21"/>
      <c r="G75" s="21"/>
      <c r="H75" s="21"/>
      <c r="I75" s="21"/>
    </row>
    <row r="76" spans="1:9">
      <c r="A76" s="5" t="s">
        <v>189</v>
      </c>
      <c r="B76" s="21"/>
      <c r="C76" s="21"/>
      <c r="D76" s="21"/>
      <c r="E76" s="21"/>
      <c r="F76" s="21"/>
      <c r="G76" s="21"/>
      <c r="H76" s="21"/>
      <c r="I76" s="21"/>
    </row>
    <row r="77" spans="1:9">
      <c r="A77" s="5" t="s">
        <v>191</v>
      </c>
      <c r="B77" s="21"/>
      <c r="C77" s="21"/>
      <c r="D77" s="21"/>
      <c r="E77" s="21"/>
      <c r="F77" s="21"/>
      <c r="G77" s="21"/>
      <c r="H77" s="21"/>
      <c r="I77" s="21"/>
    </row>
    <row r="78" spans="1:9">
      <c r="A78" s="5" t="s">
        <v>193</v>
      </c>
      <c r="B78" s="21"/>
      <c r="C78" s="21"/>
      <c r="D78" s="21"/>
      <c r="E78" s="21"/>
      <c r="F78" s="21"/>
      <c r="G78" s="21"/>
      <c r="H78" s="21"/>
      <c r="I78" s="21"/>
    </row>
  </sheetData>
  <autoFilter ref="A4:I78" xr:uid="{00000000-0009-0000-0000-000001000000}"/>
  <mergeCells count="2">
    <mergeCell ref="F2:I2"/>
    <mergeCell ref="B2:E2"/>
  </mergeCells>
  <pageMargins left="0.7" right="0.7" top="0.75" bottom="0.75" header="0.3" footer="0.3"/>
  <pageSetup orientation="portrait" horizontalDpi="4294967292"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31"/>
  <sheetViews>
    <sheetView showGridLines="0" tabSelected="1" zoomScale="80" zoomScaleNormal="80" workbookViewId="0">
      <selection activeCell="A8" sqref="A8:J9"/>
    </sheetView>
  </sheetViews>
  <sheetFormatPr defaultColWidth="11.42578125" defaultRowHeight="15"/>
  <cols>
    <col min="1" max="1" width="12.85546875" customWidth="1"/>
    <col min="2" max="2" width="8.28515625" customWidth="1"/>
    <col min="3" max="3" width="27.140625" customWidth="1"/>
    <col min="4" max="4" width="23.28515625" customWidth="1"/>
    <col min="5" max="5" width="28.42578125" customWidth="1"/>
    <col min="6" max="6" width="49.28515625" customWidth="1"/>
    <col min="7" max="7" width="20.7109375" customWidth="1"/>
    <col min="8" max="8" width="15.85546875" customWidth="1"/>
    <col min="9" max="9" width="19.5703125" customWidth="1"/>
    <col min="10" max="10" width="15.85546875" customWidth="1"/>
    <col min="11" max="11" width="10.28515625" customWidth="1"/>
    <col min="12" max="12" width="11.5703125" customWidth="1"/>
    <col min="13" max="13" width="7.42578125" customWidth="1"/>
    <col min="14" max="14" width="16.5703125" customWidth="1"/>
    <col min="15" max="15" width="6.7109375" customWidth="1"/>
    <col min="16" max="16" width="12.140625" customWidth="1"/>
    <col min="17" max="17" width="15.5703125" customWidth="1"/>
    <col min="18" max="18" width="13.42578125" customWidth="1"/>
    <col min="19" max="19" width="7" customWidth="1"/>
    <col min="20" max="20" width="12.7109375" customWidth="1"/>
    <col min="21" max="21" width="8.28515625" customWidth="1"/>
    <col min="22" max="22" width="12.7109375" customWidth="1"/>
    <col min="23" max="23" width="8.42578125" customWidth="1"/>
    <col min="24" max="24" width="17.5703125" customWidth="1"/>
    <col min="25" max="25" width="42.28515625" customWidth="1"/>
    <col min="26" max="26" width="26.28515625" customWidth="1"/>
    <col min="27" max="27" width="37.28515625" customWidth="1"/>
    <col min="28" max="28" width="9.85546875" customWidth="1"/>
    <col min="29" max="29" width="8.85546875" customWidth="1"/>
    <col min="30" max="30" width="13.7109375" customWidth="1"/>
    <col min="31" max="31" width="11.85546875" customWidth="1"/>
    <col min="32" max="32" width="12.5703125" customWidth="1"/>
    <col min="33" max="33" width="12.140625" customWidth="1"/>
    <col min="34" max="34" width="9.140625" customWidth="1"/>
    <col min="35" max="35" width="10.85546875" customWidth="1"/>
    <col min="36" max="36" width="8.7109375" customWidth="1"/>
    <col min="37" max="37" width="8.140625" customWidth="1"/>
    <col min="38" max="38" width="9.42578125" customWidth="1"/>
    <col min="39" max="39" width="8.42578125" customWidth="1"/>
    <col min="40" max="40" width="7.85546875" customWidth="1"/>
    <col min="41" max="41" width="13.28515625" customWidth="1"/>
    <col min="42" max="42" width="7.7109375" customWidth="1"/>
    <col min="43" max="43" width="13.28515625" customWidth="1"/>
    <col min="44" max="44" width="12.7109375" customWidth="1"/>
    <col min="45" max="45" width="12" customWidth="1"/>
    <col min="46" max="47" width="17.28515625" customWidth="1"/>
    <col min="48" max="48" width="14.28515625" customWidth="1"/>
    <col min="49" max="49" width="12.28515625" customWidth="1"/>
    <col min="50" max="52" width="17.28515625" customWidth="1"/>
    <col min="53" max="54" width="22" customWidth="1"/>
    <col min="55" max="55" width="12.140625" customWidth="1"/>
    <col min="61" max="61" width="54.140625" customWidth="1"/>
    <col min="16338" max="16384" width="25.42578125" customWidth="1"/>
  </cols>
  <sheetData>
    <row r="1" spans="1:61" s="7" customFormat="1" ht="16.5" customHeight="1">
      <c r="A1" s="101"/>
      <c r="B1" s="101"/>
      <c r="C1" s="101"/>
      <c r="D1" s="123" t="s">
        <v>215</v>
      </c>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c r="AP1" s="123"/>
      <c r="AQ1" s="123"/>
      <c r="AR1" s="123"/>
      <c r="AS1" s="123"/>
      <c r="AT1" s="123"/>
      <c r="AU1" s="123"/>
      <c r="AV1" s="123"/>
      <c r="AW1" s="123"/>
      <c r="AX1" s="123"/>
      <c r="AY1" s="123"/>
      <c r="AZ1" s="123"/>
      <c r="BA1" s="123"/>
      <c r="BB1" s="124" t="s">
        <v>216</v>
      </c>
      <c r="BC1" s="124"/>
      <c r="BI1" s="31" t="s">
        <v>217</v>
      </c>
    </row>
    <row r="2" spans="1:61" s="7" customFormat="1" ht="16.5" customHeight="1">
      <c r="A2" s="101"/>
      <c r="B2" s="101"/>
      <c r="C2" s="101"/>
      <c r="D2" s="125" t="s">
        <v>218</v>
      </c>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126"/>
      <c r="AO2" s="126"/>
      <c r="AP2" s="126"/>
      <c r="AQ2" s="126"/>
      <c r="AR2" s="126"/>
      <c r="AS2" s="126"/>
      <c r="AT2" s="126"/>
      <c r="AU2" s="126"/>
      <c r="AV2" s="126"/>
      <c r="AW2" s="126"/>
      <c r="AX2" s="126"/>
      <c r="AY2" s="126"/>
      <c r="AZ2" s="126"/>
      <c r="BA2" s="127"/>
      <c r="BB2" s="124" t="s">
        <v>219</v>
      </c>
      <c r="BC2" s="124"/>
      <c r="BI2" s="31" t="s">
        <v>220</v>
      </c>
    </row>
    <row r="3" spans="1:61" s="7" customFormat="1" ht="16.5" customHeight="1">
      <c r="A3" s="101"/>
      <c r="B3" s="101"/>
      <c r="C3" s="101"/>
      <c r="D3" s="125" t="s">
        <v>221</v>
      </c>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7"/>
      <c r="BB3" s="124" t="s">
        <v>222</v>
      </c>
      <c r="BC3" s="124"/>
      <c r="BI3" s="31" t="s">
        <v>223</v>
      </c>
    </row>
    <row r="4" spans="1:61" s="7" customFormat="1" ht="18" customHeight="1">
      <c r="A4" s="101"/>
      <c r="B4" s="101"/>
      <c r="C4" s="101"/>
      <c r="D4" s="128" t="s">
        <v>224</v>
      </c>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30"/>
      <c r="BB4" s="124" t="s">
        <v>225</v>
      </c>
      <c r="BC4" s="124"/>
      <c r="BI4" s="31" t="s">
        <v>226</v>
      </c>
    </row>
    <row r="5" spans="1:61" s="8" customFormat="1" ht="41.25" customHeight="1">
      <c r="A5" s="102" t="s">
        <v>227</v>
      </c>
      <c r="B5" s="103"/>
      <c r="C5" s="103"/>
      <c r="D5" s="134" t="s">
        <v>215</v>
      </c>
      <c r="E5" s="135"/>
      <c r="F5" s="46" t="s">
        <v>228</v>
      </c>
      <c r="G5" s="47" t="s">
        <v>229</v>
      </c>
      <c r="H5" s="46" t="s">
        <v>230</v>
      </c>
      <c r="I5" s="47" t="s">
        <v>231</v>
      </c>
      <c r="J5" s="46" t="s">
        <v>0</v>
      </c>
      <c r="K5" s="48" t="s">
        <v>232</v>
      </c>
      <c r="L5" s="144" t="s">
        <v>233</v>
      </c>
      <c r="M5" s="94"/>
      <c r="N5" s="35">
        <v>45611</v>
      </c>
      <c r="O5" s="44"/>
      <c r="P5" s="57"/>
      <c r="Q5" s="57"/>
      <c r="R5" s="57"/>
      <c r="S5" s="58"/>
      <c r="T5" s="58"/>
      <c r="U5" s="58"/>
      <c r="AS5" s="59"/>
      <c r="BB5" s="121"/>
      <c r="BC5" s="122"/>
      <c r="BI5" s="31" t="s">
        <v>234</v>
      </c>
    </row>
    <row r="6" spans="1:61" s="8" customFormat="1" ht="62.25" customHeight="1">
      <c r="A6" s="104" t="s">
        <v>235</v>
      </c>
      <c r="B6" s="105"/>
      <c r="C6" s="106"/>
      <c r="D6" s="100" t="s">
        <v>236</v>
      </c>
      <c r="E6" s="100"/>
      <c r="F6" s="100"/>
      <c r="G6" s="100"/>
      <c r="H6" s="100"/>
      <c r="I6" s="100"/>
      <c r="J6" s="100"/>
      <c r="K6" s="100"/>
      <c r="L6" s="98" t="s">
        <v>237</v>
      </c>
      <c r="M6" s="99"/>
      <c r="N6" s="45">
        <v>2024</v>
      </c>
      <c r="O6" s="44"/>
      <c r="P6" s="57"/>
      <c r="Q6" s="60"/>
      <c r="R6" s="60"/>
      <c r="S6" s="60"/>
      <c r="T6" s="60"/>
      <c r="W6" s="37" t="s">
        <v>238</v>
      </c>
      <c r="X6" s="131"/>
      <c r="Y6" s="131"/>
      <c r="Z6" s="131"/>
      <c r="AA6" s="131"/>
      <c r="AB6" s="131"/>
      <c r="AC6" s="131"/>
      <c r="AD6" s="131"/>
      <c r="AE6" s="131"/>
      <c r="AF6" s="131"/>
      <c r="AG6" s="131"/>
      <c r="AH6" s="131"/>
      <c r="AI6" s="131"/>
      <c r="AJ6" s="38"/>
      <c r="AK6" s="38"/>
      <c r="AL6" s="38"/>
      <c r="AM6" s="38"/>
      <c r="AN6" s="39"/>
      <c r="AO6" s="40"/>
      <c r="AP6" s="40"/>
      <c r="AQ6" s="40"/>
      <c r="AS6" s="59"/>
      <c r="AT6" s="36"/>
      <c r="AU6" s="36"/>
      <c r="AV6" s="36"/>
      <c r="AW6" s="36"/>
      <c r="AX6" s="36"/>
      <c r="AY6" s="36"/>
      <c r="AZ6" s="36"/>
      <c r="BA6" s="36"/>
      <c r="BB6" s="132"/>
      <c r="BC6" s="133"/>
      <c r="BI6" s="31" t="s">
        <v>239</v>
      </c>
    </row>
    <row r="7" spans="1:61" s="8" customFormat="1" ht="29.25" customHeight="1">
      <c r="A7" s="175" t="s">
        <v>240</v>
      </c>
      <c r="B7" s="176"/>
      <c r="C7" s="176"/>
      <c r="D7" s="176"/>
      <c r="E7" s="176"/>
      <c r="F7" s="176"/>
      <c r="G7" s="176"/>
      <c r="H7" s="176"/>
      <c r="I7" s="176"/>
      <c r="J7" s="176"/>
      <c r="K7" s="176"/>
      <c r="L7" s="176"/>
      <c r="M7" s="176"/>
      <c r="N7" s="176"/>
      <c r="O7" s="176"/>
      <c r="P7" s="176"/>
      <c r="Q7" s="176"/>
      <c r="R7" s="176"/>
      <c r="S7" s="176"/>
      <c r="T7" s="176"/>
      <c r="U7" s="176"/>
      <c r="V7" s="176"/>
      <c r="W7" s="136" t="s">
        <v>241</v>
      </c>
      <c r="X7" s="136"/>
      <c r="Y7" s="136"/>
      <c r="Z7" s="136"/>
      <c r="AA7" s="136"/>
      <c r="AB7" s="136"/>
      <c r="AC7" s="136"/>
      <c r="AD7" s="136"/>
      <c r="AE7" s="136"/>
      <c r="AF7" s="136"/>
      <c r="AG7" s="136"/>
      <c r="AH7" s="136"/>
      <c r="AI7" s="136"/>
      <c r="AJ7" s="136"/>
      <c r="AK7" s="136"/>
      <c r="AL7" s="136"/>
      <c r="AM7" s="136"/>
      <c r="AN7" s="136"/>
      <c r="AO7" s="136"/>
      <c r="AP7" s="136"/>
      <c r="AQ7" s="136"/>
      <c r="AR7" s="136"/>
      <c r="AS7" s="137"/>
      <c r="AT7" s="138" t="s">
        <v>242</v>
      </c>
      <c r="AU7" s="138"/>
      <c r="AV7" s="138"/>
      <c r="AW7" s="138"/>
      <c r="AX7" s="138"/>
      <c r="AY7" s="138"/>
      <c r="AZ7" s="138"/>
      <c r="BA7" s="138"/>
      <c r="BB7" s="138"/>
      <c r="BC7" s="139"/>
    </row>
    <row r="8" spans="1:61" s="8" customFormat="1" ht="33" customHeight="1">
      <c r="A8" s="91" t="s">
        <v>243</v>
      </c>
      <c r="B8" s="91"/>
      <c r="C8" s="91"/>
      <c r="D8" s="91"/>
      <c r="E8" s="91"/>
      <c r="F8" s="91"/>
      <c r="G8" s="91"/>
      <c r="H8" s="91"/>
      <c r="I8" s="91"/>
      <c r="J8" s="92"/>
      <c r="K8" s="138" t="s">
        <v>244</v>
      </c>
      <c r="L8" s="138"/>
      <c r="M8" s="138"/>
      <c r="N8" s="138"/>
      <c r="O8" s="138"/>
      <c r="P8" s="138"/>
      <c r="Q8" s="138"/>
      <c r="R8" s="138"/>
      <c r="S8" s="138"/>
      <c r="T8" s="138"/>
      <c r="U8" s="138"/>
      <c r="V8" s="138"/>
      <c r="W8" s="156" t="s">
        <v>245</v>
      </c>
      <c r="X8" s="156"/>
      <c r="Y8" s="156"/>
      <c r="Z8" s="156"/>
      <c r="AA8" s="156"/>
      <c r="AB8" s="158" t="s">
        <v>246</v>
      </c>
      <c r="AC8" s="158"/>
      <c r="AD8" s="158"/>
      <c r="AE8" s="158"/>
      <c r="AF8" s="158"/>
      <c r="AG8" s="158"/>
      <c r="AH8" s="158"/>
      <c r="AI8" s="158"/>
      <c r="AJ8" s="159"/>
      <c r="AK8" s="159"/>
      <c r="AL8" s="159"/>
      <c r="AM8" s="159"/>
      <c r="AN8" s="159"/>
      <c r="AO8" s="159"/>
      <c r="AP8" s="159"/>
      <c r="AQ8" s="159"/>
      <c r="AR8" s="159"/>
      <c r="AS8" s="159"/>
      <c r="AT8" s="140"/>
      <c r="AU8" s="140"/>
      <c r="AV8" s="140"/>
      <c r="AW8" s="140"/>
      <c r="AX8" s="140"/>
      <c r="AY8" s="140"/>
      <c r="AZ8" s="140"/>
      <c r="BA8" s="140"/>
      <c r="BB8" s="140"/>
      <c r="BC8" s="141"/>
    </row>
    <row r="9" spans="1:61" s="9" customFormat="1" ht="33" customHeight="1">
      <c r="A9" s="93"/>
      <c r="B9" s="93"/>
      <c r="C9" s="93"/>
      <c r="D9" s="93"/>
      <c r="E9" s="93"/>
      <c r="F9" s="93"/>
      <c r="G9" s="93"/>
      <c r="H9" s="93"/>
      <c r="I9" s="93"/>
      <c r="J9" s="94"/>
      <c r="K9" s="87" t="s">
        <v>247</v>
      </c>
      <c r="L9" s="87" t="s">
        <v>248</v>
      </c>
      <c r="M9" s="87" t="s">
        <v>249</v>
      </c>
      <c r="N9" s="87" t="s">
        <v>250</v>
      </c>
      <c r="O9" s="87" t="s">
        <v>251</v>
      </c>
      <c r="P9" s="87" t="s">
        <v>252</v>
      </c>
      <c r="Q9" s="87" t="s">
        <v>253</v>
      </c>
      <c r="R9" s="87" t="s">
        <v>254</v>
      </c>
      <c r="S9" s="87" t="s">
        <v>255</v>
      </c>
      <c r="T9" s="87" t="s">
        <v>256</v>
      </c>
      <c r="U9" s="87" t="s">
        <v>257</v>
      </c>
      <c r="V9" s="87" t="s">
        <v>258</v>
      </c>
      <c r="W9" s="156"/>
      <c r="X9" s="156"/>
      <c r="Y9" s="156"/>
      <c r="Z9" s="156"/>
      <c r="AA9" s="157"/>
      <c r="AB9" s="142" t="s">
        <v>259</v>
      </c>
      <c r="AC9" s="142"/>
      <c r="AD9" s="142"/>
      <c r="AE9" s="142"/>
      <c r="AF9" s="142"/>
      <c r="AG9" s="142"/>
      <c r="AH9" s="142"/>
      <c r="AI9" s="142"/>
      <c r="AJ9" s="160" t="s">
        <v>260</v>
      </c>
      <c r="AK9" s="30"/>
      <c r="AL9" s="161" t="s">
        <v>261</v>
      </c>
      <c r="AM9" s="161" t="s">
        <v>262</v>
      </c>
      <c r="AN9" s="107" t="s">
        <v>263</v>
      </c>
      <c r="AO9" s="107" t="s">
        <v>264</v>
      </c>
      <c r="AP9" s="161" t="s">
        <v>265</v>
      </c>
      <c r="AQ9" s="107" t="s">
        <v>266</v>
      </c>
      <c r="AR9" s="107" t="s">
        <v>267</v>
      </c>
      <c r="AS9" s="107" t="s">
        <v>268</v>
      </c>
      <c r="AT9" s="140"/>
      <c r="AU9" s="140"/>
      <c r="AV9" s="140"/>
      <c r="AW9" s="140"/>
      <c r="AX9" s="140"/>
      <c r="AY9" s="140"/>
      <c r="AZ9" s="140"/>
      <c r="BA9" s="140"/>
      <c r="BB9" s="140"/>
      <c r="BC9" s="141"/>
    </row>
    <row r="10" spans="1:61" s="9" customFormat="1" ht="49.5" customHeight="1">
      <c r="A10" s="85" t="s">
        <v>269</v>
      </c>
      <c r="B10" s="85" t="s">
        <v>270</v>
      </c>
      <c r="C10" s="86" t="s">
        <v>271</v>
      </c>
      <c r="D10" s="86" t="s">
        <v>272</v>
      </c>
      <c r="E10" s="86" t="s">
        <v>273</v>
      </c>
      <c r="F10" s="86" t="s">
        <v>274</v>
      </c>
      <c r="G10" s="86" t="s">
        <v>275</v>
      </c>
      <c r="H10" s="86"/>
      <c r="I10" s="86"/>
      <c r="J10" s="86"/>
      <c r="K10" s="87"/>
      <c r="L10" s="87"/>
      <c r="M10" s="87"/>
      <c r="N10" s="87"/>
      <c r="O10" s="87"/>
      <c r="P10" s="87"/>
      <c r="Q10" s="87"/>
      <c r="R10" s="87"/>
      <c r="S10" s="87"/>
      <c r="T10" s="87"/>
      <c r="U10" s="87"/>
      <c r="V10" s="87"/>
      <c r="W10" s="156"/>
      <c r="X10" s="156"/>
      <c r="Y10" s="156"/>
      <c r="Z10" s="156"/>
      <c r="AA10" s="156"/>
      <c r="AB10" s="143" t="s">
        <v>276</v>
      </c>
      <c r="AC10" s="143"/>
      <c r="AD10" s="143"/>
      <c r="AE10" s="143"/>
      <c r="AF10" s="143"/>
      <c r="AG10" s="143" t="s">
        <v>277</v>
      </c>
      <c r="AH10" s="143"/>
      <c r="AI10" s="143"/>
      <c r="AJ10" s="161"/>
      <c r="AK10" s="30"/>
      <c r="AL10" s="161"/>
      <c r="AM10" s="161"/>
      <c r="AN10" s="107"/>
      <c r="AO10" s="107"/>
      <c r="AP10" s="161"/>
      <c r="AQ10" s="107"/>
      <c r="AR10" s="107"/>
      <c r="AS10" s="107"/>
      <c r="AT10" s="153" t="s">
        <v>278</v>
      </c>
      <c r="AU10" s="153" t="s">
        <v>279</v>
      </c>
      <c r="AV10" s="153" t="s">
        <v>280</v>
      </c>
      <c r="AW10" s="153" t="s">
        <v>281</v>
      </c>
      <c r="AX10" s="155" t="s">
        <v>282</v>
      </c>
      <c r="AY10" s="155"/>
      <c r="AZ10" s="155"/>
      <c r="BA10" s="86" t="s">
        <v>283</v>
      </c>
      <c r="BB10" s="86" t="s">
        <v>284</v>
      </c>
      <c r="BC10" s="152" t="s">
        <v>285</v>
      </c>
    </row>
    <row r="11" spans="1:61" s="9" customFormat="1" ht="64.5" customHeight="1">
      <c r="A11" s="85"/>
      <c r="B11" s="85"/>
      <c r="C11" s="86"/>
      <c r="D11" s="86"/>
      <c r="E11" s="86"/>
      <c r="F11" s="86"/>
      <c r="G11" s="10" t="s">
        <v>286</v>
      </c>
      <c r="H11" s="10" t="s">
        <v>287</v>
      </c>
      <c r="I11" s="10" t="s">
        <v>288</v>
      </c>
      <c r="J11" s="10" t="s">
        <v>289</v>
      </c>
      <c r="K11" s="87"/>
      <c r="L11" s="87"/>
      <c r="M11" s="87"/>
      <c r="N11" s="87"/>
      <c r="O11" s="87"/>
      <c r="P11" s="87"/>
      <c r="Q11" s="87"/>
      <c r="R11" s="87"/>
      <c r="S11" s="87"/>
      <c r="T11" s="87"/>
      <c r="U11" s="87"/>
      <c r="V11" s="87"/>
      <c r="W11" s="11" t="s">
        <v>290</v>
      </c>
      <c r="X11" s="11" t="s">
        <v>291</v>
      </c>
      <c r="Y11" s="11" t="s">
        <v>292</v>
      </c>
      <c r="Z11" s="11" t="s">
        <v>293</v>
      </c>
      <c r="AA11" s="12" t="s">
        <v>294</v>
      </c>
      <c r="AB11" s="12" t="s">
        <v>295</v>
      </c>
      <c r="AC11" s="11" t="s">
        <v>296</v>
      </c>
      <c r="AD11" s="11" t="s">
        <v>297</v>
      </c>
      <c r="AE11" s="12" t="s">
        <v>298</v>
      </c>
      <c r="AF11" s="11" t="s">
        <v>299</v>
      </c>
      <c r="AG11" s="11" t="s">
        <v>300</v>
      </c>
      <c r="AH11" s="11" t="s">
        <v>301</v>
      </c>
      <c r="AI11" s="11" t="s">
        <v>302</v>
      </c>
      <c r="AJ11" s="30" t="s">
        <v>303</v>
      </c>
      <c r="AK11" s="30"/>
      <c r="AL11" s="30" t="s">
        <v>304</v>
      </c>
      <c r="AM11" s="30" t="s">
        <v>305</v>
      </c>
      <c r="AN11" s="107"/>
      <c r="AO11" s="107"/>
      <c r="AP11" s="161"/>
      <c r="AQ11" s="107"/>
      <c r="AR11" s="107"/>
      <c r="AS11" s="107"/>
      <c r="AT11" s="154"/>
      <c r="AU11" s="154"/>
      <c r="AV11" s="154"/>
      <c r="AW11" s="154"/>
      <c r="AX11" s="12" t="s">
        <v>306</v>
      </c>
      <c r="AY11" s="12" t="s">
        <v>307</v>
      </c>
      <c r="AZ11" s="12" t="s">
        <v>308</v>
      </c>
      <c r="BA11" s="86"/>
      <c r="BB11" s="86"/>
      <c r="BC11" s="152"/>
      <c r="BF11" s="26"/>
    </row>
    <row r="12" spans="1:61" s="15" customFormat="1" ht="199.5" customHeight="1">
      <c r="A12" s="82" t="s">
        <v>309</v>
      </c>
      <c r="B12" s="88" t="s">
        <v>310</v>
      </c>
      <c r="C12" s="89" t="s">
        <v>311</v>
      </c>
      <c r="D12" s="89" t="s">
        <v>312</v>
      </c>
      <c r="E12" s="89" t="s">
        <v>313</v>
      </c>
      <c r="F12" s="90" t="str">
        <f>+CONCATENATE(C12," ",D12," ",E12)</f>
        <v>Posibilidad de perdida reputacional y economica Por el manejo de expedientes en fisico en la Oficina de Cobro Coactivo debido a la falta de un software que permita llevar la trazabilidad de los mismos que impide dar respuesta oportuna, cumplir los terminos de ley e incurrir en presuntas violaciones del debido proceso</v>
      </c>
      <c r="G12" s="89" t="s">
        <v>314</v>
      </c>
      <c r="H12" s="89" t="s">
        <v>315</v>
      </c>
      <c r="I12" s="89" t="s">
        <v>315</v>
      </c>
      <c r="J12" s="150" t="s">
        <v>315</v>
      </c>
      <c r="K12" s="111">
        <v>5000</v>
      </c>
      <c r="L12" s="115" t="str">
        <f>IF(K12&lt;=0,"",IF(K12&lt;=2,"Muy Baja",IF(K12&lt;=24,"Baja",IF(K12&lt;=500,"Media",IF(K12&lt;=5000,"Alta","Muy Alta")))))</f>
        <v>Alta</v>
      </c>
      <c r="M12" s="116">
        <f>IF(L12="","",IF(L12="Muy Baja",0.2,IF(L12="Baja",0.4,IF(L12="Media",0.6,IF(L12="Alta",0.8,IF(L12="Muy Alta",1,))))))</f>
        <v>0.8</v>
      </c>
      <c r="N12" s="151" t="s">
        <v>316</v>
      </c>
      <c r="O12" s="116">
        <f>IF(N12="","",IF(N12="menor a 10 SMLMV",0.2,IF(N12="ENTRE 10 Y 50 SMLMV",0.4,IF(N12="entre 50 y 100 SMLMV",0.6,IF(N12="entre 100 y 500 SMLMV",0.8,IF(N12="Mayor a 500 SMLMV",1,))))))</f>
        <v>0.4</v>
      </c>
      <c r="P12" s="115" t="str">
        <f>IF(O12&lt;=0,"",IF(O12&lt;=20%,"Leve",IF(O12&lt;=40%,"Menor",IF(O12&lt;=60%,"Moderado",IF(O12&lt;=80%,"Mayor","Catastrofico")))))</f>
        <v>Menor</v>
      </c>
      <c r="Q12" s="112" t="s">
        <v>234</v>
      </c>
      <c r="R12" s="115" t="str">
        <f>IF(S12&lt;=0,"",IF(S12&lt;=20%,"Leve",IF(S12&lt;=40%,"Menor",IF(S12&lt;=60%,"Moderado",IF(S12&lt;=80%,"Mayor","Catastrofico")))))</f>
        <v>Mayor</v>
      </c>
      <c r="S12" s="116">
        <f>IF(Q12="","",IF(Q12="El riesgo afecta la imagen de algún área de la organización",0.2,IF(Q12="El riesgo afecta la imagen de la entidad internamente, de conocimiento general nivel interno, de junta directiva y accionistas y/o de proveedores",0.4,IF(Q12="El riesgo afecta la imagen de la entidad con algunos usuarios de relevancia frente al logro de los objetivos",0.6,IF(Q12="El riesgo afecta la imagen de la entidad con efecto publicitario sostenido a nivel de sector administrativo, nivel departamental o municipal",0.8,IF(Q12="El riesgo afecta la imagen de la entidad a nivel nacional, con efecto publicitario sostenido a nivel país",1,))))))</f>
        <v>0.8</v>
      </c>
      <c r="T12" s="115" t="str">
        <f>IF(U12&lt;=0,"",IF(U12&lt;=20%,"Leve",IF(U12&lt;=40%,"Menor",IF(U12&lt;=60%,"Moderado",IF(U12&lt;=80%,"Mayor","Catastrofico")))))</f>
        <v>Mayor</v>
      </c>
      <c r="U12" s="162">
        <f>+S12</f>
        <v>0.8</v>
      </c>
      <c r="V12" s="148" t="str">
        <f>IF(OR(AND(L12="Muy Baja",T12="Leve"),AND(L12="Muy Baja",T12="Menor"),AND(L12="Baja",T12="Leve")),"Bajo",IF(OR(AND(L12="Muy baja",T12="Moderado"),AND(L12="Baja",T12="Menor"),AND(L12="Baja",T12="Moderado"),AND(L12="Media",T12="Leve"),AND(L12="Media",T12="Menor"),AND(L12="Media",T12="Moderado"),AND(L12="Alta",T12="Leve"),AND(L12="Alta",T12="Menor")),"Moderado",IF(OR(AND(L12="Muy Baja",T12="Mayor"),AND(L12="Baja",T12="Mayor"),AND(L12="Media",T12="Mayor"),AND(L12="Alta",T12="Moderado"),AND(L12="Alta",T12="Mayor"),AND(L12="Muy Alta",T12="Leve"),AND(L12="Muy Alta",T12="Menor"),AND(L12="Muy Alta",T12="Moderado"),AND(L12="Muy Alta",T12="Mayor")),"Alto",IF(OR(AND(L12="Muy Baja",T12="Catastrofico"),AND(L12="Baja",T12="Catastrofico"),AND(L12="Media",T12="Catastrofico"),AND(L12="Alta",T12="Catastrofico"),AND(L12="Muy Alta",T12="Catastrofico")),"Extremo",))))</f>
        <v>Alto</v>
      </c>
      <c r="W12" s="13">
        <v>1</v>
      </c>
      <c r="X12" s="49" t="s">
        <v>317</v>
      </c>
      <c r="Y12" s="49" t="s">
        <v>318</v>
      </c>
      <c r="Z12" s="49" t="s">
        <v>319</v>
      </c>
      <c r="AA12" s="13" t="str">
        <f t="shared" ref="AA12:AA21" si="0">+CONCATENATE(X12," ",Y12," ",Z12)</f>
        <v xml:space="preserve">Asesor Códigpo 105 Grado 47 revisar cada vez que considere necesario las gestiones realizadas ante la Direccion de Talento Humano y Archivo de la Alcaldia Mayor por medio de oficios institucionales o mesas de trabajo, con el fin de que nos asignen un servidor público de planta con conocimientos en archivo y gestión documental para que lidere el proceso de gestión documental de la oficina de cobro coactivo. En caso de que se presente cambio en el personal por prestación de servicios, la persona de planta pueda llevar trazabilidad de las tareas y documentación trabajada. </v>
      </c>
      <c r="AB12" s="32" t="s">
        <v>320</v>
      </c>
      <c r="AC12" s="33">
        <f>IF(AB12="","",IF(AB12="Preventivo",0.25,IF(AB12="Detectivo",0.15,IF(AB12="Correctivo",0.1,))))</f>
        <v>0.25</v>
      </c>
      <c r="AD12" s="14" t="str">
        <f>+IF(OR(AB12='[1]11 FORMULAS'!$O$4,AB12='[1]11 FORMULAS'!$O$5),'[1]11 FORMULAS'!$P$5,IF(AB12='[1]11 FORMULAS'!$O$6,'[1]11 FORMULAS'!$P$6,""))</f>
        <v>Probabilidad</v>
      </c>
      <c r="AE12" s="32" t="s">
        <v>321</v>
      </c>
      <c r="AF12" s="33">
        <f>IF(AE12="","",IF(AE12="Manual",0.15,IF(AE12="Automatico",0.25,)))</f>
        <v>0.15</v>
      </c>
      <c r="AG12" s="34" t="s">
        <v>322</v>
      </c>
      <c r="AH12" s="34" t="s">
        <v>323</v>
      </c>
      <c r="AI12" s="34" t="s">
        <v>324</v>
      </c>
      <c r="AJ12" s="14">
        <f>+AC12+AF12</f>
        <v>0.4</v>
      </c>
      <c r="AK12" s="14">
        <f>+M12*AJ12</f>
        <v>0.32000000000000006</v>
      </c>
      <c r="AL12" s="14">
        <f>+M12-AK12</f>
        <v>0.48</v>
      </c>
      <c r="AM12" s="14">
        <f>IF(AD12='[1]11 FORMULAS'!$P$6,U12-(U12*AJ12),U12)</f>
        <v>0.8</v>
      </c>
      <c r="AN12" s="149">
        <f>+AL16</f>
        <v>0.28799999999999998</v>
      </c>
      <c r="AO12" s="115" t="str">
        <f>IF(AN12&lt;=0,"",IF(AN12&lt;=20%,"Muy Baja",IF(AN12&lt;=40%,"Baja",IF(AN12&lt;=60%,"Media",IF(AN12&lt;=80%,"Alta","Muy Alta")))))</f>
        <v>Baja</v>
      </c>
      <c r="AP12" s="149">
        <f>+AM16</f>
        <v>0.8</v>
      </c>
      <c r="AQ12" s="115" t="str">
        <f>IF(AP12&lt;=0,"",IF(AP12&lt;=20%,"Leve",IF(AP12&lt;=40%,"Menor",IF(AP12&lt;=60%,"Moderado",IF(AP12&lt;=80%,"Mayor","Catastrofico")))))</f>
        <v>Mayor</v>
      </c>
      <c r="AR12" s="148" t="str">
        <f>IF(OR(AND(AO12="Muy Baja",AQ12="Leve"),AND(AO12="Muy Baja",AQ12="Menor"),AND(AO12="Baja",AQ12="Leve")),"Bajo",IF(OR(AND(AO12="Muy baja",AQ12="Moderado"),AND(AO12="Baja",AQ12="Menor"),AND(AO12="Baja",AQ12="Moderado"),AND(AO12="Media",AQ12="Leve"),AND(AO12="Media",AQ12="Menor"),AND(AO12="Media",AQ12="Moderado"),AND(AO12="Alta",AQ12="Leve"),AND(AO12="Alta",AQ12="Menor")),"Moderado",IF(OR(AND(AO12="Muy Baja",AQ12="Mayor"),AND(AO12="Baja",AQ12="Mayor"),AND(AO12="Media",AQ12="Mayor"),AND(AO12="Alta",AQ12="Moderado"),AND(AO12="Alta",AQ12="Mayor"),AND(AO12="Muy Alta",AQ12="Leve"),AND(AO12="Muy Alta",AQ12="Menor"),AND(AO12="Muy Alta",AQ12="Moderado"),AND(AO12="Muy Alta",AQ12="Mayor")),"Alto",IF(OR(AND(AO12="Muy Baja",AQ12="Catastrofico"),AND(AO12="Baja",AQ12="Catastrofico"),AND(AO12="Media",AQ12="Catastrofico"),AND(AO12="Alta",AQ12="Catastrofico"),AND(AO12="Muy Alta",AQ12="Catastrofico")),"Extremo",""))))</f>
        <v>Alto</v>
      </c>
      <c r="AS12" s="112" t="s">
        <v>325</v>
      </c>
      <c r="AT12" s="118" t="s">
        <v>326</v>
      </c>
      <c r="AU12" s="118" t="s">
        <v>327</v>
      </c>
      <c r="AV12" s="108">
        <v>45626</v>
      </c>
      <c r="AW12" s="118" t="s">
        <v>328</v>
      </c>
      <c r="AX12" s="118"/>
      <c r="AY12" s="118"/>
      <c r="AZ12" s="118"/>
      <c r="BA12" s="118"/>
      <c r="BB12" s="118"/>
      <c r="BC12" s="145"/>
      <c r="BE12" s="27"/>
      <c r="BF12" s="119"/>
      <c r="BG12" s="120"/>
      <c r="BI12" s="9"/>
    </row>
    <row r="13" spans="1:61" s="15" customFormat="1" ht="247.5" customHeight="1">
      <c r="A13" s="82"/>
      <c r="B13" s="88"/>
      <c r="C13" s="89"/>
      <c r="D13" s="89"/>
      <c r="E13" s="89"/>
      <c r="F13" s="90"/>
      <c r="G13" s="89"/>
      <c r="H13" s="89"/>
      <c r="I13" s="89"/>
      <c r="J13" s="150"/>
      <c r="K13" s="111"/>
      <c r="L13" s="115"/>
      <c r="M13" s="117"/>
      <c r="N13" s="151"/>
      <c r="O13" s="117"/>
      <c r="P13" s="115"/>
      <c r="Q13" s="113"/>
      <c r="R13" s="115"/>
      <c r="S13" s="117"/>
      <c r="T13" s="115"/>
      <c r="U13" s="162"/>
      <c r="V13" s="148"/>
      <c r="W13" s="13">
        <v>2</v>
      </c>
      <c r="X13" s="49" t="s">
        <v>317</v>
      </c>
      <c r="Y13" s="49" t="s">
        <v>329</v>
      </c>
      <c r="Z13" s="49" t="s">
        <v>330</v>
      </c>
      <c r="AA13" s="13" t="str">
        <f t="shared" si="0"/>
        <v xml:space="preserve">Asesor Códigpo 105 Grado 47 Revisar cada vez que considere necesario las gestiones realizadas ante la Secretaría de Hacienda - Despacho de la Secretaria por medio de oficios institucionales o mesas de trabajo, con el fin de que se adelante el proceso contractual para la adquisición de un software para la oficina de cobro coactivo, que permita adelantar cada una de las etapas del proceso de cobro coactivo y que además permita la digitalización de todos los procesos de cobro coactivo en la nube. En caso de no tener respuesta sobre la gestión realizada se solicitará información por medio de un oficio institucional que nos permita conocer el estado real del proceso de adquisición del software. </v>
      </c>
      <c r="AB13" s="32" t="s">
        <v>320</v>
      </c>
      <c r="AC13" s="33">
        <f>IF(AB13="","",IF(AB13="Preventivo",0.25,IF(AB13="Detectivo",0.15,IF(AB13="Correctivo",0.1,))))</f>
        <v>0.25</v>
      </c>
      <c r="AD13" s="14" t="str">
        <f>+IF(OR(AB13='[1]11 FORMULAS'!$O$4,AB13='[1]11 FORMULAS'!$O$5),'[1]11 FORMULAS'!$P$5,IF(AB13='[1]11 FORMULAS'!$O$6,'[1]11 FORMULAS'!$P$6,""))</f>
        <v>Probabilidad</v>
      </c>
      <c r="AE13" s="32" t="s">
        <v>321</v>
      </c>
      <c r="AF13" s="33">
        <f>IF(AE13="","",IF(AE13="Manual",0.15,IF(AE13="Automatico",0.25,)))</f>
        <v>0.15</v>
      </c>
      <c r="AG13" s="34" t="s">
        <v>322</v>
      </c>
      <c r="AH13" s="34" t="s">
        <v>323</v>
      </c>
      <c r="AI13" s="34" t="s">
        <v>324</v>
      </c>
      <c r="AJ13" s="14">
        <f>+AC13+AF13</f>
        <v>0.4</v>
      </c>
      <c r="AK13" s="14">
        <f>+AL12*AJ13</f>
        <v>0.192</v>
      </c>
      <c r="AL13" s="14">
        <f>+AL12-AK13</f>
        <v>0.28799999999999998</v>
      </c>
      <c r="AM13" s="14">
        <f>IF(AD13='[1]11 FORMULAS'!$P$6,AM12-(AM12*AJ13),AM12)</f>
        <v>0.8</v>
      </c>
      <c r="AN13" s="149"/>
      <c r="AO13" s="115"/>
      <c r="AP13" s="149"/>
      <c r="AQ13" s="115"/>
      <c r="AR13" s="148"/>
      <c r="AS13" s="113"/>
      <c r="AT13" s="109"/>
      <c r="AU13" s="109"/>
      <c r="AV13" s="109"/>
      <c r="AW13" s="109"/>
      <c r="AX13" s="109"/>
      <c r="AY13" s="109"/>
      <c r="AZ13" s="109"/>
      <c r="BA13" s="109"/>
      <c r="BB13" s="109"/>
      <c r="BC13" s="146"/>
      <c r="BE13" s="28"/>
      <c r="BF13"/>
      <c r="BI13" s="9"/>
    </row>
    <row r="14" spans="1:61" s="15" customFormat="1" ht="35.25" customHeight="1">
      <c r="A14" s="82"/>
      <c r="B14" s="88"/>
      <c r="C14" s="89"/>
      <c r="D14" s="89"/>
      <c r="E14" s="89"/>
      <c r="F14" s="90"/>
      <c r="G14" s="89"/>
      <c r="H14" s="89"/>
      <c r="I14" s="89"/>
      <c r="J14" s="150"/>
      <c r="K14" s="111"/>
      <c r="L14" s="115"/>
      <c r="M14" s="117"/>
      <c r="N14" s="151"/>
      <c r="O14" s="117"/>
      <c r="P14" s="115"/>
      <c r="Q14" s="113"/>
      <c r="R14" s="115"/>
      <c r="S14" s="117"/>
      <c r="T14" s="115"/>
      <c r="U14" s="162"/>
      <c r="V14" s="148"/>
      <c r="W14" s="13">
        <v>3</v>
      </c>
      <c r="X14" s="49"/>
      <c r="Y14" s="49"/>
      <c r="Z14" s="49"/>
      <c r="AA14" s="13" t="str">
        <f t="shared" si="0"/>
        <v xml:space="preserve">  </v>
      </c>
      <c r="AB14" s="32" t="s">
        <v>217</v>
      </c>
      <c r="AC14" s="33">
        <f>IF(AB14="","",IF(AB14="Preventivo",0.25,IF(AB14="Detectivo",0.15,IF(AB14="Correctivo",0.1,))))</f>
        <v>0</v>
      </c>
      <c r="AD14" s="14" t="str">
        <f>+IF(OR(AB14='[1]11 FORMULAS'!$O$4,AB14='[1]11 FORMULAS'!$O$5),'[1]11 FORMULAS'!$P$5,IF(AB14='[1]11 FORMULAS'!$O$6,'[1]11 FORMULAS'!$P$6,""))</f>
        <v/>
      </c>
      <c r="AE14" s="32" t="s">
        <v>217</v>
      </c>
      <c r="AF14" s="33">
        <f t="shared" ref="AF14:AF16" si="1">IF(AE14="","",IF(AE14="Manual",0.15,IF(AE14="Automatico",0.25,)))</f>
        <v>0</v>
      </c>
      <c r="AG14" s="34" t="s">
        <v>217</v>
      </c>
      <c r="AH14" s="34" t="s">
        <v>217</v>
      </c>
      <c r="AI14" s="34" t="s">
        <v>217</v>
      </c>
      <c r="AJ14" s="14">
        <f>+AC14+AF14</f>
        <v>0</v>
      </c>
      <c r="AK14" s="14">
        <f t="shared" ref="AK14:AK16" si="2">+AL13*AJ14</f>
        <v>0</v>
      </c>
      <c r="AL14" s="14">
        <f t="shared" ref="AL14:AL16" si="3">+AL13-AK14</f>
        <v>0.28799999999999998</v>
      </c>
      <c r="AM14" s="14">
        <f>IF(AD14='[1]11 FORMULAS'!$P$6,AM13-(AM13*AJ14),AM13)</f>
        <v>0.8</v>
      </c>
      <c r="AN14" s="149"/>
      <c r="AO14" s="115"/>
      <c r="AP14" s="149"/>
      <c r="AQ14" s="115"/>
      <c r="AR14" s="148"/>
      <c r="AS14" s="113"/>
      <c r="AT14" s="109"/>
      <c r="AU14" s="109"/>
      <c r="AV14" s="109"/>
      <c r="AW14" s="109"/>
      <c r="AX14" s="109"/>
      <c r="AY14" s="109"/>
      <c r="AZ14" s="109"/>
      <c r="BA14" s="109"/>
      <c r="BB14" s="109"/>
      <c r="BC14" s="146"/>
      <c r="BE14" s="28"/>
      <c r="BF14"/>
    </row>
    <row r="15" spans="1:61" s="15" customFormat="1" ht="35.25" customHeight="1">
      <c r="A15" s="82"/>
      <c r="B15" s="88"/>
      <c r="C15" s="89"/>
      <c r="D15" s="89"/>
      <c r="E15" s="89"/>
      <c r="F15" s="90"/>
      <c r="G15" s="89"/>
      <c r="H15" s="89"/>
      <c r="I15" s="89"/>
      <c r="J15" s="150"/>
      <c r="K15" s="111"/>
      <c r="L15" s="115"/>
      <c r="M15" s="117"/>
      <c r="N15" s="151"/>
      <c r="O15" s="117"/>
      <c r="P15" s="115"/>
      <c r="Q15" s="113"/>
      <c r="R15" s="115"/>
      <c r="S15" s="117"/>
      <c r="T15" s="115"/>
      <c r="U15" s="162"/>
      <c r="V15" s="148"/>
      <c r="W15" s="13">
        <v>4</v>
      </c>
      <c r="X15" s="49"/>
      <c r="Y15" s="49"/>
      <c r="Z15" s="49"/>
      <c r="AA15" s="13" t="str">
        <f t="shared" si="0"/>
        <v xml:space="preserve">  </v>
      </c>
      <c r="AB15" s="32" t="s">
        <v>217</v>
      </c>
      <c r="AC15" s="33">
        <f t="shared" ref="AC15:AC16" si="4">IF(AB15="","",IF(AB15="Preventivo",0.25,IF(AB15="Detectivo",0.15,IF(AB15="Correctivo",0.1,))))</f>
        <v>0</v>
      </c>
      <c r="AD15" s="14" t="str">
        <f>+IF(OR(AB15='[1]11 FORMULAS'!$O$4,AB15='[1]11 FORMULAS'!$O$5),'[1]11 FORMULAS'!$P$5,IF(AB15='[1]11 FORMULAS'!$O$6,'[1]11 FORMULAS'!$P$6,""))</f>
        <v/>
      </c>
      <c r="AE15" s="32" t="s">
        <v>217</v>
      </c>
      <c r="AF15" s="33">
        <f t="shared" si="1"/>
        <v>0</v>
      </c>
      <c r="AG15" s="34" t="s">
        <v>217</v>
      </c>
      <c r="AH15" s="34" t="s">
        <v>217</v>
      </c>
      <c r="AI15" s="34" t="s">
        <v>217</v>
      </c>
      <c r="AJ15" s="14">
        <f t="shared" ref="AJ15:AJ16" si="5">+AC15+AF15</f>
        <v>0</v>
      </c>
      <c r="AK15" s="14">
        <f t="shared" si="2"/>
        <v>0</v>
      </c>
      <c r="AL15" s="14">
        <f t="shared" si="3"/>
        <v>0.28799999999999998</v>
      </c>
      <c r="AM15" s="14">
        <f>IF(AD15='[1]11 FORMULAS'!$P$6,AM14-(AM14*AJ15),AM14)</f>
        <v>0.8</v>
      </c>
      <c r="AN15" s="149"/>
      <c r="AO15" s="115"/>
      <c r="AP15" s="149"/>
      <c r="AQ15" s="115"/>
      <c r="AR15" s="148"/>
      <c r="AS15" s="113"/>
      <c r="AT15" s="109"/>
      <c r="AU15" s="109"/>
      <c r="AV15" s="109"/>
      <c r="AW15" s="109"/>
      <c r="AX15" s="109"/>
      <c r="AY15" s="109"/>
      <c r="AZ15" s="109"/>
      <c r="BA15" s="109"/>
      <c r="BB15" s="109"/>
      <c r="BC15" s="146"/>
      <c r="BE15" s="28"/>
      <c r="BF15"/>
    </row>
    <row r="16" spans="1:61" s="15" customFormat="1" ht="35.25" customHeight="1">
      <c r="A16" s="82"/>
      <c r="B16" s="88"/>
      <c r="C16" s="89"/>
      <c r="D16" s="89"/>
      <c r="E16" s="89"/>
      <c r="F16" s="90"/>
      <c r="G16" s="89"/>
      <c r="H16" s="89"/>
      <c r="I16" s="89"/>
      <c r="J16" s="150"/>
      <c r="K16" s="111"/>
      <c r="L16" s="115"/>
      <c r="M16" s="117"/>
      <c r="N16" s="151"/>
      <c r="O16" s="117"/>
      <c r="P16" s="115"/>
      <c r="Q16" s="114"/>
      <c r="R16" s="115"/>
      <c r="S16" s="117"/>
      <c r="T16" s="115"/>
      <c r="U16" s="162"/>
      <c r="V16" s="148"/>
      <c r="W16" s="13"/>
      <c r="X16" s="13"/>
      <c r="Y16" s="13"/>
      <c r="Z16" s="13"/>
      <c r="AA16" s="13" t="str">
        <f t="shared" si="0"/>
        <v xml:space="preserve">  </v>
      </c>
      <c r="AB16" s="32" t="s">
        <v>217</v>
      </c>
      <c r="AC16" s="33">
        <f t="shared" si="4"/>
        <v>0</v>
      </c>
      <c r="AD16" s="14" t="str">
        <f>+IF(OR(AB16='[1]11 FORMULAS'!$O$4,AB16='[1]11 FORMULAS'!$O$5),'[1]11 FORMULAS'!$P$5,IF(AB16='[1]11 FORMULAS'!$O$6,'[1]11 FORMULAS'!$P$6,""))</f>
        <v/>
      </c>
      <c r="AE16" s="32" t="s">
        <v>217</v>
      </c>
      <c r="AF16" s="33">
        <f t="shared" si="1"/>
        <v>0</v>
      </c>
      <c r="AG16" s="34" t="s">
        <v>217</v>
      </c>
      <c r="AH16" s="34" t="s">
        <v>217</v>
      </c>
      <c r="AI16" s="34" t="s">
        <v>217</v>
      </c>
      <c r="AJ16" s="14">
        <f t="shared" si="5"/>
        <v>0</v>
      </c>
      <c r="AK16" s="14">
        <f t="shared" si="2"/>
        <v>0</v>
      </c>
      <c r="AL16" s="14">
        <f t="shared" si="3"/>
        <v>0.28799999999999998</v>
      </c>
      <c r="AM16" s="14">
        <f>IF(AD16='[1]11 FORMULAS'!$P$6,AM15-(AM15*AJ16),AM15)</f>
        <v>0.8</v>
      </c>
      <c r="AN16" s="149"/>
      <c r="AO16" s="115"/>
      <c r="AP16" s="149"/>
      <c r="AQ16" s="115"/>
      <c r="AR16" s="148"/>
      <c r="AS16" s="114"/>
      <c r="AT16" s="110"/>
      <c r="AU16" s="110"/>
      <c r="AV16" s="110"/>
      <c r="AW16" s="110"/>
      <c r="AX16" s="110"/>
      <c r="AY16" s="110"/>
      <c r="AZ16" s="110"/>
      <c r="BA16" s="110"/>
      <c r="BB16" s="110"/>
      <c r="BC16" s="147"/>
      <c r="BE16" s="29"/>
    </row>
    <row r="17" spans="1:61" s="15" customFormat="1" ht="406.5" customHeight="1">
      <c r="A17" s="82" t="s">
        <v>309</v>
      </c>
      <c r="B17" s="88" t="s">
        <v>331</v>
      </c>
      <c r="C17" s="89" t="s">
        <v>332</v>
      </c>
      <c r="D17" s="89" t="s">
        <v>333</v>
      </c>
      <c r="E17" s="89" t="s">
        <v>334</v>
      </c>
      <c r="F17" s="90" t="str">
        <f>+CONCATENATE(C17," ",D17," ",E17)</f>
        <v>Posibilidad de perdida reputacional por el alto número de solicitudes de prescripción de cartera de difícil recaudo que se presentan en la oficina de cobro coactivo,  debido a una cartera de difícil recuperación, que aumentan considerablemente el número de peticiones y tutelas en contra de esta dependencia.</v>
      </c>
      <c r="G17" s="89" t="s">
        <v>314</v>
      </c>
      <c r="H17" s="89" t="s">
        <v>315</v>
      </c>
      <c r="I17" s="89" t="s">
        <v>315</v>
      </c>
      <c r="J17" s="150" t="s">
        <v>315</v>
      </c>
      <c r="K17" s="111">
        <v>5000</v>
      </c>
      <c r="L17" s="115" t="str">
        <f>IF(K17&lt;=0,"",IF(K17&lt;=2,"Muy Baja",IF(K17&lt;=24,"Baja",IF(K17&lt;=500,"Media",IF(K17&lt;=5000,"Alta","Muy Alta")))))</f>
        <v>Alta</v>
      </c>
      <c r="M17" s="116">
        <f>IF(L17="","",IF(L17="Muy Baja",0.2,IF(L17="Baja",0.4,IF(L17="Media",0.6,IF(L17="Alta",0.8,IF(L17="Muy Alta",1,))))))</f>
        <v>0.8</v>
      </c>
      <c r="N17" s="151" t="s">
        <v>335</v>
      </c>
      <c r="O17" s="116">
        <f>IF(N17="","",IF(N17="menor a 10 SMLMV",0.2,IF(N17="ENTRE 10 Y 50 SMLMV",0.4,IF(N17="entre 50 y 100 SMLMV",0.6,IF(N17="entre 100 y 500 SMLMV",0.8,IF(N17="Mayor a 500 SMLMV",1,))))))</f>
        <v>0.2</v>
      </c>
      <c r="P17" s="115" t="str">
        <f>IF(O17&lt;=0,"",IF(O17&lt;=20%,"Leve",IF(O17&lt;=40%,"Menor",IF(O17&lt;=60%,"Moderado",IF(O17&lt;=80%,"Mayor","Catastrofico")))))</f>
        <v>Leve</v>
      </c>
      <c r="Q17" s="112" t="s">
        <v>226</v>
      </c>
      <c r="R17" s="115" t="str">
        <f>IF(S17&lt;=0,"",IF(S17&lt;=20%,"Leve",IF(S17&lt;=40%,"Menor",IF(S17&lt;=60%,"Moderado",IF(S17&lt;=80%,"Mayor","Catastrofico")))))</f>
        <v>Moderado</v>
      </c>
      <c r="S17" s="116">
        <f>IF(Q17="","",IF(Q17="El riesgo afecta la imagen de algún área de la organización",0.2,IF(Q17="El riesgo afecta la imagen de la entidad internamente, de conocimiento general nivel interno, de junta directiva y accionistas y/o de proveedores",0.4,IF(Q17="El riesgo afecta la imagen de la entidad con algunos usuarios de relevancia frente al logro de los objetivos",0.6,IF(Q17="El riesgo afecta la imagen de la entidad con efecto publicitario sostenido a nivel de sector administrativo, nivel departamental o municipal",0.8,IF(Q17="El riesgo afecta la imagen de la entidad a nivel nacional, con efecto publicitario sostenido a nivel país",1,))))))</f>
        <v>0.6</v>
      </c>
      <c r="T17" s="115" t="str">
        <f>IF(U17&lt;=0,"",IF(U17&lt;=20%,"Leve",IF(U17&lt;=40%,"Menor",IF(U17&lt;=60%,"Moderado",IF(U17&lt;=80%,"Mayor","Catastrofico")))))</f>
        <v>Moderado</v>
      </c>
      <c r="U17" s="162">
        <f>+S17</f>
        <v>0.6</v>
      </c>
      <c r="V17" s="148" t="str">
        <f>IF(OR(AND(L17="Muy Baja",T17="Leve"),AND(L17="Muy Baja",T17="Menor"),AND(L17="Baja",T17="Leve")),"Bajo",IF(OR(AND(L17="Muy baja",T17="Moderado"),AND(L17="Baja",T17="Menor"),AND(L17="Baja",T17="Moderado"),AND(L17="Media",T17="Leve"),AND(L17="Media",T17="Menor"),AND(L17="Media",T17="Moderado"),AND(L17="Alta",T17="Leve"),AND(L17="Alta",T17="Menor")),"Moderado",IF(OR(AND(L17="Muy Baja",T17="Mayor"),AND(L17="Baja",T17="Mayor"),AND(L17="Media",T17="Mayor"),AND(L17="Alta",T17="Moderado"),AND(L17="Alta",T17="Mayor"),AND(L17="Muy Alta",T17="Leve"),AND(L17="Muy Alta",T17="Menor"),AND(L17="Muy Alta",T17="Moderado"),AND(L17="Muy Alta",T17="Mayor")),"Alto",IF(OR(AND(L17="Muy Baja",T17="Catastrofico"),AND(L17="Baja",T17="Catastrofico"),AND(L17="Media",T17="Catastrofico"),AND(L17="Alta",T17="Catastrofico"),AND(L17="Muy Alta",T17="Catastrofico")),"Extremo",))))</f>
        <v>Alto</v>
      </c>
      <c r="W17" s="13">
        <v>1</v>
      </c>
      <c r="X17" s="49" t="s">
        <v>317</v>
      </c>
      <c r="Y17" s="49" t="s">
        <v>336</v>
      </c>
      <c r="Z17" s="49" t="s">
        <v>337</v>
      </c>
      <c r="AA17" s="13" t="str">
        <f t="shared" si="0"/>
        <v xml:space="preserve">Asesor Códigpo 105 Grado 47 Revisar por medio de mesas de trabajado convocadas mediante oficio institucional o correo electrónico con los Comités de saneamiento fiscal y de Normalización de Cartera del Distrito de Cartagena el estado de este proyecto,  esto cada vez que se considere necesario; con el fin de que buscar las herramientas legales que permitan realizar el saneamiento contable y/o de cartera de las obligaciones tributarias prescritas o de difícil recaudo que nos lleven a tener una cartera saneada para de esta manera adelantar o dedicarnos de lleno como oficina a cobrar la cartera cobrable del Distrito de Cartagena de Indias. Adelantar esta actividad y lograr el saneamiento contable o de cartera se verá reflejado en una disminución considerable de las solicitudes o peticiones de prescripción. En caso de no llegar a la aplicación del saneamiento contable y/o de cartera de las obligaciones tributarias prescritas o de difícil recaudo se realizará un plan de choque para en lo posible buscar disminuir el número de prescripciones y de esta manera como oficina poder enfocarnos en el cobro del Impuesto Predial Unificado e Industria y Comercio. </v>
      </c>
      <c r="AB17" s="32" t="s">
        <v>320</v>
      </c>
      <c r="AC17" s="33">
        <f>IF(AB17="","",IF(AB17="Preventivo",0.25,IF(AB17="Detectivo",0.15,IF(AB17="Correctivo",0.1,))))</f>
        <v>0.25</v>
      </c>
      <c r="AD17" s="14" t="str">
        <f>+IF(OR(AB17='[1]11 FORMULAS'!$O$4,AB17='[1]11 FORMULAS'!$O$5),'[1]11 FORMULAS'!$P$5,IF(AB17='[1]11 FORMULAS'!$O$6,'[1]11 FORMULAS'!$P$6,""))</f>
        <v>Probabilidad</v>
      </c>
      <c r="AE17" s="32" t="s">
        <v>321</v>
      </c>
      <c r="AF17" s="33">
        <f>IF(AE17="","",IF(AE17="Manual",0.15,IF(AE17="Automatico",0.25,)))</f>
        <v>0.15</v>
      </c>
      <c r="AG17" s="34" t="s">
        <v>322</v>
      </c>
      <c r="AH17" s="34" t="s">
        <v>323</v>
      </c>
      <c r="AI17" s="34" t="s">
        <v>324</v>
      </c>
      <c r="AJ17" s="14">
        <f>+AC17+AF17</f>
        <v>0.4</v>
      </c>
      <c r="AK17" s="14">
        <f>+M17*AJ17</f>
        <v>0.32000000000000006</v>
      </c>
      <c r="AL17" s="14">
        <f>+M17-AK17</f>
        <v>0.48</v>
      </c>
      <c r="AM17" s="14">
        <f>IF(AD17='[1]11 FORMULAS'!$P$6,U17-(U17*AJ17),U17)</f>
        <v>0.6</v>
      </c>
      <c r="AN17" s="149">
        <f>+AL21</f>
        <v>0.48</v>
      </c>
      <c r="AO17" s="115" t="str">
        <f>IF(AN17&lt;=0,"",IF(AN17&lt;=20%,"Muy Baja",IF(AN17&lt;=40%,"Baja",IF(AN17&lt;=60%,"Media",IF(AN17&lt;=80%,"Alta","Muy Alta")))))</f>
        <v>Media</v>
      </c>
      <c r="AP17" s="149">
        <f>+AM21</f>
        <v>0.6</v>
      </c>
      <c r="AQ17" s="115" t="str">
        <f>IF(AP17&lt;=0,"",IF(AP17&lt;=20%,"Leve",IF(AP17&lt;=40%,"Menor",IF(AP17&lt;=60%,"Moderado",IF(AP17&lt;=80%,"Mayor","Catastrofico")))))</f>
        <v>Moderado</v>
      </c>
      <c r="AR17" s="148" t="str">
        <f>IF(OR(AND(AO17="Muy Baja",AQ17="Leve"),AND(AO17="Muy Baja",AQ17="Menor"),AND(AO17="Baja",AQ17="Leve")),"Bajo",IF(OR(AND(AO17="Muy baja",AQ17="Moderado"),AND(AO17="Baja",AQ17="Menor"),AND(AO17="Baja",AQ17="Moderado"),AND(AO17="Media",AQ17="Leve"),AND(AO17="Media",AQ17="Menor"),AND(AO17="Media",AQ17="Moderado"),AND(AO17="Alta",AQ17="Leve"),AND(AO17="Alta",AQ17="Menor")),"Moderado",IF(OR(AND(AO17="Muy Baja",AQ17="Mayor"),AND(AO17="Baja",AQ17="Mayor"),AND(AO17="Media",AQ17="Mayor"),AND(AO17="Alta",AQ17="Moderado"),AND(AO17="Alta",AQ17="Mayor"),AND(AO17="Muy Alta",AQ17="Leve"),AND(AO17="Muy Alta",AQ17="Menor"),AND(AO17="Muy Alta",AQ17="Moderado"),AND(AO17="Muy Alta",AQ17="Mayor")),"Alto",IF(OR(AND(AO17="Muy Baja",AQ17="Catastrofico"),AND(AO17="Baja",AQ17="Catastrofico"),AND(AO17="Media",AQ17="Catastrofico"),AND(AO17="Alta",AQ17="Catastrofico"),AND(AO17="Muy Alta",AQ17="Catastrofico")),"Extremo",""))))</f>
        <v>Moderado</v>
      </c>
      <c r="AS17" s="112" t="s">
        <v>325</v>
      </c>
      <c r="AT17" s="118" t="s">
        <v>338</v>
      </c>
      <c r="AU17" s="118" t="s">
        <v>327</v>
      </c>
      <c r="AV17" s="108">
        <v>45614</v>
      </c>
      <c r="AW17" s="118" t="s">
        <v>328</v>
      </c>
      <c r="AX17" s="118"/>
      <c r="AY17" s="118"/>
      <c r="AZ17" s="118"/>
      <c r="BA17" s="118"/>
      <c r="BB17" s="118"/>
      <c r="BC17" s="145"/>
      <c r="BI17" s="9"/>
    </row>
    <row r="18" spans="1:61" s="15" customFormat="1" ht="33.75" customHeight="1">
      <c r="A18" s="82"/>
      <c r="B18" s="88"/>
      <c r="C18" s="89"/>
      <c r="D18" s="89"/>
      <c r="E18" s="89"/>
      <c r="F18" s="90"/>
      <c r="G18" s="89"/>
      <c r="H18" s="89"/>
      <c r="I18" s="89"/>
      <c r="J18" s="150"/>
      <c r="K18" s="111"/>
      <c r="L18" s="115"/>
      <c r="M18" s="117"/>
      <c r="N18" s="151"/>
      <c r="O18" s="117"/>
      <c r="P18" s="115"/>
      <c r="Q18" s="113"/>
      <c r="R18" s="115"/>
      <c r="S18" s="117"/>
      <c r="T18" s="115"/>
      <c r="U18" s="162"/>
      <c r="V18" s="148"/>
      <c r="W18" s="13">
        <v>2</v>
      </c>
      <c r="X18" s="49"/>
      <c r="Y18" s="49"/>
      <c r="Z18" s="49"/>
      <c r="AA18" s="13" t="str">
        <f t="shared" si="0"/>
        <v xml:space="preserve">  </v>
      </c>
      <c r="AB18" s="32" t="s">
        <v>217</v>
      </c>
      <c r="AC18" s="33">
        <f t="shared" ref="AC18:AC21" si="6">IF(AB18="","",IF(AB18="Preventivo",0.25,IF(AB18="Detectivo",0.15,IF(AB18="Correctivo",0.1,))))</f>
        <v>0</v>
      </c>
      <c r="AD18" s="14" t="str">
        <f>+IF(OR(AB18='[1]11 FORMULAS'!$O$4,AB18='[1]11 FORMULAS'!$O$5),'[1]11 FORMULAS'!$P$5,IF(AB18='[1]11 FORMULAS'!$O$6,'[1]11 FORMULAS'!$P$6,""))</f>
        <v/>
      </c>
      <c r="AE18" s="32" t="s">
        <v>217</v>
      </c>
      <c r="AF18" s="33">
        <f t="shared" ref="AF18:AF21" si="7">IF(AE18="","",IF(AE18="Manual",0.15,IF(AE18="Automatico",0.25,)))</f>
        <v>0</v>
      </c>
      <c r="AG18" s="34" t="s">
        <v>217</v>
      </c>
      <c r="AH18" s="34" t="s">
        <v>217</v>
      </c>
      <c r="AI18" s="34" t="s">
        <v>217</v>
      </c>
      <c r="AJ18" s="14">
        <f>+AC18+AF18</f>
        <v>0</v>
      </c>
      <c r="AK18" s="14">
        <f>+AL17*AJ18</f>
        <v>0</v>
      </c>
      <c r="AL18" s="14">
        <f>+AL17-AK18</f>
        <v>0.48</v>
      </c>
      <c r="AM18" s="14">
        <f>IF(AD18='[1]11 FORMULAS'!$P$6,AM17-(AM17*AJ18),AM17)</f>
        <v>0.6</v>
      </c>
      <c r="AN18" s="149"/>
      <c r="AO18" s="115"/>
      <c r="AP18" s="149"/>
      <c r="AQ18" s="115"/>
      <c r="AR18" s="148"/>
      <c r="AS18" s="113"/>
      <c r="AT18" s="109"/>
      <c r="AU18" s="109"/>
      <c r="AV18" s="109"/>
      <c r="AW18" s="109"/>
      <c r="AX18" s="109"/>
      <c r="AY18" s="109"/>
      <c r="AZ18" s="109"/>
      <c r="BA18" s="109"/>
      <c r="BB18" s="109"/>
      <c r="BC18" s="146"/>
      <c r="BI18" s="9"/>
    </row>
    <row r="19" spans="1:61" s="15" customFormat="1" ht="33.75" customHeight="1">
      <c r="A19" s="82"/>
      <c r="B19" s="88"/>
      <c r="C19" s="89"/>
      <c r="D19" s="89"/>
      <c r="E19" s="89"/>
      <c r="F19" s="90"/>
      <c r="G19" s="89"/>
      <c r="H19" s="89"/>
      <c r="I19" s="89"/>
      <c r="J19" s="150"/>
      <c r="K19" s="111"/>
      <c r="L19" s="115"/>
      <c r="M19" s="117"/>
      <c r="N19" s="151"/>
      <c r="O19" s="117"/>
      <c r="P19" s="115"/>
      <c r="Q19" s="113"/>
      <c r="R19" s="115"/>
      <c r="S19" s="117"/>
      <c r="T19" s="115"/>
      <c r="U19" s="162"/>
      <c r="V19" s="148"/>
      <c r="W19" s="13">
        <v>3</v>
      </c>
      <c r="X19" s="49"/>
      <c r="Y19" s="49"/>
      <c r="Z19" s="49"/>
      <c r="AA19" s="13" t="str">
        <f t="shared" si="0"/>
        <v xml:space="preserve">  </v>
      </c>
      <c r="AB19" s="32" t="s">
        <v>217</v>
      </c>
      <c r="AC19" s="33">
        <f t="shared" si="6"/>
        <v>0</v>
      </c>
      <c r="AD19" s="14" t="str">
        <f>+IF(OR(AB19='[1]11 FORMULAS'!$O$4,AB19='[1]11 FORMULAS'!$O$5),'[1]11 FORMULAS'!$P$5,IF(AB19='[1]11 FORMULAS'!$O$6,'[1]11 FORMULAS'!$P$6,""))</f>
        <v/>
      </c>
      <c r="AE19" s="32" t="s">
        <v>217</v>
      </c>
      <c r="AF19" s="33">
        <f t="shared" si="7"/>
        <v>0</v>
      </c>
      <c r="AG19" s="34" t="s">
        <v>217</v>
      </c>
      <c r="AH19" s="34" t="s">
        <v>217</v>
      </c>
      <c r="AI19" s="34" t="s">
        <v>217</v>
      </c>
      <c r="AJ19" s="14">
        <f>+AC19+AF19</f>
        <v>0</v>
      </c>
      <c r="AK19" s="14">
        <f t="shared" ref="AK19:AK21" si="8">+AL18*AJ19</f>
        <v>0</v>
      </c>
      <c r="AL19" s="14">
        <f t="shared" ref="AL19:AL21" si="9">+AL18-AK19</f>
        <v>0.48</v>
      </c>
      <c r="AM19" s="14">
        <f>IF(AD19='[1]11 FORMULAS'!$P$6,AM18-(AM18*AJ19),AM18)</f>
        <v>0.6</v>
      </c>
      <c r="AN19" s="149"/>
      <c r="AO19" s="115"/>
      <c r="AP19" s="149"/>
      <c r="AQ19" s="115"/>
      <c r="AR19" s="148"/>
      <c r="AS19" s="113"/>
      <c r="AT19" s="109"/>
      <c r="AU19" s="109"/>
      <c r="AV19" s="109"/>
      <c r="AW19" s="109"/>
      <c r="AX19" s="109"/>
      <c r="AY19" s="109"/>
      <c r="AZ19" s="109"/>
      <c r="BA19" s="109"/>
      <c r="BB19" s="109"/>
      <c r="BC19" s="146"/>
      <c r="BI19" s="9"/>
    </row>
    <row r="20" spans="1:61" s="15" customFormat="1" ht="33.75" customHeight="1">
      <c r="A20" s="82"/>
      <c r="B20" s="88"/>
      <c r="C20" s="89"/>
      <c r="D20" s="89"/>
      <c r="E20" s="89"/>
      <c r="F20" s="90"/>
      <c r="G20" s="89"/>
      <c r="H20" s="89"/>
      <c r="I20" s="89"/>
      <c r="J20" s="150"/>
      <c r="K20" s="111"/>
      <c r="L20" s="115"/>
      <c r="M20" s="117"/>
      <c r="N20" s="151"/>
      <c r="O20" s="117"/>
      <c r="P20" s="115"/>
      <c r="Q20" s="113"/>
      <c r="R20" s="115"/>
      <c r="S20" s="117"/>
      <c r="T20" s="115"/>
      <c r="U20" s="162"/>
      <c r="V20" s="148"/>
      <c r="W20" s="13">
        <v>4</v>
      </c>
      <c r="X20" s="49"/>
      <c r="Y20" s="49"/>
      <c r="Z20" s="49"/>
      <c r="AA20" s="13" t="str">
        <f t="shared" si="0"/>
        <v xml:space="preserve">  </v>
      </c>
      <c r="AB20" s="32" t="s">
        <v>217</v>
      </c>
      <c r="AC20" s="33">
        <f t="shared" si="6"/>
        <v>0</v>
      </c>
      <c r="AD20" s="14" t="str">
        <f>+IF(OR(AB20='[1]11 FORMULAS'!$O$4,AB20='[1]11 FORMULAS'!$O$5),'[1]11 FORMULAS'!$P$5,IF(AB20='[1]11 FORMULAS'!$O$6,'[1]11 FORMULAS'!$P$6,""))</f>
        <v/>
      </c>
      <c r="AE20" s="32" t="s">
        <v>217</v>
      </c>
      <c r="AF20" s="33">
        <f t="shared" si="7"/>
        <v>0</v>
      </c>
      <c r="AG20" s="34" t="s">
        <v>217</v>
      </c>
      <c r="AH20" s="34" t="s">
        <v>217</v>
      </c>
      <c r="AI20" s="34" t="s">
        <v>217</v>
      </c>
      <c r="AJ20" s="14">
        <f t="shared" ref="AJ20:AJ21" si="10">+AC20+AF20</f>
        <v>0</v>
      </c>
      <c r="AK20" s="14">
        <f t="shared" si="8"/>
        <v>0</v>
      </c>
      <c r="AL20" s="14">
        <f t="shared" si="9"/>
        <v>0.48</v>
      </c>
      <c r="AM20" s="14">
        <f>IF(AD20='[1]11 FORMULAS'!$P$6,AM19-(AM19*AJ20),AM19)</f>
        <v>0.6</v>
      </c>
      <c r="AN20" s="149"/>
      <c r="AO20" s="115"/>
      <c r="AP20" s="149"/>
      <c r="AQ20" s="115"/>
      <c r="AR20" s="148"/>
      <c r="AS20" s="113"/>
      <c r="AT20" s="109"/>
      <c r="AU20" s="109"/>
      <c r="AV20" s="109"/>
      <c r="AW20" s="109"/>
      <c r="AX20" s="109"/>
      <c r="AY20" s="109"/>
      <c r="AZ20" s="109"/>
      <c r="BA20" s="109"/>
      <c r="BB20" s="109"/>
      <c r="BC20" s="146"/>
      <c r="BI20" s="9"/>
    </row>
    <row r="21" spans="1:61" s="15" customFormat="1" ht="33.75" customHeight="1">
      <c r="A21" s="82"/>
      <c r="B21" s="88"/>
      <c r="C21" s="89"/>
      <c r="D21" s="89"/>
      <c r="E21" s="89"/>
      <c r="F21" s="90"/>
      <c r="G21" s="89"/>
      <c r="H21" s="89"/>
      <c r="I21" s="89"/>
      <c r="J21" s="150"/>
      <c r="K21" s="111"/>
      <c r="L21" s="115"/>
      <c r="M21" s="117"/>
      <c r="N21" s="151"/>
      <c r="O21" s="117"/>
      <c r="P21" s="115"/>
      <c r="Q21" s="114"/>
      <c r="R21" s="115"/>
      <c r="S21" s="117"/>
      <c r="T21" s="115"/>
      <c r="U21" s="162"/>
      <c r="V21" s="148"/>
      <c r="W21" s="13"/>
      <c r="X21" s="13"/>
      <c r="Y21" s="13"/>
      <c r="Z21" s="13"/>
      <c r="AA21" s="13" t="str">
        <f t="shared" si="0"/>
        <v xml:space="preserve">  </v>
      </c>
      <c r="AB21" s="32" t="s">
        <v>217</v>
      </c>
      <c r="AC21" s="33">
        <f t="shared" si="6"/>
        <v>0</v>
      </c>
      <c r="AD21" s="14" t="str">
        <f>+IF(OR(AB21='[1]11 FORMULAS'!$O$4,AB21='[1]11 FORMULAS'!$O$5),'[1]11 FORMULAS'!$P$5,IF(AB21='[1]11 FORMULAS'!$O$6,'[1]11 FORMULAS'!$P$6,""))</f>
        <v/>
      </c>
      <c r="AE21" s="32" t="s">
        <v>217</v>
      </c>
      <c r="AF21" s="33">
        <f t="shared" si="7"/>
        <v>0</v>
      </c>
      <c r="AG21" s="34" t="s">
        <v>217</v>
      </c>
      <c r="AH21" s="34" t="s">
        <v>217</v>
      </c>
      <c r="AI21" s="34" t="s">
        <v>217</v>
      </c>
      <c r="AJ21" s="14">
        <f t="shared" si="10"/>
        <v>0</v>
      </c>
      <c r="AK21" s="14">
        <f t="shared" si="8"/>
        <v>0</v>
      </c>
      <c r="AL21" s="14">
        <f t="shared" si="9"/>
        <v>0.48</v>
      </c>
      <c r="AM21" s="14">
        <f>IF(AD21='[1]11 FORMULAS'!$P$6,AM20-(AM20*AJ21),AM20)</f>
        <v>0.6</v>
      </c>
      <c r="AN21" s="149"/>
      <c r="AO21" s="115"/>
      <c r="AP21" s="149"/>
      <c r="AQ21" s="115"/>
      <c r="AR21" s="148"/>
      <c r="AS21" s="114"/>
      <c r="AT21" s="110"/>
      <c r="AU21" s="110"/>
      <c r="AV21" s="110"/>
      <c r="AW21" s="110"/>
      <c r="AX21" s="110"/>
      <c r="AY21" s="110"/>
      <c r="AZ21" s="110"/>
      <c r="BA21" s="110"/>
      <c r="BB21" s="110"/>
      <c r="BC21" s="147"/>
      <c r="BI21" s="9"/>
    </row>
    <row r="22" spans="1:61" s="15" customFormat="1" ht="49.5" customHeight="1">
      <c r="A22" s="82"/>
      <c r="B22" s="88" t="s">
        <v>339</v>
      </c>
      <c r="C22" s="89"/>
      <c r="D22" s="89"/>
      <c r="E22" s="89"/>
      <c r="F22" s="90" t="str">
        <f>+CONCATENATE(C22," ",D22," ",E22)</f>
        <v xml:space="preserve">  </v>
      </c>
      <c r="G22" s="89"/>
      <c r="H22" s="89"/>
      <c r="I22" s="89"/>
      <c r="J22" s="150"/>
      <c r="K22" s="111"/>
      <c r="L22" s="115" t="str">
        <f>IF(K22&lt;=0,"",IF(K22&lt;=2,"Muy Baja",IF(K22&lt;=24,"Baja",IF(K22&lt;=500,"Media",IF(K22&lt;=5000,"Alta","Muy Alta")))))</f>
        <v/>
      </c>
      <c r="M22" s="116" t="str">
        <f>IF(L22="","",IF(L22="Muy Baja",0.2,IF(L22="Baja",0.4,IF(L22="Media",0.6,IF(L22="Alta",0.8,IF(L22="Muy Alta",1,))))))</f>
        <v/>
      </c>
      <c r="N22" s="151" t="s">
        <v>340</v>
      </c>
      <c r="O22" s="116">
        <f>IF(N22="","",IF(N22="menor a 10 SMLMV",0.2,IF(N22="ENTRE 10 Y 50 SMLMV",0.4,IF(N22="entre 50 y 100 SMLMV",0.6,IF(N22="entre 100 y 500 SMLMV",0.8,IF(N22="Mayor a 500 SMLMV",1,))))))</f>
        <v>0</v>
      </c>
      <c r="P22" s="115" t="str">
        <f>IF(O22&lt;=0,"",IF(O22&lt;=20%,"Leve",IF(O22&lt;=40%,"Menor",IF(O22&lt;=60%,"Moderado",IF(O22&lt;=80%,"Mayor","Catastrofico")))))</f>
        <v/>
      </c>
      <c r="Q22" s="112" t="s">
        <v>217</v>
      </c>
      <c r="R22" s="115" t="str">
        <f>IF(S22&lt;=0,"",IF(S22&lt;=20%,"Leve",IF(S22&lt;=40%,"Menor",IF(S22&lt;=60%,"Moderado",IF(S22&lt;=80%,"Mayor","Catastrofico")))))</f>
        <v/>
      </c>
      <c r="S22" s="116">
        <f>IF(Q22="","",IF(Q22="El riesgo afecta la imagen de algún área de la organización",0.2,IF(Q22="El riesgo afecta la imagen de la entidad internamente, de conocimiento general nivel interno, de junta directiva y accionistas y/o de proveedores",0.4,IF(Q22="El riesgo afecta la imagen de la entidad con algunos usuarios de relevancia frente al logro de los objetivos",0.6,IF(Q22="El riesgo afecta la imagen de la entidad con efecto publicitario sostenido a nivel de sector administrativo, nivel departamental o municipal",0.8,IF(Q22="El riesgo afecta la imagen de la entidad a nivel nacional, con efecto publicitario sostenido a nivel país",1,))))))</f>
        <v>0</v>
      </c>
      <c r="T22" s="115" t="str">
        <f>IF(U22&lt;=0,"",IF(U22&lt;=20%,"Leve",IF(U22&lt;=40%,"Menor",IF(U22&lt;=60%,"Moderado",IF(U22&lt;=80%,"Mayor","Catastrofico")))))</f>
        <v/>
      </c>
      <c r="U22" s="162">
        <f>+S22</f>
        <v>0</v>
      </c>
      <c r="V22" s="148">
        <f>IF(OR(AND(L22="Muy Baja",T22="Leve"),AND(L22="Muy Baja",T22="Menor"),AND(L22="Baja",T22="Leve")),"Bajo",IF(OR(AND(L22="Muy baja",T22="Moderado"),AND(L22="Baja",T22="Menor"),AND(L22="Baja",T22="Moderado"),AND(L22="Media",T22="Leve"),AND(L22="Media",T22="Menor"),AND(L22="Media",T22="Moderado"),AND(L22="Alta",T22="Leve"),AND(L22="Alta",T22="Menor")),"Moderado",IF(OR(AND(L22="Muy Baja",T22="Mayor"),AND(L22="Baja",T22="Mayor"),AND(L22="Media",T22="Mayor"),AND(L22="Alta",T22="Moderado"),AND(L22="Alta",T22="Mayor"),AND(L22="Muy Alta",T22="Leve"),AND(L22="Muy Alta",T22="Menor"),AND(L22="Muy Alta",T22="Moderado"),AND(L22="Muy Alta",T22="Mayor")),"Alto",IF(OR(AND(L22="Muy Baja",T22="Catastrofico"),AND(L22="Baja",T22="Catastrofico"),AND(L22="Media",T22="Catastrofico"),AND(L22="Alta",T22="Catastrofico"),AND(L22="Muy Alta",T22="Catastrofico")),"Extremo",))))</f>
        <v>0</v>
      </c>
      <c r="W22" s="13">
        <v>1</v>
      </c>
      <c r="X22" s="49"/>
      <c r="Y22" s="49"/>
      <c r="Z22" s="49"/>
      <c r="AA22" s="13" t="str">
        <f t="shared" ref="AA22:AA26" si="11">+CONCATENATE(X22," ",Y22," ",Z22)</f>
        <v xml:space="preserve">  </v>
      </c>
      <c r="AB22" s="32" t="s">
        <v>217</v>
      </c>
      <c r="AC22" s="33">
        <f>IF(AB22="","",IF(AB22="Preventivo",0.25,IF(AB22="Detectivo",0.15,IF(AB22="Correctivo",0.1,))))</f>
        <v>0</v>
      </c>
      <c r="AD22" s="14" t="str">
        <f>+IF(OR(AB22='[1]11 FORMULAS'!$O$4,AB22='[1]11 FORMULAS'!$O$5),'[1]11 FORMULAS'!$P$5,IF(AB22='[1]11 FORMULAS'!$O$6,'[1]11 FORMULAS'!$P$6,""))</f>
        <v/>
      </c>
      <c r="AE22" s="32" t="s">
        <v>217</v>
      </c>
      <c r="AF22" s="33">
        <f>IF(AE22="","",IF(AE22="Manual",0.15,IF(AE22="Automatico",0.25,)))</f>
        <v>0</v>
      </c>
      <c r="AG22" s="34" t="s">
        <v>217</v>
      </c>
      <c r="AH22" s="34" t="s">
        <v>217</v>
      </c>
      <c r="AI22" s="34" t="s">
        <v>217</v>
      </c>
      <c r="AJ22" s="14">
        <f>+AC22+AF22</f>
        <v>0</v>
      </c>
      <c r="AK22" s="14" t="e">
        <f>+M22*AJ22</f>
        <v>#VALUE!</v>
      </c>
      <c r="AL22" s="14" t="e">
        <f>+M22-AK22</f>
        <v>#VALUE!</v>
      </c>
      <c r="AM22" s="14">
        <f>IF(AD22='[1]11 FORMULAS'!$P$6,U22-(U22*AJ22),U22)</f>
        <v>0</v>
      </c>
      <c r="AN22" s="149" t="e">
        <f>+AL26</f>
        <v>#VALUE!</v>
      </c>
      <c r="AO22" s="115" t="e">
        <f>IF(AN22&lt;=0,"",IF(AN22&lt;=20%,"Muy Baja",IF(AN22&lt;=40%,"Baja",IF(AN22&lt;=60%,"Media",IF(AN22&lt;=80%,"Alta","Muy Alta")))))</f>
        <v>#VALUE!</v>
      </c>
      <c r="AP22" s="149">
        <f>+AM26</f>
        <v>0</v>
      </c>
      <c r="AQ22" s="115" t="str">
        <f>IF(AP22&lt;=0,"",IF(AP22&lt;=20%,"Leve",IF(AP22&lt;=40%,"Menor",IF(AP22&lt;=60%,"Moderado",IF(AP22&lt;=80%,"Mayor","Catastrofico")))))</f>
        <v/>
      </c>
      <c r="AR22" s="148" t="e">
        <f>IF(OR(AND(AO22="Muy Baja",AQ22="Leve"),AND(AO22="Muy Baja",AQ22="Menor"),AND(AO22="Baja",AQ22="Leve")),"Bajo",IF(OR(AND(AO22="Muy baja",AQ22="Moderado"),AND(AO22="Baja",AQ22="Menor"),AND(AO22="Baja",AQ22="Moderado"),AND(AO22="Media",AQ22="Leve"),AND(AO22="Media",AQ22="Menor"),AND(AO22="Media",AQ22="Moderado"),AND(AO22="Alta",AQ22="Leve"),AND(AO22="Alta",AQ22="Menor")),"Moderado",IF(OR(AND(AO22="Muy Baja",AQ22="Mayor"),AND(AO22="Baja",AQ22="Mayor"),AND(AO22="Media",AQ22="Mayor"),AND(AO22="Alta",AQ22="Moderado"),AND(AO22="Alta",AQ22="Mayor"),AND(AO22="Muy Alta",AQ22="Leve"),AND(AO22="Muy Alta",AQ22="Menor"),AND(AO22="Muy Alta",AQ22="Moderado"),AND(AO22="Muy Alta",AQ22="Mayor")),"Alto",IF(OR(AND(AO22="Muy Baja",AQ22="Catastrofico"),AND(AO22="Baja",AQ22="Catastrofico"),AND(AO22="Media",AQ22="Catastrofico"),AND(AO22="Alta",AQ22="Catastrofico"),AND(AO22="Muy Alta",AQ22="Catastrofico")),"Extremo",""))))</f>
        <v>#VALUE!</v>
      </c>
      <c r="AS22" s="112"/>
      <c r="AT22" s="118"/>
      <c r="AU22" s="118"/>
      <c r="AV22" s="118"/>
      <c r="AW22" s="118"/>
      <c r="AX22" s="118"/>
      <c r="AY22" s="118"/>
      <c r="AZ22" s="118"/>
      <c r="BA22" s="118"/>
      <c r="BB22" s="118"/>
      <c r="BC22" s="145"/>
      <c r="BI22" s="9"/>
    </row>
    <row r="23" spans="1:61" s="15" customFormat="1" ht="33.75" customHeight="1">
      <c r="A23" s="82"/>
      <c r="B23" s="88"/>
      <c r="C23" s="89"/>
      <c r="D23" s="89"/>
      <c r="E23" s="89"/>
      <c r="F23" s="90"/>
      <c r="G23" s="89"/>
      <c r="H23" s="89"/>
      <c r="I23" s="89"/>
      <c r="J23" s="150"/>
      <c r="K23" s="111"/>
      <c r="L23" s="115"/>
      <c r="M23" s="117"/>
      <c r="N23" s="151"/>
      <c r="O23" s="117"/>
      <c r="P23" s="115"/>
      <c r="Q23" s="113"/>
      <c r="R23" s="115"/>
      <c r="S23" s="117"/>
      <c r="T23" s="115"/>
      <c r="U23" s="162"/>
      <c r="V23" s="148"/>
      <c r="W23" s="13">
        <v>2</v>
      </c>
      <c r="X23" s="49"/>
      <c r="Y23" s="49"/>
      <c r="Z23" s="49"/>
      <c r="AA23" s="13" t="str">
        <f t="shared" si="11"/>
        <v xml:space="preserve">  </v>
      </c>
      <c r="AB23" s="32" t="s">
        <v>217</v>
      </c>
      <c r="AC23" s="33">
        <f t="shared" ref="AC23:AC26" si="12">IF(AB23="","",IF(AB23="Preventivo",0.25,IF(AB23="Detectivo",0.15,IF(AB23="Correctivo",0.1,))))</f>
        <v>0</v>
      </c>
      <c r="AD23" s="14" t="str">
        <f>+IF(OR(AB23='[1]11 FORMULAS'!$O$4,AB23='[1]11 FORMULAS'!$O$5),'[1]11 FORMULAS'!$P$5,IF(AB23='[1]11 FORMULAS'!$O$6,'[1]11 FORMULAS'!$P$6,""))</f>
        <v/>
      </c>
      <c r="AE23" s="32" t="s">
        <v>217</v>
      </c>
      <c r="AF23" s="33">
        <f t="shared" ref="AF23:AF26" si="13">IF(AE23="","",IF(AE23="Manual",0.15,IF(AE23="Automatico",0.25,)))</f>
        <v>0</v>
      </c>
      <c r="AG23" s="34" t="s">
        <v>217</v>
      </c>
      <c r="AH23" s="34" t="s">
        <v>217</v>
      </c>
      <c r="AI23" s="34" t="s">
        <v>217</v>
      </c>
      <c r="AJ23" s="14">
        <f>+AC23+AF23</f>
        <v>0</v>
      </c>
      <c r="AK23" s="14" t="e">
        <f>+AL22*AJ23</f>
        <v>#VALUE!</v>
      </c>
      <c r="AL23" s="14" t="e">
        <f>+AL22-AK23</f>
        <v>#VALUE!</v>
      </c>
      <c r="AM23" s="14">
        <f>IF(AD23='[1]11 FORMULAS'!$P$6,AM22-(AM22*AJ23),AM22)</f>
        <v>0</v>
      </c>
      <c r="AN23" s="149"/>
      <c r="AO23" s="115"/>
      <c r="AP23" s="149"/>
      <c r="AQ23" s="115"/>
      <c r="AR23" s="148"/>
      <c r="AS23" s="113"/>
      <c r="AT23" s="109"/>
      <c r="AU23" s="109"/>
      <c r="AV23" s="109"/>
      <c r="AW23" s="109"/>
      <c r="AX23" s="109"/>
      <c r="AY23" s="109"/>
      <c r="AZ23" s="109"/>
      <c r="BA23" s="109"/>
      <c r="BB23" s="109"/>
      <c r="BC23" s="146"/>
      <c r="BI23" s="9"/>
    </row>
    <row r="24" spans="1:61" s="15" customFormat="1" ht="33.75" customHeight="1">
      <c r="A24" s="82"/>
      <c r="B24" s="88"/>
      <c r="C24" s="89"/>
      <c r="D24" s="89"/>
      <c r="E24" s="89"/>
      <c r="F24" s="90"/>
      <c r="G24" s="89"/>
      <c r="H24" s="89"/>
      <c r="I24" s="89"/>
      <c r="J24" s="150"/>
      <c r="K24" s="111"/>
      <c r="L24" s="115"/>
      <c r="M24" s="117"/>
      <c r="N24" s="151"/>
      <c r="O24" s="117"/>
      <c r="P24" s="115"/>
      <c r="Q24" s="113"/>
      <c r="R24" s="115"/>
      <c r="S24" s="117"/>
      <c r="T24" s="115"/>
      <c r="U24" s="162"/>
      <c r="V24" s="148"/>
      <c r="W24" s="13">
        <v>3</v>
      </c>
      <c r="X24" s="49"/>
      <c r="Y24" s="49"/>
      <c r="Z24" s="49"/>
      <c r="AA24" s="13" t="str">
        <f t="shared" si="11"/>
        <v xml:space="preserve">  </v>
      </c>
      <c r="AB24" s="32" t="s">
        <v>217</v>
      </c>
      <c r="AC24" s="33">
        <f t="shared" si="12"/>
        <v>0</v>
      </c>
      <c r="AD24" s="14" t="str">
        <f>+IF(OR(AB24='[1]11 FORMULAS'!$O$4,AB24='[1]11 FORMULAS'!$O$5),'[1]11 FORMULAS'!$P$5,IF(AB24='[1]11 FORMULAS'!$O$6,'[1]11 FORMULAS'!$P$6,""))</f>
        <v/>
      </c>
      <c r="AE24" s="32" t="s">
        <v>217</v>
      </c>
      <c r="AF24" s="33">
        <f t="shared" si="13"/>
        <v>0</v>
      </c>
      <c r="AG24" s="34" t="s">
        <v>217</v>
      </c>
      <c r="AH24" s="34" t="s">
        <v>217</v>
      </c>
      <c r="AI24" s="34" t="s">
        <v>217</v>
      </c>
      <c r="AJ24" s="14">
        <f>+AC24+AF24</f>
        <v>0</v>
      </c>
      <c r="AK24" s="14" t="e">
        <f t="shared" ref="AK24:AK26" si="14">+AL23*AJ24</f>
        <v>#VALUE!</v>
      </c>
      <c r="AL24" s="14" t="e">
        <f t="shared" ref="AL24:AL26" si="15">+AL23-AK24</f>
        <v>#VALUE!</v>
      </c>
      <c r="AM24" s="14">
        <f>IF(AD24='[1]11 FORMULAS'!$P$6,AM23-(AM23*AJ24),AM23)</f>
        <v>0</v>
      </c>
      <c r="AN24" s="149"/>
      <c r="AO24" s="115"/>
      <c r="AP24" s="149"/>
      <c r="AQ24" s="115"/>
      <c r="AR24" s="148"/>
      <c r="AS24" s="113"/>
      <c r="AT24" s="109"/>
      <c r="AU24" s="109"/>
      <c r="AV24" s="109"/>
      <c r="AW24" s="109"/>
      <c r="AX24" s="109"/>
      <c r="AY24" s="109"/>
      <c r="AZ24" s="109"/>
      <c r="BA24" s="109"/>
      <c r="BB24" s="109"/>
      <c r="BC24" s="146"/>
      <c r="BI24" s="9"/>
    </row>
    <row r="25" spans="1:61" s="15" customFormat="1" ht="33.75" customHeight="1">
      <c r="A25" s="82"/>
      <c r="B25" s="88"/>
      <c r="C25" s="89"/>
      <c r="D25" s="89"/>
      <c r="E25" s="89"/>
      <c r="F25" s="90"/>
      <c r="G25" s="89"/>
      <c r="H25" s="89"/>
      <c r="I25" s="89"/>
      <c r="J25" s="150"/>
      <c r="K25" s="111"/>
      <c r="L25" s="115"/>
      <c r="M25" s="117"/>
      <c r="N25" s="151"/>
      <c r="O25" s="117"/>
      <c r="P25" s="115"/>
      <c r="Q25" s="113"/>
      <c r="R25" s="115"/>
      <c r="S25" s="117"/>
      <c r="T25" s="115"/>
      <c r="U25" s="162"/>
      <c r="V25" s="148"/>
      <c r="W25" s="13">
        <v>4</v>
      </c>
      <c r="X25" s="49"/>
      <c r="Y25" s="49"/>
      <c r="Z25" s="49"/>
      <c r="AA25" s="13" t="str">
        <f t="shared" si="11"/>
        <v xml:space="preserve">  </v>
      </c>
      <c r="AB25" s="32" t="s">
        <v>217</v>
      </c>
      <c r="AC25" s="33">
        <f t="shared" si="12"/>
        <v>0</v>
      </c>
      <c r="AD25" s="14" t="str">
        <f>+IF(OR(AB25='[1]11 FORMULAS'!$O$4,AB25='[1]11 FORMULAS'!$O$5),'[1]11 FORMULAS'!$P$5,IF(AB25='[1]11 FORMULAS'!$O$6,'[1]11 FORMULAS'!$P$6,""))</f>
        <v/>
      </c>
      <c r="AE25" s="32" t="s">
        <v>217</v>
      </c>
      <c r="AF25" s="33">
        <f t="shared" si="13"/>
        <v>0</v>
      </c>
      <c r="AG25" s="34" t="s">
        <v>217</v>
      </c>
      <c r="AH25" s="34" t="s">
        <v>217</v>
      </c>
      <c r="AI25" s="34" t="s">
        <v>217</v>
      </c>
      <c r="AJ25" s="14">
        <f t="shared" ref="AJ25:AJ26" si="16">+AC25+AF25</f>
        <v>0</v>
      </c>
      <c r="AK25" s="14" t="e">
        <f t="shared" si="14"/>
        <v>#VALUE!</v>
      </c>
      <c r="AL25" s="14" t="e">
        <f t="shared" si="15"/>
        <v>#VALUE!</v>
      </c>
      <c r="AM25" s="14">
        <f>IF(AD25='[1]11 FORMULAS'!$P$6,AM24-(AM24*AJ25),AM24)</f>
        <v>0</v>
      </c>
      <c r="AN25" s="149"/>
      <c r="AO25" s="115"/>
      <c r="AP25" s="149"/>
      <c r="AQ25" s="115"/>
      <c r="AR25" s="148"/>
      <c r="AS25" s="113"/>
      <c r="AT25" s="109"/>
      <c r="AU25" s="109"/>
      <c r="AV25" s="109"/>
      <c r="AW25" s="109"/>
      <c r="AX25" s="109"/>
      <c r="AY25" s="109"/>
      <c r="AZ25" s="109"/>
      <c r="BA25" s="109"/>
      <c r="BB25" s="109"/>
      <c r="BC25" s="146"/>
      <c r="BI25" s="9"/>
    </row>
    <row r="26" spans="1:61" s="15" customFormat="1" ht="33.75" customHeight="1">
      <c r="A26" s="83"/>
      <c r="B26" s="95"/>
      <c r="C26" s="96"/>
      <c r="D26" s="96"/>
      <c r="E26" s="96"/>
      <c r="F26" s="97"/>
      <c r="G26" s="89"/>
      <c r="H26" s="89"/>
      <c r="I26" s="89"/>
      <c r="J26" s="150"/>
      <c r="K26" s="111"/>
      <c r="L26" s="115"/>
      <c r="M26" s="117"/>
      <c r="N26" s="151"/>
      <c r="O26" s="117"/>
      <c r="P26" s="115"/>
      <c r="Q26" s="114"/>
      <c r="R26" s="115"/>
      <c r="S26" s="117"/>
      <c r="T26" s="115"/>
      <c r="U26" s="162"/>
      <c r="V26" s="148"/>
      <c r="W26" s="13"/>
      <c r="X26" s="13"/>
      <c r="Y26" s="13"/>
      <c r="Z26" s="13"/>
      <c r="AA26" s="13" t="str">
        <f t="shared" si="11"/>
        <v xml:space="preserve">  </v>
      </c>
      <c r="AB26" s="32" t="s">
        <v>217</v>
      </c>
      <c r="AC26" s="33">
        <f t="shared" si="12"/>
        <v>0</v>
      </c>
      <c r="AD26" s="14" t="str">
        <f>+IF(OR(AB26='[1]11 FORMULAS'!$O$4,AB26='[1]11 FORMULAS'!$O$5),'[1]11 FORMULAS'!$P$5,IF(AB26='[1]11 FORMULAS'!$O$6,'[1]11 FORMULAS'!$P$6,""))</f>
        <v/>
      </c>
      <c r="AE26" s="32" t="s">
        <v>217</v>
      </c>
      <c r="AF26" s="33">
        <f t="shared" si="13"/>
        <v>0</v>
      </c>
      <c r="AG26" s="34" t="s">
        <v>217</v>
      </c>
      <c r="AH26" s="34" t="s">
        <v>217</v>
      </c>
      <c r="AI26" s="34" t="s">
        <v>217</v>
      </c>
      <c r="AJ26" s="14">
        <f t="shared" si="16"/>
        <v>0</v>
      </c>
      <c r="AK26" s="14" t="e">
        <f t="shared" si="14"/>
        <v>#VALUE!</v>
      </c>
      <c r="AL26" s="14" t="e">
        <f t="shared" si="15"/>
        <v>#VALUE!</v>
      </c>
      <c r="AM26" s="14">
        <f>IF(AD26='[1]11 FORMULAS'!$P$6,AM25-(AM25*AJ26),AM25)</f>
        <v>0</v>
      </c>
      <c r="AN26" s="149"/>
      <c r="AO26" s="115"/>
      <c r="AP26" s="149"/>
      <c r="AQ26" s="115"/>
      <c r="AR26" s="148"/>
      <c r="AS26" s="114"/>
      <c r="AT26" s="110"/>
      <c r="AU26" s="110"/>
      <c r="AV26" s="110"/>
      <c r="AW26" s="110"/>
      <c r="AX26" s="110"/>
      <c r="AY26" s="110"/>
      <c r="AZ26" s="110"/>
      <c r="BA26" s="110"/>
      <c r="BB26" s="110"/>
      <c r="BC26" s="147"/>
      <c r="BI26" s="9"/>
    </row>
    <row r="27" spans="1:61" s="15" customFormat="1" ht="49.5" customHeight="1">
      <c r="A27" s="82"/>
      <c r="B27" s="180" t="s">
        <v>341</v>
      </c>
      <c r="C27" s="180"/>
      <c r="D27" s="180"/>
      <c r="E27" s="180"/>
      <c r="F27" s="168" t="str">
        <f>+CONCATENATE(C27," ",D27," ",E27)</f>
        <v xml:space="preserve">  </v>
      </c>
      <c r="G27" s="88"/>
      <c r="H27" s="89"/>
      <c r="I27" s="89"/>
      <c r="J27" s="150"/>
      <c r="K27" s="111"/>
      <c r="L27" s="115" t="str">
        <f>IF(K27&lt;=0,"",IF(K27&lt;=2,"Muy Baja",IF(K27&lt;=24,"Baja",IF(K27&lt;=500,"Media",IF(K27&lt;=5000,"Alta","Muy Alta")))))</f>
        <v/>
      </c>
      <c r="M27" s="116" t="str">
        <f>IF(L27="","",IF(L27="Muy Baja",0.2,IF(L27="Baja",0.4,IF(L27="Media",0.6,IF(L27="Alta",0.8,IF(L27="Muy Alta",1,))))))</f>
        <v/>
      </c>
      <c r="N27" s="151" t="s">
        <v>340</v>
      </c>
      <c r="O27" s="116">
        <f>IF(N27="","",IF(N27="menor a 10 SMLMV",0.2,IF(N27="ENTRE 10 Y 50 SMLMV",0.4,IF(N27="entre 50 y 100 SMLMV",0.6,IF(N27="entre 100 y 500 SMLMV",0.8,IF(N27="Mayor a 500 SMLMV",1,))))))</f>
        <v>0</v>
      </c>
      <c r="P27" s="115" t="str">
        <f>IF(O27&lt;=0,"",IF(O27&lt;=20%,"Leve",IF(O27&lt;=40%,"Menor",IF(O27&lt;=60%,"Moderado",IF(O27&lt;=80%,"Mayor","Catastrofico")))))</f>
        <v/>
      </c>
      <c r="Q27" s="112" t="s">
        <v>217</v>
      </c>
      <c r="R27" s="115" t="str">
        <f>IF(S27&lt;=0,"",IF(S27&lt;=20%,"Leve",IF(S27&lt;=40%,"Menor",IF(S27&lt;=60%,"Moderado",IF(S27&lt;=80%,"Mayor","Catastrofico")))))</f>
        <v/>
      </c>
      <c r="S27" s="116">
        <f>IF(Q27="","",IF(Q27="El riesgo afecta la imagen de algún área de la organización",0.2,IF(Q27="El riesgo afecta la imagen de la entidad internamente, de conocimiento general nivel interno, de junta directiva y accionistas y/o de proveedores",0.4,IF(Q27="El riesgo afecta la imagen de la entidad con algunos usuarios de relevancia frente al logro de los objetivos",0.6,IF(Q27="El riesgo afecta la imagen de la entidad con efecto publicitario sostenido a nivel de sector administrativo, nivel departamental o municipal",0.8,IF(Q27="El riesgo afecta la imagen de la entidad a nivel nacional, con efecto publicitario sostenido a nivel país",1,))))))</f>
        <v>0</v>
      </c>
      <c r="T27" s="115" t="str">
        <f>IF(U27&lt;=0,"",IF(U27&lt;=20%,"Leve",IF(U27&lt;=40%,"Menor",IF(U27&lt;=60%,"Moderado",IF(U27&lt;=80%,"Mayor","Catastrofico")))))</f>
        <v/>
      </c>
      <c r="U27" s="162">
        <f>+S27</f>
        <v>0</v>
      </c>
      <c r="V27" s="148">
        <f>IF(OR(AND(L27="Muy Baja",T27="Leve"),AND(L27="Muy Baja",T27="Menor"),AND(L27="Baja",T27="Leve")),"Bajo",IF(OR(AND(L27="Muy baja",T27="Moderado"),AND(L27="Baja",T27="Menor"),AND(L27="Baja",T27="Moderado"),AND(L27="Media",T27="Leve"),AND(L27="Media",T27="Menor"),AND(L27="Media",T27="Moderado"),AND(L27="Alta",T27="Leve"),AND(L27="Alta",T27="Menor")),"Moderado",IF(OR(AND(L27="Muy Baja",T27="Mayor"),AND(L27="Baja",T27="Mayor"),AND(L27="Media",T27="Mayor"),AND(L27="Alta",T27="Moderado"),AND(L27="Alta",T27="Mayor"),AND(L27="Muy Alta",T27="Leve"),AND(L27="Muy Alta",T27="Menor"),AND(L27="Muy Alta",T27="Moderado"),AND(L27="Muy Alta",T27="Mayor")),"Alto",IF(OR(AND(L27="Muy Baja",T27="Catastrofico"),AND(L27="Baja",T27="Catastrofico"),AND(L27="Media",T27="Catastrofico"),AND(L27="Alta",T27="Catastrofico"),AND(L27="Muy Alta",T27="Catastrofico")),"Extremo",))))</f>
        <v>0</v>
      </c>
      <c r="W27" s="13">
        <v>1</v>
      </c>
      <c r="X27" s="49"/>
      <c r="Y27" s="49"/>
      <c r="Z27" s="49"/>
      <c r="AA27" s="13" t="str">
        <f t="shared" ref="AA27:AA31" si="17">+CONCATENATE(X27," ",Y27," ",Z27)</f>
        <v xml:space="preserve">  </v>
      </c>
      <c r="AB27" s="32" t="s">
        <v>217</v>
      </c>
      <c r="AC27" s="33">
        <f>IF(AB27="","",IF(AB27="Preventivo",0.25,IF(AB27="Detectivo",0.15,IF(AB27="Correctivo",0.1,))))</f>
        <v>0</v>
      </c>
      <c r="AD27" s="14" t="str">
        <f>+IF(OR(AB27='[1]11 FORMULAS'!$O$4,AB27='[1]11 FORMULAS'!$O$5),'[1]11 FORMULAS'!$P$5,IF(AB27='[1]11 FORMULAS'!$O$6,'[1]11 FORMULAS'!$P$6,""))</f>
        <v/>
      </c>
      <c r="AE27" s="32" t="s">
        <v>217</v>
      </c>
      <c r="AF27" s="33">
        <f>IF(AE27="","",IF(AE27="Manual",0.15,IF(AE27="Automatico",0.25,)))</f>
        <v>0</v>
      </c>
      <c r="AG27" s="34" t="s">
        <v>217</v>
      </c>
      <c r="AH27" s="34" t="s">
        <v>217</v>
      </c>
      <c r="AI27" s="34" t="s">
        <v>217</v>
      </c>
      <c r="AJ27" s="14">
        <f>+AC27+AF27</f>
        <v>0</v>
      </c>
      <c r="AK27" s="14" t="e">
        <f>+M27*AJ27</f>
        <v>#VALUE!</v>
      </c>
      <c r="AL27" s="14" t="e">
        <f>+M27-AK27</f>
        <v>#VALUE!</v>
      </c>
      <c r="AM27" s="14">
        <f>IF(AD27='[1]11 FORMULAS'!$P$6,U27-(U27*AJ27),U27)</f>
        <v>0</v>
      </c>
      <c r="AN27" s="149" t="e">
        <f>+AL31</f>
        <v>#VALUE!</v>
      </c>
      <c r="AO27" s="115" t="e">
        <f>IF(AN27&lt;=0,"",IF(AN27&lt;=20%,"Muy Baja",IF(AN27&lt;=40%,"Baja",IF(AN27&lt;=60%,"Media",IF(AN27&lt;=80%,"Alta","Muy Alta")))))</f>
        <v>#VALUE!</v>
      </c>
      <c r="AP27" s="149">
        <f>+AM31</f>
        <v>0</v>
      </c>
      <c r="AQ27" s="115" t="str">
        <f>IF(AP27&lt;=0,"",IF(AP27&lt;=20%,"Leve",IF(AP27&lt;=40%,"Menor",IF(AP27&lt;=60%,"Moderado",IF(AP27&lt;=80%,"Mayor","Catastrofico")))))</f>
        <v/>
      </c>
      <c r="AR27" s="148" t="e">
        <f>IF(OR(AND(AO27="Muy Baja",AQ27="Leve"),AND(AO27="Muy Baja",AQ27="Menor"),AND(AO27="Baja",AQ27="Leve")),"Bajo",IF(OR(AND(AO27="Muy baja",AQ27="Moderado"),AND(AO27="Baja",AQ27="Menor"),AND(AO27="Baja",AQ27="Moderado"),AND(AO27="Media",AQ27="Leve"),AND(AO27="Media",AQ27="Menor"),AND(AO27="Media",AQ27="Moderado"),AND(AO27="Alta",AQ27="Leve"),AND(AO27="Alta",AQ27="Menor")),"Moderado",IF(OR(AND(AO27="Muy Baja",AQ27="Mayor"),AND(AO27="Baja",AQ27="Mayor"),AND(AO27="Media",AQ27="Mayor"),AND(AO27="Alta",AQ27="Moderado"),AND(AO27="Alta",AQ27="Mayor"),AND(AO27="Muy Alta",AQ27="Leve"),AND(AO27="Muy Alta",AQ27="Menor"),AND(AO27="Muy Alta",AQ27="Moderado"),AND(AO27="Muy Alta",AQ27="Mayor")),"Alto",IF(OR(AND(AO27="Muy Baja",AQ27="Catastrofico"),AND(AO27="Baja",AQ27="Catastrofico"),AND(AO27="Media",AQ27="Catastrofico"),AND(AO27="Alta",AQ27="Catastrofico"),AND(AO27="Muy Alta",AQ27="Catastrofico")),"Extremo",""))))</f>
        <v>#VALUE!</v>
      </c>
      <c r="AS27" s="112"/>
      <c r="AT27" s="118"/>
      <c r="AU27" s="118"/>
      <c r="AV27" s="118"/>
      <c r="AW27" s="118"/>
      <c r="AX27" s="118"/>
      <c r="AY27" s="118"/>
      <c r="AZ27" s="118"/>
      <c r="BA27" s="118"/>
      <c r="BB27" s="118"/>
      <c r="BC27" s="145"/>
      <c r="BI27" s="9"/>
    </row>
    <row r="28" spans="1:61" s="15" customFormat="1" ht="33.75" customHeight="1">
      <c r="A28" s="82"/>
      <c r="B28" s="180"/>
      <c r="C28" s="180"/>
      <c r="D28" s="180"/>
      <c r="E28" s="180"/>
      <c r="F28" s="168"/>
      <c r="G28" s="88"/>
      <c r="H28" s="89"/>
      <c r="I28" s="89"/>
      <c r="J28" s="150"/>
      <c r="K28" s="111"/>
      <c r="L28" s="115"/>
      <c r="M28" s="117"/>
      <c r="N28" s="151"/>
      <c r="O28" s="117"/>
      <c r="P28" s="115"/>
      <c r="Q28" s="113"/>
      <c r="R28" s="115"/>
      <c r="S28" s="117"/>
      <c r="T28" s="115"/>
      <c r="U28" s="162"/>
      <c r="V28" s="148"/>
      <c r="W28" s="13">
        <v>2</v>
      </c>
      <c r="X28" s="49"/>
      <c r="Y28" s="49"/>
      <c r="Z28" s="49"/>
      <c r="AA28" s="13" t="str">
        <f t="shared" si="17"/>
        <v xml:space="preserve">  </v>
      </c>
      <c r="AB28" s="32" t="s">
        <v>217</v>
      </c>
      <c r="AC28" s="33">
        <f t="shared" ref="AC28:AC31" si="18">IF(AB28="","",IF(AB28="Preventivo",0.25,IF(AB28="Detectivo",0.15,IF(AB28="Correctivo",0.1,))))</f>
        <v>0</v>
      </c>
      <c r="AD28" s="14" t="str">
        <f>+IF(OR(AB28='[1]11 FORMULAS'!$O$4,AB28='[1]11 FORMULAS'!$O$5),'[1]11 FORMULAS'!$P$5,IF(AB28='[1]11 FORMULAS'!$O$6,'[1]11 FORMULAS'!$P$6,""))</f>
        <v/>
      </c>
      <c r="AE28" s="32" t="s">
        <v>217</v>
      </c>
      <c r="AF28" s="33">
        <f t="shared" ref="AF28:AF31" si="19">IF(AE28="","",IF(AE28="Manual",0.15,IF(AE28="Automatico",0.25,)))</f>
        <v>0</v>
      </c>
      <c r="AG28" s="34" t="s">
        <v>217</v>
      </c>
      <c r="AH28" s="34" t="s">
        <v>217</v>
      </c>
      <c r="AI28" s="34" t="s">
        <v>217</v>
      </c>
      <c r="AJ28" s="14">
        <f>+AC28+AF28</f>
        <v>0</v>
      </c>
      <c r="AK28" s="14" t="e">
        <f>+AL27*AJ28</f>
        <v>#VALUE!</v>
      </c>
      <c r="AL28" s="14" t="e">
        <f>+AL27-AK28</f>
        <v>#VALUE!</v>
      </c>
      <c r="AM28" s="14">
        <f>IF(AD28='[1]11 FORMULAS'!$P$6,AM27-(AM27*AJ28),AM27)</f>
        <v>0</v>
      </c>
      <c r="AN28" s="149"/>
      <c r="AO28" s="115"/>
      <c r="AP28" s="149"/>
      <c r="AQ28" s="115"/>
      <c r="AR28" s="148"/>
      <c r="AS28" s="113"/>
      <c r="AT28" s="109"/>
      <c r="AU28" s="109"/>
      <c r="AV28" s="109"/>
      <c r="AW28" s="109"/>
      <c r="AX28" s="109"/>
      <c r="AY28" s="109"/>
      <c r="AZ28" s="109"/>
      <c r="BA28" s="109"/>
      <c r="BB28" s="109"/>
      <c r="BC28" s="146"/>
      <c r="BI28" s="9"/>
    </row>
    <row r="29" spans="1:61" s="15" customFormat="1" ht="33.75" customHeight="1">
      <c r="A29" s="82"/>
      <c r="B29" s="180"/>
      <c r="C29" s="180"/>
      <c r="D29" s="180"/>
      <c r="E29" s="180"/>
      <c r="F29" s="168"/>
      <c r="G29" s="88"/>
      <c r="H29" s="89"/>
      <c r="I29" s="89"/>
      <c r="J29" s="150"/>
      <c r="K29" s="111"/>
      <c r="L29" s="115"/>
      <c r="M29" s="117"/>
      <c r="N29" s="151"/>
      <c r="O29" s="117"/>
      <c r="P29" s="115"/>
      <c r="Q29" s="113"/>
      <c r="R29" s="115"/>
      <c r="S29" s="117"/>
      <c r="T29" s="115"/>
      <c r="U29" s="162"/>
      <c r="V29" s="148"/>
      <c r="W29" s="13">
        <v>3</v>
      </c>
      <c r="X29" s="49"/>
      <c r="Y29" s="49"/>
      <c r="Z29" s="49"/>
      <c r="AA29" s="13" t="str">
        <f t="shared" si="17"/>
        <v xml:space="preserve">  </v>
      </c>
      <c r="AB29" s="32" t="s">
        <v>217</v>
      </c>
      <c r="AC29" s="33">
        <f t="shared" si="18"/>
        <v>0</v>
      </c>
      <c r="AD29" s="14" t="str">
        <f>+IF(OR(AB29='[1]11 FORMULAS'!$O$4,AB29='[1]11 FORMULAS'!$O$5),'[1]11 FORMULAS'!$P$5,IF(AB29='[1]11 FORMULAS'!$O$6,'[1]11 FORMULAS'!$P$6,""))</f>
        <v/>
      </c>
      <c r="AE29" s="32" t="s">
        <v>217</v>
      </c>
      <c r="AF29" s="33">
        <f t="shared" si="19"/>
        <v>0</v>
      </c>
      <c r="AG29" s="34" t="s">
        <v>217</v>
      </c>
      <c r="AH29" s="34" t="s">
        <v>217</v>
      </c>
      <c r="AI29" s="34" t="s">
        <v>217</v>
      </c>
      <c r="AJ29" s="14">
        <f>+AC29+AF29</f>
        <v>0</v>
      </c>
      <c r="AK29" s="14" t="e">
        <f t="shared" ref="AK29:AK31" si="20">+AL28*AJ29</f>
        <v>#VALUE!</v>
      </c>
      <c r="AL29" s="14" t="e">
        <f t="shared" ref="AL29:AL31" si="21">+AL28-AK29</f>
        <v>#VALUE!</v>
      </c>
      <c r="AM29" s="14">
        <f>IF(AD29='[1]11 FORMULAS'!$P$6,AM28-(AM28*AJ29),AM28)</f>
        <v>0</v>
      </c>
      <c r="AN29" s="149"/>
      <c r="AO29" s="115"/>
      <c r="AP29" s="149"/>
      <c r="AQ29" s="115"/>
      <c r="AR29" s="148"/>
      <c r="AS29" s="113"/>
      <c r="AT29" s="109"/>
      <c r="AU29" s="109"/>
      <c r="AV29" s="109"/>
      <c r="AW29" s="109"/>
      <c r="AX29" s="109"/>
      <c r="AY29" s="109"/>
      <c r="AZ29" s="109"/>
      <c r="BA29" s="109"/>
      <c r="BB29" s="109"/>
      <c r="BC29" s="146"/>
      <c r="BI29" s="9"/>
    </row>
    <row r="30" spans="1:61" s="15" customFormat="1" ht="33.75" customHeight="1">
      <c r="A30" s="82"/>
      <c r="B30" s="180"/>
      <c r="C30" s="180"/>
      <c r="D30" s="180"/>
      <c r="E30" s="180"/>
      <c r="F30" s="168"/>
      <c r="G30" s="88"/>
      <c r="H30" s="89"/>
      <c r="I30" s="89"/>
      <c r="J30" s="150"/>
      <c r="K30" s="111"/>
      <c r="L30" s="115"/>
      <c r="M30" s="117"/>
      <c r="N30" s="151"/>
      <c r="O30" s="117"/>
      <c r="P30" s="115"/>
      <c r="Q30" s="113"/>
      <c r="R30" s="115"/>
      <c r="S30" s="117"/>
      <c r="T30" s="115"/>
      <c r="U30" s="162"/>
      <c r="V30" s="148"/>
      <c r="W30" s="13">
        <v>4</v>
      </c>
      <c r="X30" s="49"/>
      <c r="Y30" s="49"/>
      <c r="Z30" s="49"/>
      <c r="AA30" s="13" t="str">
        <f t="shared" si="17"/>
        <v xml:space="preserve">  </v>
      </c>
      <c r="AB30" s="32" t="s">
        <v>217</v>
      </c>
      <c r="AC30" s="33">
        <f t="shared" si="18"/>
        <v>0</v>
      </c>
      <c r="AD30" s="14" t="str">
        <f>+IF(OR(AB30='[1]11 FORMULAS'!$O$4,AB30='[1]11 FORMULAS'!$O$5),'[1]11 FORMULAS'!$P$5,IF(AB30='[1]11 FORMULAS'!$O$6,'[1]11 FORMULAS'!$P$6,""))</f>
        <v/>
      </c>
      <c r="AE30" s="32" t="s">
        <v>217</v>
      </c>
      <c r="AF30" s="33">
        <f t="shared" si="19"/>
        <v>0</v>
      </c>
      <c r="AG30" s="34" t="s">
        <v>217</v>
      </c>
      <c r="AH30" s="34" t="s">
        <v>217</v>
      </c>
      <c r="AI30" s="34" t="s">
        <v>217</v>
      </c>
      <c r="AJ30" s="14">
        <f t="shared" ref="AJ30:AJ31" si="22">+AC30+AF30</f>
        <v>0</v>
      </c>
      <c r="AK30" s="14" t="e">
        <f t="shared" si="20"/>
        <v>#VALUE!</v>
      </c>
      <c r="AL30" s="14" t="e">
        <f t="shared" si="21"/>
        <v>#VALUE!</v>
      </c>
      <c r="AM30" s="14">
        <f>IF(AD30='[1]11 FORMULAS'!$P$6,AM29-(AM29*AJ30),AM29)</f>
        <v>0</v>
      </c>
      <c r="AN30" s="149"/>
      <c r="AO30" s="115"/>
      <c r="AP30" s="149"/>
      <c r="AQ30" s="115"/>
      <c r="AR30" s="148"/>
      <c r="AS30" s="113"/>
      <c r="AT30" s="109"/>
      <c r="AU30" s="109"/>
      <c r="AV30" s="109"/>
      <c r="AW30" s="109"/>
      <c r="AX30" s="109"/>
      <c r="AY30" s="109"/>
      <c r="AZ30" s="109"/>
      <c r="BA30" s="109"/>
      <c r="BB30" s="109"/>
      <c r="BC30" s="146"/>
      <c r="BI30" s="9"/>
    </row>
    <row r="31" spans="1:61" s="15" customFormat="1" ht="33.75" customHeight="1">
      <c r="A31" s="84"/>
      <c r="B31" s="181"/>
      <c r="C31" s="181"/>
      <c r="D31" s="181"/>
      <c r="E31" s="181"/>
      <c r="F31" s="169"/>
      <c r="G31" s="170"/>
      <c r="H31" s="171"/>
      <c r="I31" s="171"/>
      <c r="J31" s="172"/>
      <c r="K31" s="173"/>
      <c r="L31" s="164"/>
      <c r="M31" s="163"/>
      <c r="N31" s="174"/>
      <c r="O31" s="163"/>
      <c r="P31" s="164"/>
      <c r="Q31" s="165"/>
      <c r="R31" s="164"/>
      <c r="S31" s="163"/>
      <c r="T31" s="164"/>
      <c r="U31" s="166"/>
      <c r="V31" s="167"/>
      <c r="W31" s="50"/>
      <c r="X31" s="50"/>
      <c r="Y31" s="50"/>
      <c r="Z31" s="50"/>
      <c r="AA31" s="50" t="str">
        <f t="shared" si="17"/>
        <v xml:space="preserve">  </v>
      </c>
      <c r="AB31" s="51" t="s">
        <v>217</v>
      </c>
      <c r="AC31" s="52">
        <f t="shared" si="18"/>
        <v>0</v>
      </c>
      <c r="AD31" s="53" t="str">
        <f>+IF(OR(AB31='[1]11 FORMULAS'!$O$4,AB31='[1]11 FORMULAS'!$O$5),'[1]11 FORMULAS'!$P$5,IF(AB31='[1]11 FORMULAS'!$O$6,'[1]11 FORMULAS'!$P$6,""))</f>
        <v/>
      </c>
      <c r="AE31" s="51" t="s">
        <v>217</v>
      </c>
      <c r="AF31" s="52">
        <f t="shared" si="19"/>
        <v>0</v>
      </c>
      <c r="AG31" s="54" t="s">
        <v>217</v>
      </c>
      <c r="AH31" s="55" t="s">
        <v>217</v>
      </c>
      <c r="AI31" s="55" t="s">
        <v>217</v>
      </c>
      <c r="AJ31" s="56">
        <f t="shared" si="22"/>
        <v>0</v>
      </c>
      <c r="AK31" s="56" t="e">
        <f t="shared" si="20"/>
        <v>#VALUE!</v>
      </c>
      <c r="AL31" s="56" t="e">
        <f t="shared" si="21"/>
        <v>#VALUE!</v>
      </c>
      <c r="AM31" s="56">
        <f>IF(AD31='[1]11 FORMULAS'!$P$6,AM30-(AM30*AJ31),AM30)</f>
        <v>0</v>
      </c>
      <c r="AN31" s="177"/>
      <c r="AO31" s="164"/>
      <c r="AP31" s="177"/>
      <c r="AQ31" s="164"/>
      <c r="AR31" s="167"/>
      <c r="AS31" s="165"/>
      <c r="AT31" s="178"/>
      <c r="AU31" s="178"/>
      <c r="AV31" s="178"/>
      <c r="AW31" s="178"/>
      <c r="AX31" s="178"/>
      <c r="AY31" s="178"/>
      <c r="AZ31" s="178"/>
      <c r="BA31" s="178"/>
      <c r="BB31" s="178"/>
      <c r="BC31" s="179"/>
      <c r="BI31" s="9"/>
    </row>
  </sheetData>
  <mergeCells count="217">
    <mergeCell ref="A7:V7"/>
    <mergeCell ref="AN27:AN31"/>
    <mergeCell ref="AO27:AO31"/>
    <mergeCell ref="AY27:AY31"/>
    <mergeCell ref="AZ27:AZ31"/>
    <mergeCell ref="BA27:BA31"/>
    <mergeCell ref="BB27:BB31"/>
    <mergeCell ref="BC27:BC31"/>
    <mergeCell ref="AP27:AP31"/>
    <mergeCell ref="AQ27:AQ31"/>
    <mergeCell ref="AR27:AR31"/>
    <mergeCell ref="AS27:AS31"/>
    <mergeCell ref="AT27:AT31"/>
    <mergeCell ref="AU27:AU31"/>
    <mergeCell ref="AV27:AV31"/>
    <mergeCell ref="AW27:AW31"/>
    <mergeCell ref="AX27:AX31"/>
    <mergeCell ref="BA22:BA26"/>
    <mergeCell ref="BB22:BB26"/>
    <mergeCell ref="BC22:BC26"/>
    <mergeCell ref="B27:B31"/>
    <mergeCell ref="C27:C31"/>
    <mergeCell ref="D27:D31"/>
    <mergeCell ref="E27:E31"/>
    <mergeCell ref="F27:F31"/>
    <mergeCell ref="G27:G31"/>
    <mergeCell ref="H27:H31"/>
    <mergeCell ref="I27:I31"/>
    <mergeCell ref="J27:J31"/>
    <mergeCell ref="K27:K31"/>
    <mergeCell ref="L27:L31"/>
    <mergeCell ref="M27:M31"/>
    <mergeCell ref="N27:N31"/>
    <mergeCell ref="O27:O31"/>
    <mergeCell ref="P27:P31"/>
    <mergeCell ref="Q27:Q31"/>
    <mergeCell ref="R27:R31"/>
    <mergeCell ref="S27:S31"/>
    <mergeCell ref="T27:T31"/>
    <mergeCell ref="U27:U31"/>
    <mergeCell ref="V27:V31"/>
    <mergeCell ref="AR22:AR26"/>
    <mergeCell ref="AS22:AS26"/>
    <mergeCell ref="AT22:AT26"/>
    <mergeCell ref="AU22:AU26"/>
    <mergeCell ref="AV22:AV26"/>
    <mergeCell ref="AW22:AW26"/>
    <mergeCell ref="AX22:AX26"/>
    <mergeCell ref="AY22:AY26"/>
    <mergeCell ref="AZ22:AZ26"/>
    <mergeCell ref="R22:R26"/>
    <mergeCell ref="S22:S26"/>
    <mergeCell ref="T22:T26"/>
    <mergeCell ref="U22:U26"/>
    <mergeCell ref="V22:V26"/>
    <mergeCell ref="AN22:AN26"/>
    <mergeCell ref="AO22:AO26"/>
    <mergeCell ref="AP22:AP26"/>
    <mergeCell ref="AQ22:AQ26"/>
    <mergeCell ref="I22:I26"/>
    <mergeCell ref="J22:J26"/>
    <mergeCell ref="K22:K26"/>
    <mergeCell ref="L22:L26"/>
    <mergeCell ref="M22:M26"/>
    <mergeCell ref="N22:N26"/>
    <mergeCell ref="O22:O26"/>
    <mergeCell ref="P22:P26"/>
    <mergeCell ref="Q22:Q26"/>
    <mergeCell ref="BC17:BC21"/>
    <mergeCell ref="AW17:AW21"/>
    <mergeCell ref="AX17:AX21"/>
    <mergeCell ref="AY17:AY21"/>
    <mergeCell ref="AZ17:AZ21"/>
    <mergeCell ref="BA17:BA21"/>
    <mergeCell ref="M17:M21"/>
    <mergeCell ref="N17:N21"/>
    <mergeCell ref="O17:O21"/>
    <mergeCell ref="P17:P21"/>
    <mergeCell ref="Q17:Q21"/>
    <mergeCell ref="R17:R21"/>
    <mergeCell ref="U17:U21"/>
    <mergeCell ref="V17:V21"/>
    <mergeCell ref="AV17:AV21"/>
    <mergeCell ref="AP17:AP21"/>
    <mergeCell ref="AQ17:AQ21"/>
    <mergeCell ref="AR17:AR21"/>
    <mergeCell ref="AS17:AS21"/>
    <mergeCell ref="AT17:AT21"/>
    <mergeCell ref="AU17:AU21"/>
    <mergeCell ref="S17:S21"/>
    <mergeCell ref="T17:T21"/>
    <mergeCell ref="AO17:AO21"/>
    <mergeCell ref="BB17:BB21"/>
    <mergeCell ref="K8:V8"/>
    <mergeCell ref="AN9:AN11"/>
    <mergeCell ref="AO9:AO11"/>
    <mergeCell ref="AP9:AP11"/>
    <mergeCell ref="R9:R11"/>
    <mergeCell ref="S9:S11"/>
    <mergeCell ref="T9:T11"/>
    <mergeCell ref="U9:U11"/>
    <mergeCell ref="AZ12:AZ16"/>
    <mergeCell ref="BA12:BA16"/>
    <mergeCell ref="U12:U16"/>
    <mergeCell ref="L17:L21"/>
    <mergeCell ref="AN17:AN21"/>
    <mergeCell ref="P12:P16"/>
    <mergeCell ref="BC10:BC11"/>
    <mergeCell ref="AU10:AU11"/>
    <mergeCell ref="AV10:AV11"/>
    <mergeCell ref="AW10:AW11"/>
    <mergeCell ref="AX10:AZ10"/>
    <mergeCell ref="BA10:BA11"/>
    <mergeCell ref="M9:M11"/>
    <mergeCell ref="W8:AA10"/>
    <mergeCell ref="AB8:AS8"/>
    <mergeCell ref="AB10:AF10"/>
    <mergeCell ref="AJ9:AJ10"/>
    <mergeCell ref="AL9:AL10"/>
    <mergeCell ref="AM9:AM10"/>
    <mergeCell ref="AT10:AT11"/>
    <mergeCell ref="B17:B21"/>
    <mergeCell ref="C17:C21"/>
    <mergeCell ref="D17:D21"/>
    <mergeCell ref="E17:E21"/>
    <mergeCell ref="F17:F21"/>
    <mergeCell ref="AS12:AS16"/>
    <mergeCell ref="AT12:AT16"/>
    <mergeCell ref="AU12:AU16"/>
    <mergeCell ref="V12:V16"/>
    <mergeCell ref="AN12:AN16"/>
    <mergeCell ref="AO12:AO16"/>
    <mergeCell ref="AP12:AP16"/>
    <mergeCell ref="AQ12:AQ16"/>
    <mergeCell ref="AR12:AR16"/>
    <mergeCell ref="G17:G21"/>
    <mergeCell ref="H17:H21"/>
    <mergeCell ref="I17:I21"/>
    <mergeCell ref="J17:J21"/>
    <mergeCell ref="J12:J16"/>
    <mergeCell ref="K12:K16"/>
    <mergeCell ref="L12:L16"/>
    <mergeCell ref="M12:M16"/>
    <mergeCell ref="N12:N16"/>
    <mergeCell ref="O12:O16"/>
    <mergeCell ref="BF12:BG12"/>
    <mergeCell ref="BB5:BC5"/>
    <mergeCell ref="D1:BA1"/>
    <mergeCell ref="BB1:BC1"/>
    <mergeCell ref="D2:BA2"/>
    <mergeCell ref="BB2:BC2"/>
    <mergeCell ref="D3:BA3"/>
    <mergeCell ref="BB3:BC3"/>
    <mergeCell ref="D4:BA4"/>
    <mergeCell ref="BB4:BC4"/>
    <mergeCell ref="X6:AI6"/>
    <mergeCell ref="BB6:BC6"/>
    <mergeCell ref="D5:E5"/>
    <mergeCell ref="W7:AS7"/>
    <mergeCell ref="AT7:BC9"/>
    <mergeCell ref="V9:V11"/>
    <mergeCell ref="AB9:AI9"/>
    <mergeCell ref="AG10:AI10"/>
    <mergeCell ref="Q9:Q11"/>
    <mergeCell ref="L5:M5"/>
    <mergeCell ref="BB12:BB16"/>
    <mergeCell ref="BC12:BC16"/>
    <mergeCell ref="AW12:AW16"/>
    <mergeCell ref="AX12:AX16"/>
    <mergeCell ref="L6:M6"/>
    <mergeCell ref="BB10:BB11"/>
    <mergeCell ref="D6:K6"/>
    <mergeCell ref="A1:C4"/>
    <mergeCell ref="A5:C5"/>
    <mergeCell ref="A6:C6"/>
    <mergeCell ref="A10:A11"/>
    <mergeCell ref="A12:A16"/>
    <mergeCell ref="A17:A21"/>
    <mergeCell ref="AQ9:AQ11"/>
    <mergeCell ref="AR9:AR11"/>
    <mergeCell ref="AS9:AS11"/>
    <mergeCell ref="AV12:AV16"/>
    <mergeCell ref="K17:K21"/>
    <mergeCell ref="Q12:Q16"/>
    <mergeCell ref="R12:R16"/>
    <mergeCell ref="S12:S16"/>
    <mergeCell ref="T12:T16"/>
    <mergeCell ref="I12:I16"/>
    <mergeCell ref="L9:L11"/>
    <mergeCell ref="N9:N11"/>
    <mergeCell ref="O9:O11"/>
    <mergeCell ref="P9:P11"/>
    <mergeCell ref="AY12:AY16"/>
    <mergeCell ref="A22:A26"/>
    <mergeCell ref="A27:A31"/>
    <mergeCell ref="B10:B11"/>
    <mergeCell ref="C10:C11"/>
    <mergeCell ref="D10:D11"/>
    <mergeCell ref="E10:E11"/>
    <mergeCell ref="F10:F11"/>
    <mergeCell ref="K9:K11"/>
    <mergeCell ref="G10:J10"/>
    <mergeCell ref="B12:B16"/>
    <mergeCell ref="C12:C16"/>
    <mergeCell ref="D12:D16"/>
    <mergeCell ref="E12:E16"/>
    <mergeCell ref="F12:F16"/>
    <mergeCell ref="G12:G16"/>
    <mergeCell ref="H12:H16"/>
    <mergeCell ref="A8:J9"/>
    <mergeCell ref="B22:B26"/>
    <mergeCell ref="C22:C26"/>
    <mergeCell ref="D22:D26"/>
    <mergeCell ref="E22:E26"/>
    <mergeCell ref="F22:F26"/>
    <mergeCell ref="G22:G26"/>
    <mergeCell ref="H22:H26"/>
  </mergeCells>
  <conditionalFormatting sqref="L12">
    <cfRule type="cellIs" dxfId="206" priority="963" operator="equal">
      <formula>"Alta"</formula>
    </cfRule>
    <cfRule type="cellIs" dxfId="205" priority="966" operator="equal">
      <formula>"Muy Baja"</formula>
    </cfRule>
    <cfRule type="cellIs" dxfId="204" priority="965" operator="equal">
      <formula>"Baja"</formula>
    </cfRule>
    <cfRule type="cellIs" dxfId="203" priority="964" operator="equal">
      <formula>"Media"</formula>
    </cfRule>
    <cfRule type="cellIs" dxfId="202" priority="962" operator="equal">
      <formula>"Muy Alta"</formula>
    </cfRule>
  </conditionalFormatting>
  <conditionalFormatting sqref="L17">
    <cfRule type="cellIs" dxfId="201" priority="931" operator="equal">
      <formula>"Muy Baja"</formula>
    </cfRule>
    <cfRule type="cellIs" dxfId="200" priority="927" operator="equal">
      <formula>"Muy Alta"</formula>
    </cfRule>
    <cfRule type="cellIs" dxfId="199" priority="928" operator="equal">
      <formula>"Alta"</formula>
    </cfRule>
    <cfRule type="cellIs" dxfId="198" priority="929" operator="equal">
      <formula>"Media"</formula>
    </cfRule>
    <cfRule type="cellIs" dxfId="197" priority="930" operator="equal">
      <formula>"Baja"</formula>
    </cfRule>
  </conditionalFormatting>
  <conditionalFormatting sqref="L22">
    <cfRule type="cellIs" dxfId="196" priority="93" operator="equal">
      <formula>"Alta"</formula>
    </cfRule>
    <cfRule type="cellIs" dxfId="195" priority="92" operator="equal">
      <formula>"Muy Alta"</formula>
    </cfRule>
    <cfRule type="cellIs" dxfId="194" priority="96" operator="equal">
      <formula>"Muy Baja"</formula>
    </cfRule>
    <cfRule type="cellIs" dxfId="193" priority="95" operator="equal">
      <formula>"Baja"</formula>
    </cfRule>
    <cfRule type="cellIs" dxfId="192" priority="94" operator="equal">
      <formula>"Media"</formula>
    </cfRule>
  </conditionalFormatting>
  <conditionalFormatting sqref="L27">
    <cfRule type="cellIs" dxfId="191" priority="39" operator="equal">
      <formula>"Muy Alta"</formula>
    </cfRule>
    <cfRule type="cellIs" dxfId="190" priority="43" operator="equal">
      <formula>"Muy Baja"</formula>
    </cfRule>
    <cfRule type="cellIs" dxfId="189" priority="42" operator="equal">
      <formula>"Baja"</formula>
    </cfRule>
    <cfRule type="cellIs" dxfId="188" priority="41" operator="equal">
      <formula>"Media"</formula>
    </cfRule>
    <cfRule type="cellIs" dxfId="187" priority="40" operator="equal">
      <formula>"Alta"</formula>
    </cfRule>
  </conditionalFormatting>
  <conditionalFormatting sqref="N12">
    <cfRule type="cellIs" dxfId="186" priority="108" operator="equal">
      <formula>$V$13</formula>
    </cfRule>
    <cfRule type="cellIs" dxfId="185" priority="107" operator="equal">
      <formula>$V$12</formula>
    </cfRule>
    <cfRule type="cellIs" dxfId="184" priority="111" operator="equal">
      <formula>$V$16</formula>
    </cfRule>
    <cfRule type="cellIs" dxfId="183" priority="110" operator="equal">
      <formula>$V$15</formula>
    </cfRule>
    <cfRule type="cellIs" dxfId="182" priority="109" operator="equal">
      <formula>$V$14</formula>
    </cfRule>
  </conditionalFormatting>
  <conditionalFormatting sqref="N17">
    <cfRule type="cellIs" dxfId="181" priority="148" operator="equal">
      <formula>$V$14</formula>
    </cfRule>
    <cfRule type="cellIs" dxfId="180" priority="150" operator="equal">
      <formula>$V$16</formula>
    </cfRule>
    <cfRule type="cellIs" dxfId="179" priority="149" operator="equal">
      <formula>$V$15</formula>
    </cfRule>
    <cfRule type="cellIs" dxfId="178" priority="147" operator="equal">
      <formula>$V$13</formula>
    </cfRule>
    <cfRule type="cellIs" dxfId="177" priority="146" operator="equal">
      <formula>$V$12</formula>
    </cfRule>
  </conditionalFormatting>
  <conditionalFormatting sqref="N22">
    <cfRule type="cellIs" dxfId="176" priority="54" operator="equal">
      <formula>$V$12</formula>
    </cfRule>
    <cfRule type="cellIs" dxfId="175" priority="55" operator="equal">
      <formula>$V$13</formula>
    </cfRule>
    <cfRule type="cellIs" dxfId="174" priority="56" operator="equal">
      <formula>$V$14</formula>
    </cfRule>
    <cfRule type="cellIs" dxfId="173" priority="57" operator="equal">
      <formula>$V$15</formula>
    </cfRule>
    <cfRule type="cellIs" dxfId="172" priority="58" operator="equal">
      <formula>$V$16</formula>
    </cfRule>
  </conditionalFormatting>
  <conditionalFormatting sqref="N27">
    <cfRule type="cellIs" dxfId="171" priority="2" operator="equal">
      <formula>$V$13</formula>
    </cfRule>
    <cfRule type="cellIs" dxfId="170" priority="3" operator="equal">
      <formula>$V$14</formula>
    </cfRule>
    <cfRule type="cellIs" dxfId="169" priority="4" operator="equal">
      <formula>$V$15</formula>
    </cfRule>
    <cfRule type="cellIs" dxfId="168" priority="5" operator="equal">
      <formula>$V$16</formula>
    </cfRule>
    <cfRule type="cellIs" dxfId="167" priority="1" operator="equal">
      <formula>$V$12</formula>
    </cfRule>
  </conditionalFormatting>
  <conditionalFormatting sqref="P12 P17">
    <cfRule type="cellIs" dxfId="166" priority="960" operator="equal">
      <formula>"menor"</formula>
    </cfRule>
    <cfRule type="cellIs" dxfId="165" priority="957" operator="equal">
      <formula>"catastrofico"</formula>
    </cfRule>
    <cfRule type="cellIs" dxfId="164" priority="961" operator="equal">
      <formula>"leve"</formula>
    </cfRule>
    <cfRule type="cellIs" dxfId="163" priority="959" operator="equal">
      <formula>"Moderado"</formula>
    </cfRule>
    <cfRule type="cellIs" dxfId="162" priority="958" operator="equal">
      <formula>"Mayor"</formula>
    </cfRule>
  </conditionalFormatting>
  <conditionalFormatting sqref="P22">
    <cfRule type="cellIs" dxfId="161" priority="106" operator="equal">
      <formula>"leve"</formula>
    </cfRule>
    <cfRule type="cellIs" dxfId="160" priority="103" operator="equal">
      <formula>"Mayor"</formula>
    </cfRule>
    <cfRule type="cellIs" dxfId="159" priority="105" operator="equal">
      <formula>"menor"</formula>
    </cfRule>
    <cfRule type="cellIs" dxfId="158" priority="104" operator="equal">
      <formula>"Moderado"</formula>
    </cfRule>
    <cfRule type="cellIs" dxfId="157" priority="102" operator="equal">
      <formula>"catastrofico"</formula>
    </cfRule>
  </conditionalFormatting>
  <conditionalFormatting sqref="P27">
    <cfRule type="cellIs" dxfId="156" priority="53" operator="equal">
      <formula>"leve"</formula>
    </cfRule>
    <cfRule type="cellIs" dxfId="155" priority="52" operator="equal">
      <formula>"menor"</formula>
    </cfRule>
    <cfRule type="cellIs" dxfId="154" priority="50" operator="equal">
      <formula>"Mayor"</formula>
    </cfRule>
    <cfRule type="cellIs" dxfId="153" priority="49" operator="equal">
      <formula>"catastrofico"</formula>
    </cfRule>
    <cfRule type="cellIs" dxfId="152" priority="51" operator="equal">
      <formula>"Moderado"</formula>
    </cfRule>
  </conditionalFormatting>
  <conditionalFormatting sqref="R12">
    <cfRule type="cellIs" dxfId="151" priority="953" operator="equal">
      <formula>"Mayor"</formula>
    </cfRule>
    <cfRule type="cellIs" dxfId="150" priority="952" operator="equal">
      <formula>"catastrofico"</formula>
    </cfRule>
    <cfRule type="cellIs" dxfId="149" priority="955" operator="equal">
      <formula>"menor"</formula>
    </cfRule>
    <cfRule type="cellIs" dxfId="148" priority="956" operator="equal">
      <formula>"leve"</formula>
    </cfRule>
    <cfRule type="cellIs" dxfId="147" priority="954" operator="equal">
      <formula>"Moderado"</formula>
    </cfRule>
  </conditionalFormatting>
  <conditionalFormatting sqref="R17">
    <cfRule type="cellIs" dxfId="146" priority="926" operator="equal">
      <formula>"leve"</formula>
    </cfRule>
    <cfRule type="cellIs" dxfId="145" priority="925" operator="equal">
      <formula>"menor"</formula>
    </cfRule>
    <cfRule type="cellIs" dxfId="144" priority="924" operator="equal">
      <formula>"Moderado"</formula>
    </cfRule>
    <cfRule type="cellIs" dxfId="143" priority="923" operator="equal">
      <formula>"Mayor"</formula>
    </cfRule>
    <cfRule type="cellIs" dxfId="142" priority="922" operator="equal">
      <formula>"catastrofico"</formula>
    </cfRule>
  </conditionalFormatting>
  <conditionalFormatting sqref="R22">
    <cfRule type="cellIs" dxfId="141" priority="87" operator="equal">
      <formula>"catastrofico"</formula>
    </cfRule>
    <cfRule type="cellIs" dxfId="140" priority="88" operator="equal">
      <formula>"Mayor"</formula>
    </cfRule>
    <cfRule type="cellIs" dxfId="139" priority="90" operator="equal">
      <formula>"menor"</formula>
    </cfRule>
    <cfRule type="cellIs" dxfId="138" priority="91" operator="equal">
      <formula>"leve"</formula>
    </cfRule>
    <cfRule type="cellIs" dxfId="137" priority="89" operator="equal">
      <formula>"Moderado"</formula>
    </cfRule>
  </conditionalFormatting>
  <conditionalFormatting sqref="R27">
    <cfRule type="cellIs" dxfId="136" priority="36" operator="equal">
      <formula>"Moderado"</formula>
    </cfRule>
    <cfRule type="cellIs" dxfId="135" priority="38" operator="equal">
      <formula>"leve"</formula>
    </cfRule>
    <cfRule type="cellIs" dxfId="134" priority="37" operator="equal">
      <formula>"menor"</formula>
    </cfRule>
    <cfRule type="cellIs" dxfId="133" priority="34" operator="equal">
      <formula>"catastrofico"</formula>
    </cfRule>
    <cfRule type="cellIs" dxfId="132" priority="35" operator="equal">
      <formula>"Mayor"</formula>
    </cfRule>
  </conditionalFormatting>
  <conditionalFormatting sqref="T12">
    <cfRule type="cellIs" dxfId="131" priority="951" operator="equal">
      <formula>"leve"</formula>
    </cfRule>
    <cfRule type="cellIs" dxfId="130" priority="949" operator="equal">
      <formula>"Moderado"</formula>
    </cfRule>
    <cfRule type="cellIs" dxfId="129" priority="948" operator="equal">
      <formula>"Mayor"</formula>
    </cfRule>
    <cfRule type="cellIs" dxfId="128" priority="950" operator="equal">
      <formula>"menor"</formula>
    </cfRule>
    <cfRule type="cellIs" dxfId="127" priority="947" operator="equal">
      <formula>"catastrofico"</formula>
    </cfRule>
  </conditionalFormatting>
  <conditionalFormatting sqref="T17">
    <cfRule type="cellIs" dxfId="126" priority="917" operator="equal">
      <formula>"catastrofico"</formula>
    </cfRule>
    <cfRule type="cellIs" dxfId="125" priority="921" operator="equal">
      <formula>"leve"</formula>
    </cfRule>
    <cfRule type="cellIs" dxfId="124" priority="920" operator="equal">
      <formula>"menor"</formula>
    </cfRule>
    <cfRule type="cellIs" dxfId="123" priority="919" operator="equal">
      <formula>"Moderado"</formula>
    </cfRule>
    <cfRule type="cellIs" dxfId="122" priority="918" operator="equal">
      <formula>"Mayor"</formula>
    </cfRule>
  </conditionalFormatting>
  <conditionalFormatting sqref="T22">
    <cfRule type="cellIs" dxfId="121" priority="82" operator="equal">
      <formula>"catastrofico"</formula>
    </cfRule>
    <cfRule type="cellIs" dxfId="120" priority="83" operator="equal">
      <formula>"Mayor"</formula>
    </cfRule>
    <cfRule type="cellIs" dxfId="119" priority="85" operator="equal">
      <formula>"menor"</formula>
    </cfRule>
    <cfRule type="cellIs" dxfId="118" priority="86" operator="equal">
      <formula>"leve"</formula>
    </cfRule>
    <cfRule type="cellIs" dxfId="117" priority="84" operator="equal">
      <formula>"Moderado"</formula>
    </cfRule>
  </conditionalFormatting>
  <conditionalFormatting sqref="T27">
    <cfRule type="cellIs" dxfId="116" priority="33" operator="equal">
      <formula>"leve"</formula>
    </cfRule>
    <cfRule type="cellIs" dxfId="115" priority="32" operator="equal">
      <formula>"menor"</formula>
    </cfRule>
    <cfRule type="cellIs" dxfId="114" priority="31" operator="equal">
      <formula>"Moderado"</formula>
    </cfRule>
    <cfRule type="cellIs" dxfId="113" priority="30" operator="equal">
      <formula>"Mayor"</formula>
    </cfRule>
    <cfRule type="cellIs" dxfId="112" priority="29" operator="equal">
      <formula>"catastrofico"</formula>
    </cfRule>
  </conditionalFormatting>
  <conditionalFormatting sqref="U12">
    <cfRule type="cellIs" dxfId="111" priority="968" operator="equal">
      <formula>#REF!</formula>
    </cfRule>
    <cfRule type="cellIs" dxfId="110" priority="969" operator="equal">
      <formula>#REF!</formula>
    </cfRule>
    <cfRule type="cellIs" dxfId="109" priority="970" operator="equal">
      <formula>#REF!</formula>
    </cfRule>
    <cfRule type="cellIs" dxfId="108" priority="971" operator="equal">
      <formula>#REF!</formula>
    </cfRule>
    <cfRule type="cellIs" dxfId="107" priority="967" operator="equal">
      <formula>#REF!</formula>
    </cfRule>
  </conditionalFormatting>
  <conditionalFormatting sqref="U17">
    <cfRule type="cellIs" dxfId="106" priority="935" operator="equal">
      <formula>#REF!</formula>
    </cfRule>
    <cfRule type="cellIs" dxfId="105" priority="936" operator="equal">
      <formula>#REF!</formula>
    </cfRule>
    <cfRule type="cellIs" dxfId="104" priority="932" operator="equal">
      <formula>#REF!</formula>
    </cfRule>
    <cfRule type="cellIs" dxfId="103" priority="933" operator="equal">
      <formula>#REF!</formula>
    </cfRule>
    <cfRule type="cellIs" dxfId="102" priority="934" operator="equal">
      <formula>#REF!</formula>
    </cfRule>
  </conditionalFormatting>
  <conditionalFormatting sqref="U22">
    <cfRule type="cellIs" dxfId="101" priority="99" operator="equal">
      <formula>#REF!</formula>
    </cfRule>
    <cfRule type="cellIs" dxfId="100" priority="100" operator="equal">
      <formula>#REF!</formula>
    </cfRule>
    <cfRule type="cellIs" dxfId="99" priority="97" operator="equal">
      <formula>#REF!</formula>
    </cfRule>
    <cfRule type="cellIs" dxfId="98" priority="101" operator="equal">
      <formula>#REF!</formula>
    </cfRule>
    <cfRule type="cellIs" dxfId="97" priority="98" operator="equal">
      <formula>#REF!</formula>
    </cfRule>
  </conditionalFormatting>
  <conditionalFormatting sqref="U27">
    <cfRule type="cellIs" dxfId="96" priority="48" operator="equal">
      <formula>#REF!</formula>
    </cfRule>
    <cfRule type="cellIs" dxfId="95" priority="44" operator="equal">
      <formula>#REF!</formula>
    </cfRule>
    <cfRule type="cellIs" dxfId="94" priority="45" operator="equal">
      <formula>#REF!</formula>
    </cfRule>
    <cfRule type="cellIs" dxfId="93" priority="46" operator="equal">
      <formula>#REF!</formula>
    </cfRule>
    <cfRule type="cellIs" dxfId="92" priority="47" operator="equal">
      <formula>#REF!</formula>
    </cfRule>
  </conditionalFormatting>
  <conditionalFormatting sqref="V12">
    <cfRule type="cellIs" dxfId="91" priority="743" operator="equal">
      <formula>"Moderado"</formula>
    </cfRule>
    <cfRule type="cellIs" dxfId="90" priority="744" operator="equal">
      <formula>"Bajo"</formula>
    </cfRule>
    <cfRule type="cellIs" dxfId="89" priority="741" operator="equal">
      <formula>"Extremo"</formula>
    </cfRule>
    <cfRule type="cellIs" dxfId="88" priority="742" operator="equal">
      <formula>"Alto"</formula>
    </cfRule>
  </conditionalFormatting>
  <conditionalFormatting sqref="V17">
    <cfRule type="cellIs" dxfId="87" priority="737" operator="equal">
      <formula>"Extremo"</formula>
    </cfRule>
    <cfRule type="cellIs" dxfId="86" priority="738" operator="equal">
      <formula>"Alto"</formula>
    </cfRule>
    <cfRule type="cellIs" dxfId="85" priority="739" operator="equal">
      <formula>"Moderado"</formula>
    </cfRule>
    <cfRule type="cellIs" dxfId="84" priority="740" operator="equal">
      <formula>"Bajo"</formula>
    </cfRule>
  </conditionalFormatting>
  <conditionalFormatting sqref="V22">
    <cfRule type="cellIs" dxfId="83" priority="63" operator="equal">
      <formula>"Extremo"</formula>
    </cfRule>
    <cfRule type="cellIs" dxfId="82" priority="66" operator="equal">
      <formula>"Bajo"</formula>
    </cfRule>
    <cfRule type="cellIs" dxfId="81" priority="65" operator="equal">
      <formula>"Moderado"</formula>
    </cfRule>
    <cfRule type="cellIs" dxfId="80" priority="64" operator="equal">
      <formula>"Alto"</formula>
    </cfRule>
  </conditionalFormatting>
  <conditionalFormatting sqref="V27">
    <cfRule type="cellIs" dxfId="79" priority="10" operator="equal">
      <formula>"Extremo"</formula>
    </cfRule>
    <cfRule type="cellIs" dxfId="78" priority="11" operator="equal">
      <formula>"Alto"</formula>
    </cfRule>
    <cfRule type="cellIs" dxfId="77" priority="12" operator="equal">
      <formula>"Moderado"</formula>
    </cfRule>
    <cfRule type="cellIs" dxfId="76" priority="13" operator="equal">
      <formula>"Bajo"</formula>
    </cfRule>
  </conditionalFormatting>
  <conditionalFormatting sqref="AO12">
    <cfRule type="cellIs" dxfId="75" priority="942" operator="equal">
      <formula>"Muy Alta"</formula>
    </cfRule>
    <cfRule type="cellIs" dxfId="74" priority="943" operator="equal">
      <formula>"Alta"</formula>
    </cfRule>
    <cfRule type="cellIs" dxfId="73" priority="944" operator="equal">
      <formula>"Media"</formula>
    </cfRule>
    <cfRule type="cellIs" dxfId="72" priority="945" operator="equal">
      <formula>"Baja"</formula>
    </cfRule>
    <cfRule type="cellIs" dxfId="71" priority="946" operator="equal">
      <formula>"Muy Baja"</formula>
    </cfRule>
  </conditionalFormatting>
  <conditionalFormatting sqref="AO17">
    <cfRule type="cellIs" dxfId="70" priority="916" operator="equal">
      <formula>"Muy Baja"</formula>
    </cfRule>
    <cfRule type="cellIs" dxfId="69" priority="915" operator="equal">
      <formula>"Baja"</formula>
    </cfRule>
    <cfRule type="cellIs" dxfId="68" priority="914" operator="equal">
      <formula>"Media"</formula>
    </cfRule>
    <cfRule type="cellIs" dxfId="67" priority="912" operator="equal">
      <formula>"Muy Alta"</formula>
    </cfRule>
    <cfRule type="cellIs" dxfId="66" priority="913" operator="equal">
      <formula>"Alta"</formula>
    </cfRule>
  </conditionalFormatting>
  <conditionalFormatting sqref="AO22">
    <cfRule type="cellIs" dxfId="65" priority="77" operator="equal">
      <formula>"Muy Alta"</formula>
    </cfRule>
    <cfRule type="cellIs" dxfId="64" priority="78" operator="equal">
      <formula>"Alta"</formula>
    </cfRule>
    <cfRule type="cellIs" dxfId="63" priority="80" operator="equal">
      <formula>"Baja"</formula>
    </cfRule>
    <cfRule type="cellIs" dxfId="62" priority="81" operator="equal">
      <formula>"Muy Baja"</formula>
    </cfRule>
    <cfRule type="cellIs" dxfId="61" priority="79" operator="equal">
      <formula>"Media"</formula>
    </cfRule>
  </conditionalFormatting>
  <conditionalFormatting sqref="AO27">
    <cfRule type="cellIs" dxfId="60" priority="28" operator="equal">
      <formula>"Muy Baja"</formula>
    </cfRule>
    <cfRule type="cellIs" dxfId="59" priority="27" operator="equal">
      <formula>"Baja"</formula>
    </cfRule>
    <cfRule type="cellIs" dxfId="58" priority="25" operator="equal">
      <formula>"Alta"</formula>
    </cfRule>
    <cfRule type="cellIs" dxfId="57" priority="24" operator="equal">
      <formula>"Muy Alta"</formula>
    </cfRule>
    <cfRule type="cellIs" dxfId="56" priority="26" operator="equal">
      <formula>"Media"</formula>
    </cfRule>
  </conditionalFormatting>
  <conditionalFormatting sqref="AQ12">
    <cfRule type="cellIs" dxfId="55" priority="937" operator="equal">
      <formula>"Catastrofico"</formula>
    </cfRule>
    <cfRule type="cellIs" dxfId="54" priority="939" operator="equal">
      <formula>"Moderado"</formula>
    </cfRule>
    <cfRule type="cellIs" dxfId="53" priority="940" operator="equal">
      <formula>"Menor"</formula>
    </cfRule>
    <cfRule type="cellIs" dxfId="52" priority="941" operator="equal">
      <formula>"Leve"</formula>
    </cfRule>
    <cfRule type="cellIs" dxfId="51" priority="938" operator="equal">
      <formula>"Mayor"</formula>
    </cfRule>
  </conditionalFormatting>
  <conditionalFormatting sqref="AQ17">
    <cfRule type="cellIs" dxfId="50" priority="907" operator="equal">
      <formula>"Catastrofico"</formula>
    </cfRule>
    <cfRule type="cellIs" dxfId="49" priority="908" operator="equal">
      <formula>"Mayor"</formula>
    </cfRule>
    <cfRule type="cellIs" dxfId="48" priority="909" operator="equal">
      <formula>"Moderado"</formula>
    </cfRule>
    <cfRule type="cellIs" dxfId="47" priority="910" operator="equal">
      <formula>"Menor"</formula>
    </cfRule>
    <cfRule type="cellIs" dxfId="46" priority="911" operator="equal">
      <formula>"Leve"</formula>
    </cfRule>
  </conditionalFormatting>
  <conditionalFormatting sqref="AQ22">
    <cfRule type="cellIs" dxfId="45" priority="72" operator="equal">
      <formula>"Catastrofico"</formula>
    </cfRule>
    <cfRule type="cellIs" dxfId="44" priority="73" operator="equal">
      <formula>"Mayor"</formula>
    </cfRule>
    <cfRule type="cellIs" dxfId="43" priority="76" operator="equal">
      <formula>"Leve"</formula>
    </cfRule>
    <cfRule type="cellIs" dxfId="42" priority="75" operator="equal">
      <formula>"Menor"</formula>
    </cfRule>
    <cfRule type="cellIs" dxfId="41" priority="74" operator="equal">
      <formula>"Moderado"</formula>
    </cfRule>
  </conditionalFormatting>
  <conditionalFormatting sqref="AQ27">
    <cfRule type="cellIs" dxfId="40" priority="22" operator="equal">
      <formula>"Menor"</formula>
    </cfRule>
    <cfRule type="cellIs" dxfId="39" priority="19" operator="equal">
      <formula>"Catastrofico"</formula>
    </cfRule>
    <cfRule type="cellIs" dxfId="38" priority="20" operator="equal">
      <formula>"Mayor"</formula>
    </cfRule>
    <cfRule type="cellIs" dxfId="37" priority="21" operator="equal">
      <formula>"Moderado"</formula>
    </cfRule>
    <cfRule type="cellIs" dxfId="36" priority="23" operator="equal">
      <formula>"Leve"</formula>
    </cfRule>
  </conditionalFormatting>
  <conditionalFormatting sqref="AR12">
    <cfRule type="cellIs" dxfId="35" priority="783" operator="equal">
      <formula>"Bajo"</formula>
    </cfRule>
    <cfRule type="cellIs" dxfId="34" priority="782" operator="equal">
      <formula>"Moderado"</formula>
    </cfRule>
    <cfRule type="cellIs" dxfId="33" priority="781" operator="equal">
      <formula>"Alto"</formula>
    </cfRule>
    <cfRule type="cellIs" dxfId="32" priority="780" operator="equal">
      <formula>"Extremo"</formula>
    </cfRule>
  </conditionalFormatting>
  <conditionalFormatting sqref="AR17">
    <cfRule type="cellIs" dxfId="31" priority="732" operator="equal">
      <formula>"Bajo"</formula>
    </cfRule>
    <cfRule type="cellIs" dxfId="30" priority="731" operator="equal">
      <formula>"Moderado"</formula>
    </cfRule>
    <cfRule type="cellIs" dxfId="29" priority="730" operator="equal">
      <formula>"Alto"</formula>
    </cfRule>
    <cfRule type="cellIs" dxfId="28" priority="729" operator="equal">
      <formula>"Extremo"</formula>
    </cfRule>
  </conditionalFormatting>
  <conditionalFormatting sqref="AR22">
    <cfRule type="cellIs" dxfId="27" priority="61" operator="equal">
      <formula>"Moderado"</formula>
    </cfRule>
    <cfRule type="cellIs" dxfId="26" priority="62" operator="equal">
      <formula>"Bajo"</formula>
    </cfRule>
    <cfRule type="cellIs" dxfId="25" priority="59" operator="equal">
      <formula>"Extremo"</formula>
    </cfRule>
    <cfRule type="cellIs" dxfId="24" priority="60" operator="equal">
      <formula>"Alto"</formula>
    </cfRule>
  </conditionalFormatting>
  <conditionalFormatting sqref="AR27">
    <cfRule type="cellIs" dxfId="23" priority="6" operator="equal">
      <formula>"Extremo"</formula>
    </cfRule>
    <cfRule type="cellIs" dxfId="22" priority="9" operator="equal">
      <formula>"Bajo"</formula>
    </cfRule>
    <cfRule type="cellIs" dxfId="21" priority="8" operator="equal">
      <formula>"Moderado"</formula>
    </cfRule>
    <cfRule type="cellIs" dxfId="20" priority="7" operator="equal">
      <formula>"Alto"</formula>
    </cfRule>
  </conditionalFormatting>
  <conditionalFormatting sqref="AS12">
    <cfRule type="cellIs" dxfId="19" priority="819" operator="equal">
      <formula>"Reducir mitigar"</formula>
    </cfRule>
    <cfRule type="cellIs" dxfId="18" priority="817" operator="equal">
      <formula>"reducir transferir"</formula>
    </cfRule>
    <cfRule type="cellIs" dxfId="17" priority="816" operator="equal">
      <formula>"Aceptar"</formula>
    </cfRule>
    <cfRule type="cellIs" dxfId="16" priority="815" operator="equal">
      <formula>"Evitar"</formula>
    </cfRule>
    <cfRule type="cellIs" dxfId="15" priority="818" operator="equal">
      <formula>"reducir mitigar"</formula>
    </cfRule>
  </conditionalFormatting>
  <conditionalFormatting sqref="AS17">
    <cfRule type="cellIs" dxfId="14" priority="810" operator="equal">
      <formula>"Evitar"</formula>
    </cfRule>
    <cfRule type="cellIs" dxfId="13" priority="811" operator="equal">
      <formula>"Aceptar"</formula>
    </cfRule>
    <cfRule type="cellIs" dxfId="12" priority="812" operator="equal">
      <formula>"reducir transferir"</formula>
    </cfRule>
    <cfRule type="cellIs" dxfId="11" priority="813" operator="equal">
      <formula>"reducir mitigar"</formula>
    </cfRule>
    <cfRule type="cellIs" dxfId="10" priority="814" operator="equal">
      <formula>"Reducir mitigar"</formula>
    </cfRule>
  </conditionalFormatting>
  <conditionalFormatting sqref="AS22">
    <cfRule type="cellIs" dxfId="9" priority="70" operator="equal">
      <formula>"reducir mitigar"</formula>
    </cfRule>
    <cfRule type="cellIs" dxfId="8" priority="71" operator="equal">
      <formula>"Reducir mitigar"</formula>
    </cfRule>
    <cfRule type="cellIs" dxfId="7" priority="67" operator="equal">
      <formula>"Evitar"</formula>
    </cfRule>
    <cfRule type="cellIs" dxfId="6" priority="68" operator="equal">
      <formula>"Aceptar"</formula>
    </cfRule>
    <cfRule type="cellIs" dxfId="5" priority="69" operator="equal">
      <formula>"reducir transferir"</formula>
    </cfRule>
  </conditionalFormatting>
  <conditionalFormatting sqref="AS27">
    <cfRule type="cellIs" dxfId="4" priority="18" operator="equal">
      <formula>"Reducir mitigar"</formula>
    </cfRule>
    <cfRule type="cellIs" dxfId="3" priority="17" operator="equal">
      <formula>"reducir mitigar"</formula>
    </cfRule>
    <cfRule type="cellIs" dxfId="2" priority="16" operator="equal">
      <formula>"reducir transferir"</formula>
    </cfRule>
    <cfRule type="cellIs" dxfId="1" priority="15" operator="equal">
      <formula>"Aceptar"</formula>
    </cfRule>
    <cfRule type="cellIs" dxfId="0" priority="14" operator="equal">
      <formula>"Evitar"</formula>
    </cfRule>
  </conditionalFormatting>
  <dataValidations count="13">
    <dataValidation type="list" allowBlank="1" showInputMessage="1" showErrorMessage="1" sqref="AS12 AS17 AS22 AS27" xr:uid="{00000000-0002-0000-0200-000000000000}">
      <formula1>"Reducir mitigar,Reducir Transferir,Aceptar,Evitar"</formula1>
    </dataValidation>
    <dataValidation type="list" allowBlank="1" showInputMessage="1" showErrorMessage="1" sqref="H17:I17 H12:I12 H22:I22 H27:I27" xr:uid="{00000000-0002-0000-0200-000001000000}">
      <formula1>"Procesos,Evento externo,Talento humano,Tecnologias,Infraestructura"</formula1>
    </dataValidation>
    <dataValidation type="list" allowBlank="1" showInputMessage="1" showErrorMessage="1" sqref="C12:C31" xr:uid="{00000000-0002-0000-0200-000002000000}">
      <formula1>"Posibilidad de perdidad economica,Posibilidad de perdida reputacional,Posibilidad de perdida economica y reputacional,Posibilidad de perdida reputacional y economica"</formula1>
    </dataValidation>
    <dataValidation type="list" allowBlank="1" showInputMessage="1" showErrorMessage="1" sqref="G12:G31" xr:uid="{00000000-0002-0000-0200-000003000000}">
      <formula1>"A Ejecucion y administracion de procesos,B Fraude externo,C Fraude interno,D Fallas teconologicas,E Relaciones laborales,F Usuarios productos y practicas organizacionales,G Daños activos fisicos"</formula1>
    </dataValidation>
    <dataValidation type="list" allowBlank="1" showInputMessage="1" showErrorMessage="1" sqref="N12:N31" xr:uid="{00000000-0002-0000-0200-000004000000}">
      <formula1>"N/A,menor a 10 SMLMV,ENTRE 10 Y 50 SMLMV,entre 50 y 100 SMLMV,entre 100 y 500 SMLMV,Mayor a 500 SMLMV"</formula1>
    </dataValidation>
    <dataValidation type="list" allowBlank="1" showInputMessage="1" showErrorMessage="1" sqref="K5" xr:uid="{00000000-0002-0000-0200-000005000000}">
      <formula1>"Estrategico,Misional,Apoyo"</formula1>
    </dataValidation>
    <dataValidation type="list" allowBlank="1" showInputMessage="1" showErrorMessage="1" sqref="BC12:BC31" xr:uid="{00000000-0002-0000-0200-000006000000}">
      <formula1>"Sin Iniciar,En proceso,Cerrado"</formula1>
    </dataValidation>
    <dataValidation type="list" allowBlank="1" showInputMessage="1" showErrorMessage="1" sqref="Q12:Q31" xr:uid="{00000000-0002-0000-0200-000007000000}">
      <formula1>$BI$1:$BI$6</formula1>
    </dataValidation>
    <dataValidation type="list" allowBlank="1" showInputMessage="1" showErrorMessage="1" sqref="AB12:AB31" xr:uid="{00000000-0002-0000-0200-000008000000}">
      <formula1>"Preventivo,Detectivo,Correctivo,NA"</formula1>
    </dataValidation>
    <dataValidation type="list" allowBlank="1" showInputMessage="1" showErrorMessage="1" sqref="AE12:AE31" xr:uid="{00000000-0002-0000-0200-000009000000}">
      <formula1>"Manual,Automatico,NA"</formula1>
    </dataValidation>
    <dataValidation type="list" allowBlank="1" showInputMessage="1" showErrorMessage="1" sqref="AG12:AG31" xr:uid="{00000000-0002-0000-0200-00000A000000}">
      <formula1>"Documentado,Sin Documentar,NA"</formula1>
    </dataValidation>
    <dataValidation type="list" allowBlank="1" showInputMessage="1" showErrorMessage="1" sqref="AH12:AH31" xr:uid="{00000000-0002-0000-0200-00000B000000}">
      <formula1>"Continua,Aleatoria,NA"</formula1>
    </dataValidation>
    <dataValidation type="list" allowBlank="1" showInputMessage="1" showErrorMessage="1" sqref="AI12:AI31" xr:uid="{00000000-0002-0000-0200-00000C000000}">
      <formula1>"Con Registro,Sin Registro,NA"</formula1>
    </dataValidation>
  </dataValidations>
  <pageMargins left="0.7" right="0.7" top="0.75" bottom="0.75" header="0.3" footer="0.3"/>
  <pageSetup orientation="portrait" horizontalDpi="429496729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C5"/>
  <sheetViews>
    <sheetView workbookViewId="0">
      <selection activeCell="B5" sqref="B5"/>
    </sheetView>
  </sheetViews>
  <sheetFormatPr defaultColWidth="11.42578125" defaultRowHeight="15"/>
  <cols>
    <col min="1" max="1" width="11.7109375" customWidth="1"/>
    <col min="2" max="2" width="69.140625" customWidth="1"/>
    <col min="3" max="3" width="13.5703125" customWidth="1"/>
  </cols>
  <sheetData>
    <row r="2" spans="1:3">
      <c r="A2" s="182" t="s">
        <v>342</v>
      </c>
      <c r="B2" s="182"/>
      <c r="C2" s="182"/>
    </row>
    <row r="3" spans="1:3">
      <c r="A3" s="66" t="s">
        <v>343</v>
      </c>
      <c r="B3" s="66" t="s">
        <v>344</v>
      </c>
      <c r="C3" s="66" t="s">
        <v>345</v>
      </c>
    </row>
    <row r="4" spans="1:3">
      <c r="A4" s="63">
        <v>45028</v>
      </c>
      <c r="B4" s="64" t="s">
        <v>346</v>
      </c>
      <c r="C4" s="65" t="s">
        <v>347</v>
      </c>
    </row>
    <row r="5" spans="1:3" ht="30" customHeight="1">
      <c r="A5" s="62">
        <v>45565</v>
      </c>
      <c r="B5" s="61" t="s">
        <v>348</v>
      </c>
      <c r="C5" s="43" t="s">
        <v>349</v>
      </c>
    </row>
  </sheetData>
  <mergeCells count="1">
    <mergeCell ref="A2:C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roceso xmlns="e63c261e-576a-4464-8e1a-3e600ab9cd37">Direccionamiento Estratégico</Proceso>
    <Macroproceso xmlns="e63c261e-576a-4464-8e1a-3e600ab9cd37">Planeación Territorial y Direccionamiento Estratégico</Macroproceso>
    <Subproceso xmlns="e63c261e-576a-4464-8e1a-3e600ab9cd37">Administración de Riesgo</Subproceso>
    <Pol_x00ed_ticadeGesti_x00f3_nyDesempe_x00f1_oconsusresponsablestransversalmente xmlns="e63c261e-576a-4464-8e1a-3e600ab9cd37" xsi:nil="true"/>
    <ConsecutivoDocumento xmlns="52fe8d8c-7713-4de2-94fa-5088926a82f0" xsi:nil="true"/>
    <IdControlCambios xmlns="47fca8cc-6480-428c-987f-00df926da507">170</IdControlCambios>
    <Inicial xmlns="e63c261e-576a-4464-8e1a-3e600ab9cd37" xsi:nil="true"/>
    <Pol_x00ed_ticadeGesti_x00f3_nyDesempe_x00f1_o xmlns="e63c261e-576a-4464-8e1a-3e600ab9cd37" xsi:nil="true"/>
    <Versi_x00f3_ndelDocumento xmlns="e63c261e-576a-4464-8e1a-3e600ab9cd37">2.0</Versi_x00f3_ndelDocumento>
    <Vigencia xmlns="e63c261e-576a-4464-8e1a-3e600ab9cd37" xsi:nil="true"/>
    <Cod xmlns="e63c261e-576a-4464-8e1a-3e600ab9cd37" xsi:nil="true"/>
    <TipodeDocumento xmlns="e63c261e-576a-4464-8e1a-3e600ab9cd37">Formato</TipodeDocumento>
    <Codigo xmlns="e63c261e-576a-4464-8e1a-3e600ab9cd37">PTDDE03-F003</Codigo>
    <NombredelDocumento xmlns="e63c261e-576a-4464-8e1a-3e600ab9cd37">Matriz De Riesgos Institucionales - Contexto e Identificación</NombredelDocumento>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422DA45122F514B84565F5B9ADE3D48" ma:contentTypeVersion="20" ma:contentTypeDescription="Crear nuevo documento." ma:contentTypeScope="" ma:versionID="d1f18ec20f41472623dfbc42c3698d77">
  <xsd:schema xmlns:xsd="http://www.w3.org/2001/XMLSchema" xmlns:xs="http://www.w3.org/2001/XMLSchema" xmlns:p="http://schemas.microsoft.com/office/2006/metadata/properties" xmlns:ns2="e63c261e-576a-4464-8e1a-3e600ab9cd37" xmlns:ns3="52fe8d8c-7713-4de2-94fa-5088926a82f0" xmlns:ns4="47fca8cc-6480-428c-987f-00df926da507" targetNamespace="http://schemas.microsoft.com/office/2006/metadata/properties" ma:root="true" ma:fieldsID="b5df96bf52819109281e1c1993cd6865" ns2:_="" ns3:_="" ns4:_="">
    <xsd:import namespace="e63c261e-576a-4464-8e1a-3e600ab9cd37"/>
    <xsd:import namespace="52fe8d8c-7713-4de2-94fa-5088926a82f0"/>
    <xsd:import namespace="47fca8cc-6480-428c-987f-00df926da507"/>
    <xsd:element name="properties">
      <xsd:complexType>
        <xsd:sequence>
          <xsd:element name="documentManagement">
            <xsd:complexType>
              <xsd:all>
                <xsd:element ref="ns2:NombredelDocumento" minOccurs="0"/>
                <xsd:element ref="ns2:Macroproceso" minOccurs="0"/>
                <xsd:element ref="ns2:Proceso" minOccurs="0"/>
                <xsd:element ref="ns2:Subproceso" minOccurs="0"/>
                <xsd:element ref="ns2:Cod" minOccurs="0"/>
                <xsd:element ref="ns2:TipodeDocumento" minOccurs="0"/>
                <xsd:element ref="ns2:Inicial" minOccurs="0"/>
                <xsd:element ref="ns2:Codigo" minOccurs="0"/>
                <xsd:element ref="ns2:Pol_x00ed_ticadeGesti_x00f3_nyDesempe_x00f1_o" minOccurs="0"/>
                <xsd:element ref="ns2:Pol_x00ed_ticadeGesti_x00f3_nyDesempe_x00f1_oconsusresponsablestransversalmente" minOccurs="0"/>
                <xsd:element ref="ns2:Versi_x00f3_ndelDocumento" minOccurs="0"/>
                <xsd:element ref="ns2:Vigencia" minOccurs="0"/>
                <xsd:element ref="ns2:MediaServiceMetadata" minOccurs="0"/>
                <xsd:element ref="ns2:MediaServiceFastMetadata" minOccurs="0"/>
                <xsd:element ref="ns3:ConsecutivoDocumento" minOccurs="0"/>
                <xsd:element ref="ns4:IdControlCambios"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3c261e-576a-4464-8e1a-3e600ab9cd37" elementFormDefault="qualified">
    <xsd:import namespace="http://schemas.microsoft.com/office/2006/documentManagement/types"/>
    <xsd:import namespace="http://schemas.microsoft.com/office/infopath/2007/PartnerControls"/>
    <xsd:element name="NombredelDocumento" ma:index="8" nillable="true" ma:displayName="Nombre del Documento" ma:format="Dropdown" ma:internalName="NombredelDocumento">
      <xsd:simpleType>
        <xsd:restriction base="dms:Text">
          <xsd:maxLength value="255"/>
        </xsd:restriction>
      </xsd:simpleType>
    </xsd:element>
    <xsd:element name="Macroproceso" ma:index="9" nillable="true" ma:displayName="Macroproceso" ma:format="Dropdown" ma:internalName="Macroproceso">
      <xsd:simpleType>
        <xsd:restriction base="dms:Text">
          <xsd:maxLength value="255"/>
        </xsd:restriction>
      </xsd:simpleType>
    </xsd:element>
    <xsd:element name="Proceso" ma:index="10" nillable="true" ma:displayName="Proceso" ma:format="Dropdown" ma:internalName="Proceso">
      <xsd:simpleType>
        <xsd:restriction base="dms:Text">
          <xsd:maxLength value="255"/>
        </xsd:restriction>
      </xsd:simpleType>
    </xsd:element>
    <xsd:element name="Subproceso" ma:index="11" nillable="true" ma:displayName="Subproceso" ma:format="Dropdown" ma:internalName="Subproceso">
      <xsd:simpleType>
        <xsd:restriction base="dms:Text">
          <xsd:maxLength value="255"/>
        </xsd:restriction>
      </xsd:simpleType>
    </xsd:element>
    <xsd:element name="Cod" ma:index="12" nillable="true" ma:displayName="Cod" ma:format="Dropdown" ma:internalName="Cod">
      <xsd:simpleType>
        <xsd:restriction base="dms:Text">
          <xsd:maxLength value="255"/>
        </xsd:restriction>
      </xsd:simpleType>
    </xsd:element>
    <xsd:element name="TipodeDocumento" ma:index="13" nillable="true" ma:displayName="Tipo de Documento" ma:format="Dropdown" ma:internalName="TipodeDocumento">
      <xsd:simpleType>
        <xsd:restriction base="dms:Text">
          <xsd:maxLength value="255"/>
        </xsd:restriction>
      </xsd:simpleType>
    </xsd:element>
    <xsd:element name="Inicial" ma:index="14" nillable="true" ma:displayName="Inicial" ma:format="Dropdown" ma:internalName="Inicial">
      <xsd:simpleType>
        <xsd:restriction base="dms:Text">
          <xsd:maxLength value="255"/>
        </xsd:restriction>
      </xsd:simpleType>
    </xsd:element>
    <xsd:element name="Codigo" ma:index="15" nillable="true" ma:displayName="Código" ma:format="Dropdown" ma:internalName="Codigo">
      <xsd:simpleType>
        <xsd:restriction base="dms:Text">
          <xsd:maxLength value="255"/>
        </xsd:restriction>
      </xsd:simpleType>
    </xsd:element>
    <xsd:element name="Pol_x00ed_ticadeGesti_x00f3_nyDesempe_x00f1_o" ma:index="16" nillable="true" ma:displayName="Política de Gestión y Desempeño" ma:format="Dropdown" ma:internalName="Pol_x00ed_ticadeGesti_x00f3_nyDesempe_x00f1_o">
      <xsd:simpleType>
        <xsd:restriction base="dms:Text">
          <xsd:maxLength value="255"/>
        </xsd:restriction>
      </xsd:simpleType>
    </xsd:element>
    <xsd:element name="Pol_x00ed_ticadeGesti_x00f3_nyDesempe_x00f1_oconsusresponsablestransversalmente" ma:index="17" nillable="true" ma:displayName="Política de Gestión y Desempeño con sus responsables transversalmente" ma:format="Dropdown" ma:internalName="Pol_x00ed_ticadeGesti_x00f3_nyDesempe_x00f1_oconsusresponsablestransversalmente">
      <xsd:simpleType>
        <xsd:restriction base="dms:Text">
          <xsd:maxLength value="255"/>
        </xsd:restriction>
      </xsd:simpleType>
    </xsd:element>
    <xsd:element name="Versi_x00f3_ndelDocumento" ma:index="18" nillable="true" ma:displayName="Versión del Documento" ma:format="Dropdown" ma:internalName="Versi_x00f3_ndelDocumento">
      <xsd:simpleType>
        <xsd:restriction base="dms:Text">
          <xsd:maxLength value="255"/>
        </xsd:restriction>
      </xsd:simpleType>
    </xsd:element>
    <xsd:element name="Vigencia" ma:index="19" nillable="true" ma:displayName="Vigencia" ma:format="DateTime" ma:internalName="Vigencia">
      <xsd:simpleType>
        <xsd:restriction base="dms:DateTime"/>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2fe8d8c-7713-4de2-94fa-5088926a82f0" elementFormDefault="qualified">
    <xsd:import namespace="http://schemas.microsoft.com/office/2006/documentManagement/types"/>
    <xsd:import namespace="http://schemas.microsoft.com/office/infopath/2007/PartnerControls"/>
    <xsd:element name="ConsecutivoDocumento" ma:index="24" nillable="true" ma:displayName="ConsecutivoDocumento" ma:format="Dropdown" ma:internalName="ConsecutivoDocument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fca8cc-6480-428c-987f-00df926da507" elementFormDefault="qualified">
    <xsd:import namespace="http://schemas.microsoft.com/office/2006/documentManagement/types"/>
    <xsd:import namespace="http://schemas.microsoft.com/office/infopath/2007/PartnerControls"/>
    <xsd:element name="IdControlCambios" ma:index="25" nillable="true" ma:displayName="IdControlCambios" ma:format="Dropdown" ma:internalName="IdControlCambios" ma:percentage="FALSE">
      <xsd:simpleType>
        <xsd:restriction base="dms:Number"/>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EA2B1E-A1D7-4D93-8716-8048D5BB7CA7}"/>
</file>

<file path=customXml/itemProps2.xml><?xml version="1.0" encoding="utf-8"?>
<ds:datastoreItem xmlns:ds="http://schemas.openxmlformats.org/officeDocument/2006/customXml" ds:itemID="{D9DB1557-D2E9-4364-A82F-FD2EC3D421D2}"/>
</file>

<file path=customXml/itemProps3.xml><?xml version="1.0" encoding="utf-8"?>
<ds:datastoreItem xmlns:ds="http://schemas.openxmlformats.org/officeDocument/2006/customXml" ds:itemID="{7629AA0B-BECC-41C8-BFDB-84C6D5D07A6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Calidad SHD</cp:lastModifiedBy>
  <cp:revision/>
  <dcterms:created xsi:type="dcterms:W3CDTF">2006-09-16T00:00:00Z</dcterms:created>
  <dcterms:modified xsi:type="dcterms:W3CDTF">2024-12-11T00:37:07Z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0x0101002422DA45122F514B84565F5B9ADE3D48</vt:lpwstr>
  </property>
  <property fmtid="{D5CDD505-2E9C-101B-9397-08002B2CF9AE}" pid="3" name="Order">
    <vt:r8>8300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CargoSolicitadoPor">
    <vt:lpwstr> </vt:lpwstr>
  </property>
  <property fmtid="{D5CDD505-2E9C-101B-9397-08002B2CF9AE}" pid="11" name="CorreoElectronicoSolicitadoPor">
    <vt:lpwstr> </vt:lpwstr>
  </property>
  <property fmtid="{D5CDD505-2E9C-101B-9397-08002B2CF9AE}" pid="12" name="MotivoSolicitud">
    <vt:lpwstr>Creacion formato</vt:lpwstr>
  </property>
  <property fmtid="{D5CDD505-2E9C-101B-9397-08002B2CF9AE}" pid="13" name="SolicitadoPor">
    <vt:lpwstr>María Bernarda Pérez Cardona</vt:lpwstr>
  </property>
  <property fmtid="{D5CDD505-2E9C-101B-9397-08002B2CF9AE}" pid="14" name="CorreoRespValidacion">
    <vt:lpwstr>jemartinezp@cartagena.gov.co</vt:lpwstr>
  </property>
  <property fmtid="{D5CDD505-2E9C-101B-9397-08002B2CF9AE}" pid="15" name="ObservCalidad">
    <vt:lpwstr> </vt:lpwstr>
  </property>
  <property fmtid="{D5CDD505-2E9C-101B-9397-08002B2CF9AE}" pid="16" name="TipoDocumento">
    <vt:lpwstr>Documento</vt:lpwstr>
  </property>
  <property fmtid="{D5CDD505-2E9C-101B-9397-08002B2CF9AE}" pid="17" name="CargoRespValidacion">
    <vt:lpwstr>Asesor del Área de Calidad Secretaría General</vt:lpwstr>
  </property>
  <property fmtid="{D5CDD505-2E9C-101B-9397-08002B2CF9AE}" pid="18" name="RespValidacion">
    <vt:lpwstr>Jair Eliecer Martinez Pedrozo</vt:lpwstr>
  </property>
  <property fmtid="{D5CDD505-2E9C-101B-9397-08002B2CF9AE}" pid="19" name="EstadoSolicitud">
    <vt:lpwstr>Validado</vt:lpwstr>
  </property>
  <property fmtid="{D5CDD505-2E9C-101B-9397-08002B2CF9AE}" pid="20" name="NombreDocumento">
    <vt:lpwstr>Matriz De Riesgos Institucionales - Contexto e Identificación</vt:lpwstr>
  </property>
  <property fmtid="{D5CDD505-2E9C-101B-9397-08002B2CF9AE}" pid="21" name="TipoSolicitud">
    <vt:lpwstr>Modificación</vt:lpwstr>
  </property>
  <property fmtid="{D5CDD505-2E9C-101B-9397-08002B2CF9AE}" pid="22" name="CodigoDoc">
    <vt:lpwstr>PTDDE03-F003</vt:lpwstr>
  </property>
  <property fmtid="{D5CDD505-2E9C-101B-9397-08002B2CF9AE}" pid="23" name="ObservGestorCalidad">
    <vt:lpwstr> </vt:lpwstr>
  </property>
  <property fmtid="{D5CDD505-2E9C-101B-9397-08002B2CF9AE}" pid="24" name="SolicitudValidada">
    <vt:lpwstr>Si</vt:lpwstr>
  </property>
  <property fmtid="{D5CDD505-2E9C-101B-9397-08002B2CF9AE}" pid="25" name="TipoDoc">
    <vt:lpwstr>Formato</vt:lpwstr>
  </property>
  <property fmtid="{D5CDD505-2E9C-101B-9397-08002B2CF9AE}" pid="26" name="VersionDocumento">
    <vt:lpwstr>2.0</vt:lpwstr>
  </property>
</Properties>
</file>