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defaultThemeVersion="124226"/>
  <xr:revisionPtr revIDLastSave="0" documentId="13_ncr:1_{AE979957-88EB-42A2-A598-16E1EE0F2877}" xr6:coauthVersionLast="47" xr6:coauthVersionMax="47" xr10:uidLastSave="{00000000-0000-0000-0000-000000000000}"/>
  <bookViews>
    <workbookView xWindow="-120" yWindow="-120" windowWidth="29040" windowHeight="15840" tabRatio="584" activeTab="2" xr2:uid="{00000000-000D-0000-FFFF-FFFF00000000}"/>
  </bookViews>
  <sheets>
    <sheet name="Indice" sheetId="28" r:id="rId1"/>
    <sheet name="CONTEXTO" sheetId="30" r:id="rId2"/>
    <sheet name="MATRIZ DE RIESGOS" sheetId="29" r:id="rId3"/>
    <sheet name="Control de Cambios" sheetId="31" r:id="rId4"/>
  </sheets>
  <externalReferences>
    <externalReference r:id="rId5"/>
    <externalReference r:id="rId6"/>
    <externalReference r:id="rId7"/>
  </externalReferences>
  <definedNames>
    <definedName name="_xlnm._FilterDatabase" localSheetId="1" hidden="1">CONTEXTO!$A$4:$I$85</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fectación_Económica">'[1]3 PROBABIL E IMPACTO INHERENTE'!$X$11:$X$16</definedName>
    <definedName name="Departamentos">#REF!</definedName>
    <definedName name="Fuentes">#REF!</definedName>
    <definedName name="Indicadores">#REF!</definedName>
    <definedName name="Objetivos">OFFSET(#REF!,0,0,COUNTA(#REF!)-1,1)</definedName>
    <definedName name="RAN_C_AMENAZ">[2]NUEVAS_TABLAS!#REF!</definedName>
    <definedName name="RAN_C_TIPAME">[2]NUEVAS_TABLAS!#REF!</definedName>
    <definedName name="RAN_N_IMPAME">[2]NUEVAS_TABLAS!$B$2:$B$10</definedName>
    <definedName name="Tipo">'[1]11 FORMULAS'!$A$4:$A$11</definedName>
    <definedName name="Tipos">[3]TABLA!$G$2:$G$4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7" i="29" l="1"/>
  <c r="AA12" i="29"/>
  <c r="D80" i="28"/>
  <c r="D81" i="28" s="1"/>
  <c r="D82" i="28" s="1"/>
  <c r="D83" i="28" s="1"/>
  <c r="D84" i="28" s="1"/>
  <c r="D85" i="28" s="1"/>
  <c r="D86" i="28" s="1"/>
  <c r="D87" i="28" s="1"/>
  <c r="D88" i="28" s="1"/>
  <c r="D89" i="28" s="1"/>
  <c r="D90" i="28" s="1"/>
  <c r="D91" i="28" s="1"/>
  <c r="D92" i="28" s="1"/>
  <c r="D70" i="28"/>
  <c r="D71" i="28" s="1"/>
  <c r="D72" i="28" s="1"/>
  <c r="D73" i="28" s="1"/>
  <c r="D74" i="28" s="1"/>
  <c r="D75" i="28" s="1"/>
  <c r="D76" i="28" s="1"/>
  <c r="D77" i="28" s="1"/>
  <c r="D78" i="28" s="1"/>
  <c r="D79" i="28" s="1"/>
  <c r="D60" i="28"/>
  <c r="D61" i="28"/>
  <c r="D62" i="28"/>
  <c r="D63" i="28" s="1"/>
  <c r="D64" i="28" s="1"/>
  <c r="D65" i="28" s="1"/>
  <c r="D66" i="28" s="1"/>
  <c r="D67" i="28" s="1"/>
  <c r="D68" i="28" s="1"/>
  <c r="D69" i="28" s="1"/>
  <c r="D51" i="28"/>
  <c r="D52" i="28" s="1"/>
  <c r="D53" i="28" s="1"/>
  <c r="D54" i="28" s="1"/>
  <c r="D55" i="28" s="1"/>
  <c r="D56" i="28" s="1"/>
  <c r="D57" i="28" s="1"/>
  <c r="D58" i="28" s="1"/>
  <c r="D59" i="28" s="1"/>
  <c r="D45" i="28"/>
  <c r="D46" i="28"/>
  <c r="D47" i="28" s="1"/>
  <c r="D48" i="28" s="1"/>
  <c r="D49" i="28" s="1"/>
  <c r="D50" i="28" s="1"/>
  <c r="D44" i="28"/>
  <c r="D8" i="28"/>
  <c r="AF31" i="29"/>
  <c r="AD31" i="29"/>
  <c r="AC31" i="29"/>
  <c r="AJ31" i="29" s="1"/>
  <c r="AA31" i="29"/>
  <c r="AF30" i="29"/>
  <c r="AD30" i="29"/>
  <c r="AC30" i="29"/>
  <c r="AJ30" i="29" s="1"/>
  <c r="AA30" i="29"/>
  <c r="AF29" i="29"/>
  <c r="AD29" i="29"/>
  <c r="AC29" i="29"/>
  <c r="AJ29" i="29" s="1"/>
  <c r="AA29" i="29"/>
  <c r="AF28" i="29"/>
  <c r="AD28" i="29"/>
  <c r="AC28" i="29"/>
  <c r="AJ28" i="29" s="1"/>
  <c r="AA28" i="29"/>
  <c r="AF27" i="29"/>
  <c r="AD27" i="29"/>
  <c r="AC27" i="29"/>
  <c r="AJ27" i="29" s="1"/>
  <c r="AA27" i="29"/>
  <c r="S27" i="29"/>
  <c r="U27" i="29" s="1"/>
  <c r="R27" i="29"/>
  <c r="O27" i="29"/>
  <c r="P27" i="29" s="1"/>
  <c r="L27" i="29"/>
  <c r="M27" i="29" s="1"/>
  <c r="F27" i="29"/>
  <c r="AF26" i="29"/>
  <c r="AD26" i="29"/>
  <c r="AC26" i="29"/>
  <c r="AA26" i="29"/>
  <c r="AF25" i="29"/>
  <c r="AD25" i="29"/>
  <c r="AC25" i="29"/>
  <c r="AA25" i="29"/>
  <c r="AF24" i="29"/>
  <c r="AD24" i="29"/>
  <c r="AC24" i="29"/>
  <c r="AA24" i="29"/>
  <c r="AF23" i="29"/>
  <c r="AD23" i="29"/>
  <c r="AC23" i="29"/>
  <c r="AA23" i="29"/>
  <c r="AF22" i="29"/>
  <c r="AD22" i="29"/>
  <c r="AC22" i="29"/>
  <c r="AJ22" i="29" s="1"/>
  <c r="AA22" i="29"/>
  <c r="S22" i="29"/>
  <c r="R22" i="29" s="1"/>
  <c r="O22" i="29"/>
  <c r="P22" i="29" s="1"/>
  <c r="L22" i="29"/>
  <c r="M22" i="29" s="1"/>
  <c r="F22" i="29"/>
  <c r="F17" i="29"/>
  <c r="AJ24" i="29" l="1"/>
  <c r="AJ26" i="29"/>
  <c r="AJ23" i="29"/>
  <c r="AJ25" i="29"/>
  <c r="AK27" i="29"/>
  <c r="AL27" i="29" s="1"/>
  <c r="AM27" i="29"/>
  <c r="AM28" i="29" s="1"/>
  <c r="AM29" i="29" s="1"/>
  <c r="AM30" i="29" s="1"/>
  <c r="AM31" i="29" s="1"/>
  <c r="AP27" i="29" s="1"/>
  <c r="AQ27" i="29" s="1"/>
  <c r="T27" i="29"/>
  <c r="V27" i="29" s="1"/>
  <c r="AK22" i="29"/>
  <c r="AL22" i="29" s="1"/>
  <c r="U22" i="29"/>
  <c r="T22" i="29" s="1"/>
  <c r="V22" i="29" s="1"/>
  <c r="AA14" i="29"/>
  <c r="AA15" i="29"/>
  <c r="AA16" i="29"/>
  <c r="AA18" i="29"/>
  <c r="AA19" i="29"/>
  <c r="AA20" i="29"/>
  <c r="AA21" i="29"/>
  <c r="AF21" i="29"/>
  <c r="AF20" i="29"/>
  <c r="AF19" i="29"/>
  <c r="AF18" i="29"/>
  <c r="AF16" i="29"/>
  <c r="AF15" i="29"/>
  <c r="AF14" i="29"/>
  <c r="AF17" i="29"/>
  <c r="AK28" i="29" l="1"/>
  <c r="AL28" i="29" s="1"/>
  <c r="AK23" i="29"/>
  <c r="AL23" i="29" s="1"/>
  <c r="AM22" i="29"/>
  <c r="AM23" i="29" s="1"/>
  <c r="AM24" i="29" s="1"/>
  <c r="AM25" i="29" s="1"/>
  <c r="AM26" i="29" s="1"/>
  <c r="AP22" i="29" s="1"/>
  <c r="AQ22" i="29" s="1"/>
  <c r="F12" i="29"/>
  <c r="AK29" i="29" l="1"/>
  <c r="AL29" i="29" s="1"/>
  <c r="AK24" i="29"/>
  <c r="AL24" i="29" s="1"/>
  <c r="AD21" i="29"/>
  <c r="AC21" i="29"/>
  <c r="AJ21" i="29" s="1"/>
  <c r="AD20" i="29"/>
  <c r="AC20" i="29"/>
  <c r="AJ20" i="29" s="1"/>
  <c r="AD16" i="29"/>
  <c r="AC16" i="29"/>
  <c r="AD15" i="29"/>
  <c r="AC15" i="29"/>
  <c r="AK30" i="29" l="1"/>
  <c r="AL30" i="29" s="1"/>
  <c r="AK25" i="29"/>
  <c r="AL25" i="29" s="1"/>
  <c r="AC12" i="29"/>
  <c r="AK31" i="29" l="1"/>
  <c r="AL31" i="29" s="1"/>
  <c r="AN27" i="29" s="1"/>
  <c r="AO27" i="29" s="1"/>
  <c r="AR27" i="29" s="1"/>
  <c r="AK26" i="29"/>
  <c r="AL26" i="29" s="1"/>
  <c r="AN22" i="29" s="1"/>
  <c r="AO22" i="29" s="1"/>
  <c r="AR22" i="29" s="1"/>
  <c r="AA13" i="29"/>
  <c r="AC13" i="29"/>
  <c r="AD13" i="29"/>
  <c r="AF13" i="29"/>
  <c r="AF12" i="29"/>
  <c r="AD12" i="29" l="1"/>
  <c r="AC18" i="29" l="1"/>
  <c r="AC19" i="29"/>
  <c r="AC14" i="29"/>
  <c r="S17" i="29"/>
  <c r="S12" i="29"/>
  <c r="U12" i="29" s="1"/>
  <c r="O12" i="29"/>
  <c r="AJ19" i="29" l="1"/>
  <c r="AJ18" i="29"/>
  <c r="AJ14" i="29"/>
  <c r="AJ16" i="29"/>
  <c r="AJ15" i="29"/>
  <c r="AC17" i="29"/>
  <c r="AJ17" i="29" l="1"/>
  <c r="AJ13" i="29"/>
  <c r="AJ12" i="29"/>
  <c r="AD19" i="29"/>
  <c r="AD18" i="29"/>
  <c r="AD17" i="29"/>
  <c r="R17" i="29"/>
  <c r="O17" i="29"/>
  <c r="P17" i="29" s="1"/>
  <c r="L17" i="29"/>
  <c r="M17" i="29" s="1"/>
  <c r="AD14" i="29"/>
  <c r="P12" i="29"/>
  <c r="L12" i="29"/>
  <c r="M12" i="29" s="1"/>
  <c r="AK17" i="29" l="1"/>
  <c r="AL17" i="29" s="1"/>
  <c r="AK18" i="29" s="1"/>
  <c r="AL18" i="29" s="1"/>
  <c r="AK19" i="29" s="1"/>
  <c r="AL19" i="29" s="1"/>
  <c r="AK20" i="29" s="1"/>
  <c r="AL20" i="29" s="1"/>
  <c r="AK12" i="29"/>
  <c r="AL12" i="29" s="1"/>
  <c r="AK13" i="29" s="1"/>
  <c r="AL13" i="29" s="1"/>
  <c r="AK14" i="29" s="1"/>
  <c r="T12" i="29"/>
  <c r="V12" i="29" s="1"/>
  <c r="R12" i="29"/>
  <c r="U17" i="29"/>
  <c r="AM17" i="29" s="1"/>
  <c r="AM18" i="29" s="1"/>
  <c r="AM19" i="29" s="1"/>
  <c r="AM20" i="29" s="1"/>
  <c r="AM21" i="29" s="1"/>
  <c r="AK21" i="29" l="1"/>
  <c r="AL21" i="29" s="1"/>
  <c r="T17" i="29"/>
  <c r="V17" i="29" s="1"/>
  <c r="AP17" i="29"/>
  <c r="AQ17" i="29" s="1"/>
  <c r="AL14" i="29"/>
  <c r="AK15" i="29" s="1"/>
  <c r="AM12" i="29"/>
  <c r="AM13" i="29" s="1"/>
  <c r="AM14" i="29" s="1"/>
  <c r="AM15" i="29" s="1"/>
  <c r="AM16" i="29" s="1"/>
  <c r="AN17" i="29" l="1"/>
  <c r="AO17" i="29" s="1"/>
  <c r="AR17" i="29" s="1"/>
  <c r="AL15" i="29"/>
  <c r="AK16" i="29" s="1"/>
  <c r="AP12" i="29"/>
  <c r="AQ12" i="29" s="1"/>
  <c r="AL16" i="29" l="1"/>
  <c r="AN12" i="29" s="1"/>
  <c r="AO12" i="29" s="1"/>
  <c r="AR12" i="29" s="1"/>
</calcChain>
</file>

<file path=xl/sharedStrings.xml><?xml version="1.0" encoding="utf-8"?>
<sst xmlns="http://schemas.openxmlformats.org/spreadsheetml/2006/main" count="698" uniqueCount="366">
  <si>
    <t>TIPO</t>
  </si>
  <si>
    <t>MACROPROCESO</t>
  </si>
  <si>
    <t>ITEM</t>
  </si>
  <si>
    <t>PROCESOS ALCALDÍA CARTAGENA</t>
  </si>
  <si>
    <t>CODIGO</t>
  </si>
  <si>
    <t>SUBPROCESO</t>
  </si>
  <si>
    <t>Cód. Sp</t>
  </si>
  <si>
    <t>ESTRATEGICO</t>
  </si>
  <si>
    <t>PLANEACION TERRITORIAL Y DIRECCIONAMIENTO ESTRATEGICO</t>
  </si>
  <si>
    <t>DIRECCIONAMIENTO  ESTRATÉGICO</t>
  </si>
  <si>
    <t>PTDDE</t>
  </si>
  <si>
    <t xml:space="preserve">PLANEACIÓN ESTRATEGICA </t>
  </si>
  <si>
    <t>GESTIÓN DE POLITICAS PÚBLICAS E INSTITUCIONALES</t>
  </si>
  <si>
    <t xml:space="preserve">ADMINISTRACIÓN DE RIESGO </t>
  </si>
  <si>
    <t>EVALUACIÓN Y GESTIÓN DE LOS GRUPOS DE VALOR</t>
  </si>
  <si>
    <t>SEGUIMIENTO Y EVALUACIÓN</t>
  </si>
  <si>
    <t>PTDSE</t>
  </si>
  <si>
    <t>GESTIÓN DE LA INVERSIÓN PUBLICA</t>
  </si>
  <si>
    <t>PTDGI</t>
  </si>
  <si>
    <t>GESTIÓN  DEL PLAN DE DESARROLLO Y SUS INTRUMENTOS DE EJECUCIÓN</t>
  </si>
  <si>
    <t>GESTIÓN DE PROYECTOS DE INVERSIÓN PÚBLICA</t>
  </si>
  <si>
    <t xml:space="preserve">GESTIÓN DE PROYECTOS DE INVERSIÓN PÚBLICA CON RECURSOS DE REGALIAS </t>
  </si>
  <si>
    <t xml:space="preserve"> GESTIÓN Y  CONTROL  DE INVERSIONES PÚBLICAS </t>
  </si>
  <si>
    <t>GESTIÓN DE DATOS E INFORMACIÓN ESTADISTICA DISTRITAL</t>
  </si>
  <si>
    <t>PTDSI</t>
  </si>
  <si>
    <t>SISTEMA DE INFORMACION - SISBEN</t>
  </si>
  <si>
    <t>SISTEMA DE INFORMACIÓN DE LA ESTRATIFICACIÓN SOCIOECONOMICA</t>
  </si>
  <si>
    <t>SISTEMA DE INFORMACIÓN GEOGRAFICA</t>
  </si>
  <si>
    <t>GESTIÓN ESTADISTICA</t>
  </si>
  <si>
    <t xml:space="preserve">GESTIÓN TERRITORIAL Y GESTIÓN DE SUS INSTRUMENTOS </t>
  </si>
  <si>
    <t>PTDGT</t>
  </si>
  <si>
    <t>FORMULACIÓN DE PLANES PARCIALES</t>
  </si>
  <si>
    <t>FORMULACIÓN Y SEGUIMIENTO DEL POT</t>
  </si>
  <si>
    <t>PLUSVALIA</t>
  </si>
  <si>
    <t>EXPEDIENTE URBANO</t>
  </si>
  <si>
    <t>GESTIÓN EN LA VIGILANCIA Y CONTROL DE LAS NORMAS URBANAS</t>
  </si>
  <si>
    <t>PTDCU</t>
  </si>
  <si>
    <t>INSPECCIÓN, CONTROL Y LA VIGILANCIA DE LOS ENAJENADORES DE VIVIENDA</t>
  </si>
  <si>
    <t>RECEPCIÓN DE BIENES DESTINADOS AL USO PÚBLICO EN ACTUACIONES URBANÍSTICAS</t>
  </si>
  <si>
    <t xml:space="preserve">PROCESOS POLICIVOS URBANÍSTICOS POR INFRACCIÓN URBANÍSTICA </t>
  </si>
  <si>
    <t>GESTIÓN DE PENSAMIENTO ESTRATEGICO INSTITUCIONAL Y DE LA COMUNIDAD</t>
  </si>
  <si>
    <t>GESTIÓN INSTITUCIONAL Y DE LA COMUNIDAD</t>
  </si>
  <si>
    <t>GPEGI</t>
  </si>
  <si>
    <t>COMUNICACIÓN PUBLICA</t>
  </si>
  <si>
    <t>COMUNICACIÓN ESTRATÉGICA</t>
  </si>
  <si>
    <t>COMCE</t>
  </si>
  <si>
    <t>COMUNICACIÓN ORGANIZACIONAL</t>
  </si>
  <si>
    <t>COMCO</t>
  </si>
  <si>
    <t>GESTION DE LA COMUNICACION INSTITUCIONAL</t>
  </si>
  <si>
    <t>COMCI</t>
  </si>
  <si>
    <t>EVALUACION Y CONTROL DE LA GESTION PUBLICA</t>
  </si>
  <si>
    <t>CONTROL DISCIPLINARIO</t>
  </si>
  <si>
    <t>ECGCD</t>
  </si>
  <si>
    <t>EVALUACIÓN INDEPENDIENTE</t>
  </si>
  <si>
    <t>ECGEI</t>
  </si>
  <si>
    <t>MISIONAL</t>
  </si>
  <si>
    <t xml:space="preserve">GESTION SALUD </t>
  </si>
  <si>
    <t>PROMOCIÓN SOCIAL EN SALUD</t>
  </si>
  <si>
    <t>GESPA</t>
  </si>
  <si>
    <t>SALUD PUBLICA</t>
  </si>
  <si>
    <t>GESSP</t>
  </si>
  <si>
    <t>ASEGURAMIENTO EN SALUD</t>
  </si>
  <si>
    <t>GESAS</t>
  </si>
  <si>
    <t xml:space="preserve">SALUD PÚBLICA EN EMERGENCIAS Y DESASTRES </t>
  </si>
  <si>
    <t>GESED</t>
  </si>
  <si>
    <t>PRESTACIÓN DE SERVICIOS EN SALUD</t>
  </si>
  <si>
    <t>GESPS</t>
  </si>
  <si>
    <t>VIGILANCIA Y CONTROL DEL SISTEMA OBLIGATORIO DE GARANTIA DE LA CALIDAD DE LA ATENCIÓN EN SALUD</t>
  </si>
  <si>
    <t>GESVC</t>
  </si>
  <si>
    <t>GESTION EN TRANSITO Y TRANSPORTE</t>
  </si>
  <si>
    <t>GESTION OPERATIVA,  CONTROL DE TRÁNSITO Y TRANSPORTE</t>
  </si>
  <si>
    <t>GTTGO</t>
  </si>
  <si>
    <t>EDUCACION VIAL</t>
  </si>
  <si>
    <t>GTTEV</t>
  </si>
  <si>
    <t>GESTION TECNICA</t>
  </si>
  <si>
    <t>GTTGT</t>
  </si>
  <si>
    <t>GESTIÓN EN SEGURIDAD Y CONVIVENCIA</t>
  </si>
  <si>
    <t>GESTION DE LA SEGURIDAD Y CONVIVENCIA</t>
  </si>
  <si>
    <t>GSCPS</t>
  </si>
  <si>
    <t>GESTION INTEGRAL DEL RIESGO CONTRAINCENDIO</t>
  </si>
  <si>
    <t>GSCBO</t>
  </si>
  <si>
    <t>DERECHOS HUMANOS Y CONSTRUCCCIÓN DE PAZ</t>
  </si>
  <si>
    <t>GSCDH</t>
  </si>
  <si>
    <t>JUSTICIA RACIAL PARA LOS NEGROS, AFROS, PALENQUEROS E INDÍGENAS</t>
  </si>
  <si>
    <t>GSCFO</t>
  </si>
  <si>
    <t xml:space="preserve">ACCESO A LA JUSTICIA </t>
  </si>
  <si>
    <t>GSCJU</t>
  </si>
  <si>
    <t>PRESUPUESTO PARTICIPATIVO</t>
  </si>
  <si>
    <t>GSCPP</t>
  </si>
  <si>
    <t>GESTIÓN EN PARTICIPACION CIUDADANA</t>
  </si>
  <si>
    <t>FORTALECIMIENTO DE LA PARTICIPACIÓN CIUDADANA Y COMUNITARIA</t>
  </si>
  <si>
    <t>GPCFP</t>
  </si>
  <si>
    <t>GESTIÓN EN DESARROLLO SOCIAL</t>
  </si>
  <si>
    <t>ASISTENCIA Y ACOMPAÑAMIENTO SOCIAL A LA POBLACIÓN HABITANTE DEL DISTRITO DE CARTAGENA</t>
  </si>
  <si>
    <t>GDSAA</t>
  </si>
  <si>
    <t>DESARROLLO DE ESTRATEGIAS DE EMPRENDIMIENTO Y EMPRESARISMO PARA LA INCLUSION SOCIAL, PRODUCTIVA Y LA VINCULACION LABORAL</t>
  </si>
  <si>
    <t>GDSDE</t>
  </si>
  <si>
    <t>EXTENSION AGROPECUARIA EN EL DISTRIRO DE CARTAGENA</t>
  </si>
  <si>
    <t>GDSAT</t>
  </si>
  <si>
    <t>GERENCIA SOCIAL</t>
  </si>
  <si>
    <t>GDSGS</t>
  </si>
  <si>
    <t>GESTIÓN EN INFRAESTRUCTURA</t>
  </si>
  <si>
    <t>GESTIÓN DE PROYECTOS DE OBRAS PUBLICAS</t>
  </si>
  <si>
    <t>GINOP</t>
  </si>
  <si>
    <t>GESTIÓN EN EDUCACION</t>
  </si>
  <si>
    <t>ATENCIÓN AL CIUDADANO EDUCACIÓN</t>
  </si>
  <si>
    <t>GEDAC</t>
  </si>
  <si>
    <t>ADMINISTRACIÓN DEL SISTEMA DE GESTIÓN DE CALIDAD - EDUCACIÓN</t>
  </si>
  <si>
    <t>GEDAS</t>
  </si>
  <si>
    <t>CALIDAD EDUCATIVA</t>
  </si>
  <si>
    <t>GEDCE</t>
  </si>
  <si>
    <t>COBERTURA EDUCATIVA</t>
  </si>
  <si>
    <t>GEDCO</t>
  </si>
  <si>
    <t>GESTIÓN ADMINISTRATIVA DE BIENES Y SERVICIOS - EDUCACIÓN</t>
  </si>
  <si>
    <t>GEDGA</t>
  </si>
  <si>
    <t>GESTIÓN ESTRATÉGICA EN EDUCACIÓN</t>
  </si>
  <si>
    <t>GEDGE</t>
  </si>
  <si>
    <t>GESTIÓN FINANCIERA - EDUCACIÓN</t>
  </si>
  <si>
    <t>GEDGF</t>
  </si>
  <si>
    <t>GESTIÓN LEGAL EDUCATIVA</t>
  </si>
  <si>
    <t>GEDGL</t>
  </si>
  <si>
    <t>GESTIÓN DE PROGRAMAS Y PROYECTOS EDUCATIVOS</t>
  </si>
  <si>
    <t>GEDGP</t>
  </si>
  <si>
    <t>GESTIÓN DE TICS - EDUCACIÓN</t>
  </si>
  <si>
    <t>GEDGT</t>
  </si>
  <si>
    <t>GESTIÓN DE LA INSPECCIÓN Y VIGILANCIA DEL SERVICIO EDUCATIVO</t>
  </si>
  <si>
    <t>GEDIV</t>
  </si>
  <si>
    <t>TALENTO HUMANO - EDUCACIÓN</t>
  </si>
  <si>
    <t>GEDTH</t>
  </si>
  <si>
    <t>APOYO</t>
  </si>
  <si>
    <t>GESTIÓN ADMINISTRATIVA</t>
  </si>
  <si>
    <t xml:space="preserve">GESTIÓN DEL TALENTO HUMANO </t>
  </si>
  <si>
    <t>GADAT</t>
  </si>
  <si>
    <t xml:space="preserve">ADMINISTRACIÓN DE BIENES Y SERVICIOS </t>
  </si>
  <si>
    <t>GADAD</t>
  </si>
  <si>
    <t>FONDO DE PENSIONES</t>
  </si>
  <si>
    <t>GADFP</t>
  </si>
  <si>
    <t>CALIDAD</t>
  </si>
  <si>
    <t>GADCA</t>
  </si>
  <si>
    <t>SERVICIO AL CIUDADANO</t>
  </si>
  <si>
    <t>GADSC</t>
  </si>
  <si>
    <t>TRANSPARENCIA Y PREVENCIÓN DE LA CORRUPCIÓN</t>
  </si>
  <si>
    <t>GADTR</t>
  </si>
  <si>
    <t>COOPERACION INTERNACIONAL</t>
  </si>
  <si>
    <t>GADCO</t>
  </si>
  <si>
    <t>MERCADOS PÚBLICOS</t>
  </si>
  <si>
    <t>GADMP</t>
  </si>
  <si>
    <t>SERVICIOS PÚBLICOS</t>
  </si>
  <si>
    <t>GADSP</t>
  </si>
  <si>
    <t>GESTION DE LAS TECNOLOGIAS DE LA INFORMACION</t>
  </si>
  <si>
    <t>GESTIÓN DE INFRAESTRUCTURA Y TELECOMUNICACIONES</t>
  </si>
  <si>
    <t>GTIGI</t>
  </si>
  <si>
    <t>GESTION DE PROYECTOS DE TECNOLOGIAS DE LA INFORMACION</t>
  </si>
  <si>
    <t>GTIGP</t>
  </si>
  <si>
    <t>GESTION DE SEGURIDAD Y LA PRIVACIDAD DE LA INFORMACIÓN</t>
  </si>
  <si>
    <t>GTIGPS</t>
  </si>
  <si>
    <t>GESTIÓN DE SOFTWARE</t>
  </si>
  <si>
    <t>GTIGS</t>
  </si>
  <si>
    <t>GESTION DOCUMENTAL</t>
  </si>
  <si>
    <t xml:space="preserve">DIRECCIONAMIENTO ESTRATÉGICO </t>
  </si>
  <si>
    <t>GDODE</t>
  </si>
  <si>
    <t>PLANEACIÓN DOCUMENTAL</t>
  </si>
  <si>
    <t>GDOPD</t>
  </si>
  <si>
    <t>GESTIÓN DEL ARCHIVO GENERAL</t>
  </si>
  <si>
    <t>GDOGA</t>
  </si>
  <si>
    <t xml:space="preserve">GESTIÓN  DE LAS COMUNICACIONES OFICIALES </t>
  </si>
  <si>
    <t>GDOGC</t>
  </si>
  <si>
    <t>GESTIÓN DE PROCESOS ARCHIVÍSTICOS</t>
  </si>
  <si>
    <t>GDOGP</t>
  </si>
  <si>
    <t>INFRAESTRUCTURA AMBIENTAL</t>
  </si>
  <si>
    <t>GDOIA</t>
  </si>
  <si>
    <t>GESTIÓN LEGAL</t>
  </si>
  <si>
    <t>DEFENSA JURIDICA</t>
  </si>
  <si>
    <t>GLEDJ</t>
  </si>
  <si>
    <t>GESTIÓN NORMATIVA</t>
  </si>
  <si>
    <t>GLEGN</t>
  </si>
  <si>
    <t>CONTRATACION ESTATAL</t>
  </si>
  <si>
    <t>GLECE</t>
  </si>
  <si>
    <t>GESTION DE HACIENDA</t>
  </si>
  <si>
    <t>DESARROLLO ECONOMICO</t>
  </si>
  <si>
    <t>GHADE</t>
  </si>
  <si>
    <t>DIRECCIONAMIENTO ESTRATEGICO</t>
  </si>
  <si>
    <t>GHADI</t>
  </si>
  <si>
    <t>ADMINISTRACION DEL SISTEMA DE GESTION DE CALIDAD</t>
  </si>
  <si>
    <t>GHAAS</t>
  </si>
  <si>
    <t>PRESUPUESTO</t>
  </si>
  <si>
    <t>GHAPR</t>
  </si>
  <si>
    <t>GESTION TRIBUTARIA</t>
  </si>
  <si>
    <t>GHAGT</t>
  </si>
  <si>
    <t>TESORERIA</t>
  </si>
  <si>
    <t>GHATE</t>
  </si>
  <si>
    <t>CONTABILIDAD</t>
  </si>
  <si>
    <t>GHACO</t>
  </si>
  <si>
    <t>GESTION ADMINISTRATIVA</t>
  </si>
  <si>
    <t>GHAGA</t>
  </si>
  <si>
    <t>MATRIZ DOFA IDENTIFICACION DE FACTORES</t>
  </si>
  <si>
    <t>MATRIZ DOFA FORMULACION DE ESTRATEGIAS</t>
  </si>
  <si>
    <t>Factores positivos internos</t>
  </si>
  <si>
    <t>Factores negativos internos</t>
  </si>
  <si>
    <t>Factores positivos externos</t>
  </si>
  <si>
    <t>Factores negativos externos</t>
  </si>
  <si>
    <t>(Supervivencia) Este cruce consiste en contrarrestar Debilidades por medio de Oportunidades</t>
  </si>
  <si>
    <t>(Supervivencia): utilizar Fortalezas para contrarrestar Amenazas</t>
  </si>
  <si>
    <t xml:space="preserve">(Crecimiento): Utilizar Fortalezas para optimizar Oportunidades </t>
  </si>
  <si>
    <t>Cuando el riesgo se materialice a partir de la combinación de Debilidades con Amenazas, para formular acciones de contingencia.</t>
  </si>
  <si>
    <t>PROCESO</t>
  </si>
  <si>
    <t>FORTALEZAS</t>
  </si>
  <si>
    <t>DEBILIDADES</t>
  </si>
  <si>
    <t xml:space="preserve">OPORTUNIDADES </t>
  </si>
  <si>
    <t>AMENAZAS</t>
  </si>
  <si>
    <t>Estrategias DO</t>
  </si>
  <si>
    <t>Estrategias FA</t>
  </si>
  <si>
    <t>Estrategias FO</t>
  </si>
  <si>
    <t>Estrategias DA</t>
  </si>
  <si>
    <t>EQUIDAD E INCLUSIÓN DE LOS NEGROS, AFROS, PALENQUEROS E INDÍGENAS</t>
  </si>
  <si>
    <t xml:space="preserve">ALCALDIA MAYOR DE CARTAGENA DE INDIAS </t>
  </si>
  <si>
    <t>Código: PTDDE03-F003</t>
  </si>
  <si>
    <t>NA</t>
  </si>
  <si>
    <t>MACROPROCESO: PLANEACION TERRITORIAL Y DIRECCIONAMIENTO ESTRATEGICO</t>
  </si>
  <si>
    <t>Versión: 2.0</t>
  </si>
  <si>
    <t>El riesgo afecta la imagen de algún área de la organización</t>
  </si>
  <si>
    <t>PROCESO/SUBPROCESO: DIRECCIONAMIENTO ESTRATEGICO / ADMINISTRACION DE RIESGO</t>
  </si>
  <si>
    <t>Fecha: 30/09/2024</t>
  </si>
  <si>
    <t>El riesgo afecta la imagen de la entidad internamente, de conocimiento general nivel interno, de junta directiva y accionistas y/o de proveedores</t>
  </si>
  <si>
    <t>MATRIZ DE RIESGOS INSTITUCIONALES - CONTEXTO E IDENTIFICACIÓN</t>
  </si>
  <si>
    <t>Página: 1 de 1</t>
  </si>
  <si>
    <t>El riesgo afecta la imagen de la entidad con algunos usuarios de relevancia frente al logro de los objetivos</t>
  </si>
  <si>
    <t>ENTIDAD:</t>
  </si>
  <si>
    <t>MACROPROCESO:</t>
  </si>
  <si>
    <t>PROCESO:</t>
  </si>
  <si>
    <t>Elaboración o Actualización:</t>
  </si>
  <si>
    <t>El riesgo afecta la imagen de la entidad con efecto publicitario sostenido a nivel de sector administrativo, nivel departamental o municipal</t>
  </si>
  <si>
    <t>OBJETIVO DEL PROCESO:</t>
  </si>
  <si>
    <t>Vigencia:</t>
  </si>
  <si>
    <t xml:space="preserve"> </t>
  </si>
  <si>
    <t>El riesgo afecta la imagen de la entidad a nivel nacional, con efecto publicitario sostenido a nivel país</t>
  </si>
  <si>
    <t>1. IDENTIFICACION DEL RIESGO</t>
  </si>
  <si>
    <t>2. VALORACION DEL RIESGO</t>
  </si>
  <si>
    <t>3. PLANES DE ACCION</t>
  </si>
  <si>
    <t>1.1. DESCRIPCION DEL RIESGO</t>
  </si>
  <si>
    <t>1.2. ANALISIS DEL RIESGO</t>
  </si>
  <si>
    <t>2.1. Descripción del Control</t>
  </si>
  <si>
    <t>2.2. EVALUACION DE RESGOS</t>
  </si>
  <si>
    <t>1.2.1. Frecuencia de la Actividad</t>
  </si>
  <si>
    <t>1.2.2. Probabilidad inherente</t>
  </si>
  <si>
    <t>1.2.3. %</t>
  </si>
  <si>
    <t>1.2.4. Criterio Afectación Económica</t>
  </si>
  <si>
    <t>1.2.5.%</t>
  </si>
  <si>
    <t>1.2.6. Impacto Inherente economico</t>
  </si>
  <si>
    <t>1.2.7. Criterio Reputacional</t>
  </si>
  <si>
    <t>1.2.8. Impacto Inherente reputacional</t>
  </si>
  <si>
    <t>1.2.9. %</t>
  </si>
  <si>
    <t>1.2.10. Impacto Inherente mas alto</t>
  </si>
  <si>
    <t>1.2.11. % mas alto</t>
  </si>
  <si>
    <t>1.2.12. Zona de riesgo inherente</t>
  </si>
  <si>
    <t>2.2.1. Atributos del control</t>
  </si>
  <si>
    <t>2.2.2. Valor Total del Control</t>
  </si>
  <si>
    <t>2.2.3. Probabilidad residual</t>
  </si>
  <si>
    <t>2.2.4. Impacto Residual</t>
  </si>
  <si>
    <t>2.2.5. %</t>
  </si>
  <si>
    <t>2.2.6. Probabilidad Residual Final</t>
  </si>
  <si>
    <t>2.2.7. %</t>
  </si>
  <si>
    <t>2.2.8. Impacto Residual Final</t>
  </si>
  <si>
    <t>2.2.9. Zona de Riesgo Final</t>
  </si>
  <si>
    <t>2.2.10. Tratamiento</t>
  </si>
  <si>
    <t>SUBPROCESO:</t>
  </si>
  <si>
    <t>1.1.1. No. de Riesgo</t>
  </si>
  <si>
    <t>1.1.2. ¿QUÉ? IMPACTO</t>
  </si>
  <si>
    <r>
      <t>1.1.3. ¿CÓMO? CAUSA INMEDIATA  (</t>
    </r>
    <r>
      <rPr>
        <sz val="9"/>
        <color theme="0"/>
        <rFont val="Arial Narrow"/>
        <family val="2"/>
      </rPr>
      <t xml:space="preserve">Iniciar con la palabra </t>
    </r>
    <r>
      <rPr>
        <b/>
        <sz val="9"/>
        <color theme="0"/>
        <rFont val="Arial Narrow"/>
        <family val="2"/>
      </rPr>
      <t>por)</t>
    </r>
  </si>
  <si>
    <r>
      <t>1.1.4. ¿PORQUÉ? CAUSA RAÍZ (</t>
    </r>
    <r>
      <rPr>
        <sz val="9"/>
        <color theme="0"/>
        <rFont val="Arial Narrow"/>
        <family val="2"/>
      </rPr>
      <t xml:space="preserve">Iniciar con </t>
    </r>
    <r>
      <rPr>
        <b/>
        <sz val="9"/>
        <color theme="0"/>
        <rFont val="Arial Narrow"/>
        <family val="2"/>
      </rPr>
      <t>debido a)</t>
    </r>
  </si>
  <si>
    <t>1.1.5. DESCRIPCIÓN DEL RIESGO</t>
  </si>
  <si>
    <t>1.1.6. FACTOR DEL RIESGO</t>
  </si>
  <si>
    <t>2.2.1.1. Eficiencia</t>
  </si>
  <si>
    <t>2.2.1.2. Informativos</t>
  </si>
  <si>
    <t>3.1. Plan de accion</t>
  </si>
  <si>
    <t>3.2. Responsable</t>
  </si>
  <si>
    <t>3.3. Fecha de implementacion</t>
  </si>
  <si>
    <t>3.4. Fecha seguimiento</t>
  </si>
  <si>
    <t>3.5. Seguimientos por parte del Líder del Proceso</t>
  </si>
  <si>
    <t>3.6. Verificación por parte de segunda línea de defensa o quien haga sus veces 
(Fecha y Descripción)</t>
  </si>
  <si>
    <t>3.7. Verificación por parte de la Oficina de Control Interno o quien haga sus veces 
(Fecha y Descripción)</t>
  </si>
  <si>
    <t>3.8. Estado</t>
  </si>
  <si>
    <t>1.1.6.1. TIPO</t>
  </si>
  <si>
    <t>1.1.6.2. FUENTE GENERADORA DEL EVENTO PARA TIPO E,F,G</t>
  </si>
  <si>
    <t>1.1.6.3. VALIDACIÓN FUENTE GENERADORA DEL EVENTO PARA TIPO A,B,C,D</t>
  </si>
  <si>
    <t>1.1.6.4. RESULTADO FUENTE GENERADORA DEL EVENTO</t>
  </si>
  <si>
    <t>2.1.2. No. Control</t>
  </si>
  <si>
    <t>2.1.3. Responsable (Cargo y/o Aplicativo)</t>
  </si>
  <si>
    <t>2.1.4. Acción (Inicia con un verbo)</t>
  </si>
  <si>
    <t>2.1.5. Complemento (Periodicidad - Observaciones o Desviaciones)</t>
  </si>
  <si>
    <t>2.1.6. Descripción del control</t>
  </si>
  <si>
    <t>Tipo de control</t>
  </si>
  <si>
    <t>Peso del Control</t>
  </si>
  <si>
    <t>Afectación o Desplazamiento en la Matriz</t>
  </si>
  <si>
    <t>Implementación</t>
  </si>
  <si>
    <t>Peso de la implementación</t>
  </si>
  <si>
    <t>Documentación</t>
  </si>
  <si>
    <t>Frecuencia</t>
  </si>
  <si>
    <t>Evidencia</t>
  </si>
  <si>
    <t xml:space="preserve">2.2.2. Peso del Control + Peso de la implementación </t>
  </si>
  <si>
    <t>2.2.3. % Probabilidad Riesgo Inherente-(% Probabilidad Riesgo Inherente*Valor Total del Control)</t>
  </si>
  <si>
    <t>2.2.4. % Impacto Riesgo Inherente-(% Impacto Riesgo Inherente*Valor Total del Control)</t>
  </si>
  <si>
    <t>3.5.1. Seguimiento 1 (Fecha y avance)</t>
  </si>
  <si>
    <t>3.5.2. Seguimiento 2 (Fecha y avance)</t>
  </si>
  <si>
    <t>3.5.3. Seguimiento 3 (Fecha y avance)</t>
  </si>
  <si>
    <t>R1</t>
  </si>
  <si>
    <t>N/A</t>
  </si>
  <si>
    <t>R2</t>
  </si>
  <si>
    <t>R3</t>
  </si>
  <si>
    <t>R4</t>
  </si>
  <si>
    <t>CONTROL DE CAMBIOS</t>
  </si>
  <si>
    <t>FECHA</t>
  </si>
  <si>
    <t>DESCRIPCION DE CAMBIOS</t>
  </si>
  <si>
    <t>VERSION</t>
  </si>
  <si>
    <t>Elaboración del documento</t>
  </si>
  <si>
    <t>1.0</t>
  </si>
  <si>
    <t>Se eliminó casilla de subproceso y objetivo de subproceso.
Se incluyó casilla de macroproceso y columna de subproceso.</t>
  </si>
  <si>
    <t>2.0</t>
  </si>
  <si>
    <r>
      <t xml:space="preserve">
</t>
    </r>
    <r>
      <rPr>
        <b/>
        <sz val="11"/>
        <color rgb="FF000000"/>
        <rFont val="Calibri"/>
        <family val="2"/>
      </rPr>
      <t xml:space="preserve">F1. </t>
    </r>
    <r>
      <rPr>
        <sz val="11"/>
        <color rgb="FF000000"/>
        <rFont val="Calibri"/>
        <family val="2"/>
      </rPr>
      <t>Experiencia y compromiso del Talento Humano.</t>
    </r>
  </si>
  <si>
    <r>
      <t xml:space="preserve">
</t>
    </r>
    <r>
      <rPr>
        <b/>
        <sz val="11"/>
        <color rgb="FF000000"/>
        <rFont val="Calibri"/>
        <family val="2"/>
      </rPr>
      <t xml:space="preserve">D1. </t>
    </r>
    <r>
      <rPr>
        <sz val="11"/>
        <color rgb="FF000000"/>
        <rFont val="Calibri"/>
        <family val="2"/>
      </rPr>
      <t>Posible demora en la Consolidación  y  entrega de los Productos del proceso (proyecto de presupuesto,  Informes de Ejecución Presupuestal FUT, CUIPO y SIA Contraloría).</t>
    </r>
  </si>
  <si>
    <r>
      <t xml:space="preserve">
</t>
    </r>
    <r>
      <rPr>
        <b/>
        <sz val="11"/>
        <color rgb="FF000000"/>
        <rFont val="Calibri"/>
        <family val="2"/>
      </rPr>
      <t>O1.</t>
    </r>
    <r>
      <rPr>
        <sz val="11"/>
        <color rgb="FF000000"/>
        <rFont val="Calibri"/>
        <family val="2"/>
      </rPr>
      <t xml:space="preserve"> Cambios y actualización en la normatividad tributaria y/o presupuestal.</t>
    </r>
  </si>
  <si>
    <r>
      <t>A1.</t>
    </r>
    <r>
      <rPr>
        <sz val="11"/>
        <color theme="1"/>
        <rFont val="Calibri"/>
        <family val="2"/>
      </rPr>
      <t>Asignación tardia de los recursos humanos, físicos para el cumplimiento de las actividades del proceso.</t>
    </r>
  </si>
  <si>
    <r>
      <rPr>
        <b/>
        <sz val="11"/>
        <color rgb="FF000000"/>
        <rFont val="Calibri"/>
        <family val="2"/>
      </rPr>
      <t>D1O2.</t>
    </r>
    <r>
      <rPr>
        <sz val="11"/>
        <color rgb="FF000000"/>
        <rFont val="Calibri"/>
        <family val="2"/>
      </rPr>
      <t xml:space="preserve"> Envio oportuno de oficios, solicitando a los entes decentralizados la información presupuestal para consolidación y reportes a los entes de control.
</t>
    </r>
    <r>
      <rPr>
        <b/>
        <sz val="11"/>
        <color rgb="FF000000"/>
        <rFont val="Calibri"/>
        <family val="2"/>
      </rPr>
      <t>D3D2O2.</t>
    </r>
    <r>
      <rPr>
        <sz val="11"/>
        <color rgb="FF000000"/>
        <rFont val="Calibri"/>
        <family val="2"/>
      </rPr>
      <t xml:space="preserve"> Contar con una adecuada infraestructura tecnológica para responder oportunamente las solicitudes y requerimientos que son enviadas y/o remitidas a la Dirección Financiera de Presupuesto por parte de Todas las Unidades Ejecutoras del Distrito y Entes de Control (Solicitudes de CDP y RP y Respuestas a PQR), así como también la entrega oportuna de los Informes de Ejecución Presupuestal que se reportan de manera Trimestral y Semestral.</t>
    </r>
  </si>
  <si>
    <r>
      <rPr>
        <b/>
        <sz val="11"/>
        <color rgb="FF000000"/>
        <rFont val="Calibri"/>
        <family val="2"/>
      </rPr>
      <t>F1F4F5F6A2.</t>
    </r>
    <r>
      <rPr>
        <sz val="11"/>
        <color rgb="FF000000"/>
        <rFont val="Calibri"/>
        <family val="2"/>
      </rPr>
      <t xml:space="preserve"> Establecer seguimiento a los diferentes Entes del Distrito para que el suministro de la Información sea Oportuna de tal forma que se pueda proyectar y entregar en los tiempos establecidos el Proyecto de Presupuesto. 
</t>
    </r>
    <r>
      <rPr>
        <b/>
        <sz val="11"/>
        <color rgb="FF000000"/>
        <rFont val="Calibri"/>
        <family val="2"/>
      </rPr>
      <t>F1.F3.F6.A1.</t>
    </r>
    <r>
      <rPr>
        <sz val="11"/>
        <color rgb="FF000000"/>
        <rFont val="Calibri"/>
        <family val="2"/>
      </rPr>
      <t xml:space="preserve"> Solicitar a la Alta dirección la asignación del personal de apoyo y/o contratistas para llevar a cabo oportunamente las labores de la Dirección Financiera de Presupuesto. 
</t>
    </r>
  </si>
  <si>
    <r>
      <rPr>
        <b/>
        <sz val="11"/>
        <color rgb="FF000000"/>
        <rFont val="Calibri"/>
        <family val="2"/>
      </rPr>
      <t xml:space="preserve">F1O1. </t>
    </r>
    <r>
      <rPr>
        <sz val="11"/>
        <color rgb="FF000000"/>
        <rFont val="Calibri"/>
        <family val="2"/>
      </rPr>
      <t xml:space="preserve">Capacitar y Actualizar al personal de la Dirección Financiera de Presupuesto en Normatividad Tributaria y/o Presupuestal.
</t>
    </r>
    <r>
      <rPr>
        <b/>
        <sz val="11"/>
        <color rgb="FF000000"/>
        <rFont val="Calibri"/>
        <family val="2"/>
      </rPr>
      <t xml:space="preserve">F2O3. </t>
    </r>
    <r>
      <rPr>
        <sz val="11"/>
        <color rgb="FF000000"/>
        <rFont val="Calibri"/>
        <family val="2"/>
      </rPr>
      <t xml:space="preserve">Gestión del conocimiento del equipo de Presupuesto para el aprovechamiento del clima laboral que permita mayor compromiso y disposición para mantener la Certificación de la Norma ISO 9001:2015 y la implementación del MIPG.
</t>
    </r>
    <r>
      <rPr>
        <b/>
        <sz val="11"/>
        <color rgb="FF000000"/>
        <rFont val="Calibri"/>
        <family val="2"/>
      </rPr>
      <t>F4F5F6O1.</t>
    </r>
    <r>
      <rPr>
        <sz val="11"/>
        <color rgb="FF000000"/>
        <rFont val="Calibri"/>
        <family val="2"/>
      </rPr>
      <t xml:space="preserve"> Velar por la optima proyección de los Ingresos y Gastos en el Proyecto de Presupuesto ajustados al nuevo Catálogo de Clasificación Presupuestal para Entidades Territoriales y Entes Descentralizados y de esta forma  lograr el cumplimiento de los Objetivos y Metas plasmados en el Plan de Desarrollo del Distrito de Cartagena.
</t>
    </r>
    <r>
      <rPr>
        <b/>
        <sz val="11"/>
        <color rgb="FF000000"/>
        <rFont val="Calibri"/>
        <family val="2"/>
      </rPr>
      <t>F6O2O3.</t>
    </r>
    <r>
      <rPr>
        <sz val="11"/>
        <color rgb="FF000000"/>
        <rFont val="Calibri"/>
        <family val="2"/>
      </rPr>
      <t xml:space="preserve"> Gestión Oportuna en la Expedición y Entrega de los Productos elaboraborados y las respuestas a las PQRS en la Dirección Financiera de Presupuesto de acuerdo a los requisitos normativos y reglamentarios aplicables al proceso.
</t>
    </r>
    <r>
      <rPr>
        <b/>
        <sz val="11"/>
        <color rgb="FF000000"/>
        <rFont val="Calibri"/>
        <family val="2"/>
      </rPr>
      <t>F7O4.</t>
    </r>
    <r>
      <rPr>
        <sz val="11"/>
        <color rgb="FF000000"/>
        <rFont val="Calibri"/>
        <family val="2"/>
      </rPr>
      <t xml:space="preserve"> Aprovechamiento del espacio dispuesto y personal específico asignado a la Dirección Financiera de Presupuesto para la Organización del Archivo de Gestión y el Diligenciamiento del FUID y así logar la Adopción de la Ley 1494 (Ley de Archivo) y mantener  al día el Archivo de Gestión y el Fondo Acumulado de la Dirección de Presupuesto ante el Archivo General del Distrito.</t>
    </r>
  </si>
  <si>
    <r>
      <rPr>
        <b/>
        <sz val="11"/>
        <color rgb="FF000000"/>
        <rFont val="Calibri"/>
        <family val="2"/>
      </rPr>
      <t>D1D3A1.</t>
    </r>
    <r>
      <rPr>
        <sz val="11"/>
        <color rgb="FF000000"/>
        <rFont val="Calibri"/>
        <family val="2"/>
      </rPr>
      <t xml:space="preserve"> Identificación de necesidades de adquisición y/o ajustes de herramientas tecnológicas; para garantizar el logro de objetivos de la Dirección Financiera de Presupuesto y la mejora continua.
</t>
    </r>
    <r>
      <rPr>
        <b/>
        <sz val="11"/>
        <color rgb="FF000000"/>
        <rFont val="Calibri"/>
        <family val="2"/>
      </rPr>
      <t xml:space="preserve">D3A1A2. </t>
    </r>
    <r>
      <rPr>
        <sz val="11"/>
        <color rgb="FF000000"/>
        <rFont val="Calibri"/>
        <family val="2"/>
      </rPr>
      <t xml:space="preserve">Establecer seguimiento de forma mensual por parte de la Direción de Presupuesto a la entrega oportuna de la Información Financiera que ejecutan los Entes Descentralizados con el objeto de mantener actualizado el Sistema PREDIS y poder contar con la Información Financiera de los mismos para la preparación oportuna del Proyecto de Presupuesto.
</t>
    </r>
    <r>
      <rPr>
        <b/>
        <sz val="11"/>
        <color rgb="FF000000"/>
        <rFont val="Calibri"/>
        <family val="2"/>
      </rPr>
      <t xml:space="preserve">D1A2. </t>
    </r>
    <r>
      <rPr>
        <sz val="11"/>
        <color rgb="FF000000"/>
        <rFont val="Calibri"/>
        <family val="2"/>
      </rPr>
      <t>Velar por la mejora continua del Proceso de Presupuesto a través del seguimiento, consolidación y entrega oportuna de los Informes de Ejecución Presupuestal (FUT, CUIPO y SIA Contraloría).</t>
    </r>
  </si>
  <si>
    <r>
      <rPr>
        <b/>
        <sz val="11"/>
        <color theme="1"/>
        <rFont val="Calibri"/>
        <family val="2"/>
      </rPr>
      <t xml:space="preserve">F2. </t>
    </r>
    <r>
      <rPr>
        <sz val="11"/>
        <color theme="1"/>
        <rFont val="Calibri"/>
        <family val="2"/>
      </rPr>
      <t>SGC está disponible y actualizado desde  una herramienta tecnológica y está Certificado en ISO 9001:2015.</t>
    </r>
  </si>
  <si>
    <r>
      <rPr>
        <sz val="11"/>
        <color rgb="FF000000"/>
        <rFont val="Calibri"/>
        <family val="2"/>
      </rPr>
      <t xml:space="preserve">
</t>
    </r>
    <r>
      <rPr>
        <b/>
        <sz val="11"/>
        <color rgb="FF000000"/>
        <rFont val="Calibri"/>
        <family val="2"/>
      </rPr>
      <t>F3.</t>
    </r>
    <r>
      <rPr>
        <sz val="11"/>
        <color rgb="FF000000"/>
        <rFont val="Calibri"/>
        <family val="2"/>
      </rPr>
      <t xml:space="preserve"> Liderazgo y continuidad de los procesos de parte del director financiero de presupuesto con su equipo de trabajo</t>
    </r>
  </si>
  <si>
    <r>
      <t xml:space="preserve">
</t>
    </r>
    <r>
      <rPr>
        <b/>
        <sz val="11"/>
        <color rgb="FF000000"/>
        <rFont val="Calibri"/>
        <family val="2"/>
      </rPr>
      <t>O2.</t>
    </r>
    <r>
      <rPr>
        <sz val="11"/>
        <color rgb="FF000000"/>
        <rFont val="Calibri"/>
        <family val="2"/>
      </rPr>
      <t xml:space="preserve"> Información oportuna y permanentemente actualizada de las entidades reguladoras y de control.</t>
    </r>
  </si>
  <si>
    <r>
      <rPr>
        <b/>
        <sz val="11"/>
        <color theme="1"/>
        <rFont val="Calibri"/>
        <family val="2"/>
      </rPr>
      <t>A2.</t>
    </r>
    <r>
      <rPr>
        <sz val="11"/>
        <color theme="1"/>
        <rFont val="Calibri"/>
        <family val="2"/>
      </rPr>
      <t xml:space="preserve"> Entrega tardia de información  por parte de terceros como insumo para un proceso interno de Proyección del Proyecto de Presupuesto, FUT, CUIPO y SIA Contraloría).</t>
    </r>
  </si>
  <si>
    <r>
      <rPr>
        <sz val="11"/>
        <color rgb="FF000000"/>
        <rFont val="Calibri"/>
        <family val="2"/>
      </rPr>
      <t xml:space="preserve">
</t>
    </r>
    <r>
      <rPr>
        <b/>
        <sz val="11"/>
        <color rgb="FF000000"/>
        <rFont val="Calibri"/>
        <family val="2"/>
      </rPr>
      <t>F4.</t>
    </r>
    <r>
      <rPr>
        <sz val="11"/>
        <color rgb="FF000000"/>
        <rFont val="Calibri"/>
        <family val="2"/>
      </rPr>
      <t xml:space="preserve"> Procedimientos y trabajo en equipo y buenas relaciones interpersonales.</t>
    </r>
  </si>
  <si>
    <r>
      <rPr>
        <b/>
        <sz val="11"/>
        <color theme="1"/>
        <rFont val="Calibri"/>
        <family val="2"/>
      </rPr>
      <t xml:space="preserve">D2. </t>
    </r>
    <r>
      <rPr>
        <sz val="11"/>
        <color theme="1"/>
        <rFont val="Calibri"/>
        <family val="2"/>
      </rPr>
      <t xml:space="preserve">Demora en la trasferencia de la correspondencia desde la Oficina de PQRS </t>
    </r>
  </si>
  <si>
    <r>
      <t xml:space="preserve">
</t>
    </r>
    <r>
      <rPr>
        <b/>
        <sz val="11"/>
        <color rgb="FF000000"/>
        <rFont val="Calibri"/>
        <family val="2"/>
      </rPr>
      <t>F5.</t>
    </r>
    <r>
      <rPr>
        <sz val="11"/>
        <color rgb="FF000000"/>
        <rFont val="Calibri"/>
        <family val="2"/>
      </rPr>
      <t xml:space="preserve"> Articulación con terceros para intercambio de informacion.</t>
    </r>
  </si>
  <si>
    <r>
      <t xml:space="preserve">
</t>
    </r>
    <r>
      <rPr>
        <b/>
        <sz val="11"/>
        <color rgb="FF000000"/>
        <rFont val="Calibri"/>
        <family val="2"/>
      </rPr>
      <t xml:space="preserve">O3. </t>
    </r>
    <r>
      <rPr>
        <sz val="11"/>
        <color rgb="FF000000"/>
        <rFont val="Calibri"/>
        <family val="2"/>
      </rPr>
      <t>Sistema de Gestión de Calidad Certificado y Modelo Integrado de Planeación y Gestión.</t>
    </r>
  </si>
  <si>
    <r>
      <t xml:space="preserve">
</t>
    </r>
    <r>
      <rPr>
        <b/>
        <sz val="11"/>
        <color rgb="FF000000"/>
        <rFont val="Calibri"/>
        <family val="2"/>
      </rPr>
      <t xml:space="preserve">F6. </t>
    </r>
    <r>
      <rPr>
        <sz val="11"/>
        <color rgb="FF000000"/>
        <rFont val="Calibri"/>
        <family val="2"/>
      </rPr>
      <t>Planeación del Proceso.</t>
    </r>
  </si>
  <si>
    <r>
      <rPr>
        <b/>
        <sz val="11"/>
        <color rgb="FF000000"/>
        <rFont val="Calibri"/>
        <family val="2"/>
      </rPr>
      <t>D3</t>
    </r>
    <r>
      <rPr>
        <sz val="11"/>
        <color rgb="FF000000"/>
        <rFont val="Calibri"/>
        <family val="2"/>
      </rPr>
      <t>. Infraestructura Tecnológica actualizada</t>
    </r>
  </si>
  <si>
    <r>
      <rPr>
        <sz val="11"/>
        <color rgb="FF000000"/>
        <rFont val="Calibri"/>
        <family val="2"/>
      </rPr>
      <t xml:space="preserve">
</t>
    </r>
    <r>
      <rPr>
        <b/>
        <sz val="11"/>
        <color rgb="FF000000"/>
        <rFont val="Calibri"/>
        <family val="2"/>
      </rPr>
      <t>F7.</t>
    </r>
    <r>
      <rPr>
        <sz val="11"/>
        <color rgb="FF000000"/>
        <rFont val="Calibri"/>
        <family val="2"/>
      </rPr>
      <t xml:space="preserve"> Disposición de Infraestructura Logistica (Espacio) para el Archivo de Gestión y el Fondo Acumulado.</t>
    </r>
  </si>
  <si>
    <r>
      <t xml:space="preserve">
</t>
    </r>
    <r>
      <rPr>
        <b/>
        <sz val="11"/>
        <color rgb="FF000000"/>
        <rFont val="Calibri"/>
        <family val="2"/>
      </rPr>
      <t>O4.</t>
    </r>
    <r>
      <rPr>
        <sz val="11"/>
        <color rgb="FF000000"/>
        <rFont val="Calibri"/>
        <family val="2"/>
      </rPr>
      <t xml:space="preserve"> Obligatoriedad en la Adopción de la Ley 1494 (Ley de archivo).</t>
    </r>
  </si>
  <si>
    <r>
      <t xml:space="preserve">F8. </t>
    </r>
    <r>
      <rPr>
        <sz val="11"/>
        <color rgb="FF000000"/>
        <rFont val="Calibri"/>
        <family val="2"/>
      </rPr>
      <t xml:space="preserve">Equipos de computos modernos </t>
    </r>
  </si>
  <si>
    <t xml:space="preserve">Programar, apoyar y controlar la ejecución del presupuesto de cada vigencia fiscal de todas las unidades ejecutoras del Distrito, a través de la expedición de los certificados de disponibilidad y registro presupuestal, reportando la ejecución presupuestal de forma oportuna y garantizando que todos los movimientos y/o modificaciones sean registrados apropiadamente para reportar una información confiable como herramienta efectiva para la toma de decisiones en materia de política fiscal.  </t>
  </si>
  <si>
    <t>GESTION HACIENDA</t>
  </si>
  <si>
    <t>Apoyo</t>
  </si>
  <si>
    <t>Posibilidad de perdida reputacional</t>
  </si>
  <si>
    <t>Programación Presupuestal</t>
  </si>
  <si>
    <t>Control y Segiumiento Presupuestal</t>
  </si>
  <si>
    <t>Por la presentación extemporánea del proyecto de presupuesto</t>
  </si>
  <si>
    <t>Por inconvenientes en la consolidación de la información a reportar en la plataforma CHIP de la Contaduría General de la Nación y la Plataforma SIA de la Contraloría Distrital de Cartagena.</t>
  </si>
  <si>
    <t>Debido a la consolidación tardía de la Información suministrada por las diferentes Unidades Ejecutoras para proyectar el Presupuesto del Distrito.</t>
  </si>
  <si>
    <t>Debido a la falta de planeación y programación para verificación y diligenciamiento de los formatos a reportar</t>
  </si>
  <si>
    <t>A Ejecucion y administracion de procesos</t>
  </si>
  <si>
    <t>Procesos</t>
  </si>
  <si>
    <t>Profesional Universitario de la Dirección de Presupuesto</t>
  </si>
  <si>
    <t>Anual</t>
  </si>
  <si>
    <t xml:space="preserve">
Director Financiero de Presupuesto Código 009 Grado 53</t>
  </si>
  <si>
    <t>Preventivo</t>
  </si>
  <si>
    <t>Manual</t>
  </si>
  <si>
    <t>Reducir mitigar</t>
  </si>
  <si>
    <t>Establecer seguimiento de forma mensual por parte de la Direción de Presupuesto a la entrega oportuna de la Información Financiera que ejecutan los Entes Descentralizados con el objeto de mantener actualizado el Sistema PREDIS y poder contar con la Información Financiera de los mismos para la preparación oportuna del Proyecto de Presupuesto.</t>
  </si>
  <si>
    <t>Director Financiero de Presupuesto Codigo 009 Grado 53</t>
  </si>
  <si>
    <t>Trimestral</t>
  </si>
  <si>
    <t>Establecer seguimiento de forma mensual por parte de la Direción de Presupuesto a la entrega oportuna de la Información Financiera que ejecutan los Entes Descentralizados con el objeto de consolidar oportunamente la Información Presupuestal que debe reportar a los Entes de Control; para garantizar el logro de objetivos de la Dirección Financiera de Presupuesto y la mejora continua.</t>
  </si>
  <si>
    <t>Director Financiero de Presupuesto Codigo 009 Grado 54</t>
  </si>
  <si>
    <t>En caso de que exista una variación significativa en las partidas proyectadas frente a las anteriores, se solicita la justificación de dicho incremento al funcionario responsable de la unidad ejectutora a través de un Oficio de SIGOB, y si no es justificado el incremento por parte de la Unidad Ejecutora, posteriormente se realiza una mesa de trabajo con los funcionarios responsables de esa dependencia, si persiste la situación el Profesional Universitario de la Dirección de Presupuesto previa autorización del Director Financiero de Presupuesto ajusta la cifra definitiva de acuerdo al Promedio Histórico de la misma correspondiente a los últimos 3 años.</t>
  </si>
  <si>
    <t>Revisar anualmente los Anteproyectos de Presupuesto entregados por las Unidades Ejecutoras y poder contar con la Información Financiera de las mismas para la preparación y entrega oportuna del Proyecto de Presupuesto.</t>
  </si>
  <si>
    <t xml:space="preserve">
Realizar seguimiento a la entrega de la Información Presupuestal, para consolidar y reportar de manera trimestral los Formatos e Informes de Ejecución Presupuestal (CHIP y SIA Contraloría); y así garantizar el logro de los objetivos de la Dirección Financiera de Presupuesto y la mejora continua.</t>
  </si>
  <si>
    <t>En caso de que la Información de la Ejecución Presupuestal de las Entidades Descentralizadas no sea entregada oportunamente para la consolidación y reporte en las diferentes Plataformas CHIP y SIA Contraloría, se solicita al funcionario responsable de la unidad ejectutora a través de un Oficio de SIGOB, la entrega inmediata de esa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</si>
</sst>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44" x14ac:knownFonts="1">
    <font>
      <sz val="11"/>
      <color theme="1"/>
      <name val="Calibri"/>
      <family val="2"/>
      <scheme val="minor"/>
    </font>
    <font>
      <u/>
      <sz val="11"/>
      <color theme="10"/>
      <name val="Calibri"/>
      <family val="2"/>
      <scheme val="minor"/>
    </font>
    <font>
      <sz val="11"/>
      <color theme="1"/>
      <name val="Calibri"/>
      <family val="2"/>
      <scheme val="minor"/>
    </font>
    <font>
      <sz val="11"/>
      <color theme="1"/>
      <name val="Arial"/>
      <family val="2"/>
    </font>
    <font>
      <sz val="11"/>
      <color theme="1"/>
      <name val="Arial"/>
      <family val="2"/>
    </font>
    <font>
      <sz val="10"/>
      <color theme="1"/>
      <name val="Calibri"/>
      <family val="2"/>
      <scheme val="minor"/>
    </font>
    <font>
      <sz val="8"/>
      <color theme="1"/>
      <name val="Calibri"/>
      <family val="2"/>
      <scheme val="minor"/>
    </font>
    <font>
      <b/>
      <sz val="10"/>
      <color theme="1"/>
      <name val="Calibri"/>
      <family val="2"/>
      <scheme val="minor"/>
    </font>
    <font>
      <sz val="8"/>
      <color theme="10"/>
      <name val="Calibri"/>
      <family val="2"/>
      <scheme val="minor"/>
    </font>
    <font>
      <sz val="8"/>
      <name val="Arial Narrow"/>
      <family val="2"/>
    </font>
    <font>
      <b/>
      <sz val="12"/>
      <name val="Arial Narrow"/>
      <family val="2"/>
    </font>
    <font>
      <b/>
      <sz val="11"/>
      <color theme="0"/>
      <name val="Arial Narrow"/>
      <family val="2"/>
    </font>
    <font>
      <sz val="12"/>
      <name val="Arial Narrow"/>
      <family val="2"/>
    </font>
    <font>
      <b/>
      <sz val="12"/>
      <color theme="0"/>
      <name val="Arial Narrow"/>
      <family val="2"/>
    </font>
    <font>
      <sz val="11"/>
      <name val="Arial Narrow"/>
      <family val="2"/>
    </font>
    <font>
      <b/>
      <sz val="20"/>
      <name val="Arial Narrow"/>
      <family val="2"/>
    </font>
    <font>
      <sz val="10"/>
      <name val="Arial Narrow"/>
      <family val="2"/>
    </font>
    <font>
      <b/>
      <sz val="8"/>
      <name val="Arial Narrow"/>
      <family val="2"/>
    </font>
    <font>
      <b/>
      <sz val="11"/>
      <name val="Arial Narrow"/>
      <family val="2"/>
    </font>
    <font>
      <b/>
      <sz val="10"/>
      <color theme="0"/>
      <name val="Arial Narrow"/>
      <family val="2"/>
    </font>
    <font>
      <b/>
      <sz val="9"/>
      <color theme="0"/>
      <name val="Arial Narrow"/>
      <family val="2"/>
    </font>
    <font>
      <b/>
      <sz val="6"/>
      <color theme="0"/>
      <name val="Arial Narrow"/>
      <family val="2"/>
    </font>
    <font>
      <sz val="9"/>
      <name val="Arial Narrow"/>
      <family val="2"/>
    </font>
    <font>
      <sz val="9"/>
      <color theme="0"/>
      <name val="Arial Narrow"/>
      <family val="2"/>
    </font>
    <font>
      <b/>
      <sz val="9"/>
      <color theme="0"/>
      <name val="Calibri"/>
      <family val="2"/>
      <scheme val="minor"/>
    </font>
    <font>
      <b/>
      <sz val="7"/>
      <color theme="0"/>
      <name val="Arial Narrow"/>
      <family val="2"/>
    </font>
    <font>
      <b/>
      <sz val="9"/>
      <color theme="1"/>
      <name val="Arial Narrow"/>
      <family val="2"/>
    </font>
    <font>
      <sz val="9"/>
      <color theme="1"/>
      <name val="Arial Narrow"/>
      <family val="2"/>
    </font>
    <font>
      <sz val="8"/>
      <color theme="6" tint="-0.499984740745262"/>
      <name val="Calibri"/>
      <family val="2"/>
      <scheme val="minor"/>
    </font>
    <font>
      <b/>
      <sz val="11"/>
      <color theme="0"/>
      <name val="Calibri"/>
      <family val="2"/>
      <scheme val="minor"/>
    </font>
    <font>
      <b/>
      <sz val="11"/>
      <color theme="1"/>
      <name val="Calibri"/>
      <family val="2"/>
      <scheme val="minor"/>
    </font>
    <font>
      <b/>
      <sz val="8"/>
      <color theme="1"/>
      <name val="Calibri"/>
      <family val="2"/>
      <scheme val="minor"/>
    </font>
    <font>
      <b/>
      <sz val="6"/>
      <color theme="1"/>
      <name val="Calibri"/>
      <family val="2"/>
      <scheme val="minor"/>
    </font>
    <font>
      <sz val="10"/>
      <name val="Arial"/>
      <family val="2"/>
    </font>
    <font>
      <sz val="9"/>
      <name val="Arial"/>
      <family val="2"/>
    </font>
    <font>
      <b/>
      <sz val="8"/>
      <name val="Arial"/>
    </font>
    <font>
      <b/>
      <sz val="8"/>
      <color theme="1"/>
      <name val="Arial"/>
    </font>
    <font>
      <sz val="8"/>
      <name val="Arial"/>
      <family val="2"/>
    </font>
    <font>
      <sz val="11"/>
      <color theme="1"/>
      <name val="Calibri"/>
      <family val="2"/>
    </font>
    <font>
      <sz val="11"/>
      <color rgb="FF000000"/>
      <name val="Calibri"/>
      <family val="2"/>
    </font>
    <font>
      <b/>
      <sz val="11"/>
      <color rgb="FF000000"/>
      <name val="Calibri"/>
      <family val="2"/>
    </font>
    <font>
      <b/>
      <sz val="11"/>
      <color theme="1"/>
      <name val="Calibri"/>
      <family val="2"/>
    </font>
    <font>
      <sz val="11"/>
      <color rgb="FFFF0000"/>
      <name val="Calibri"/>
      <family val="2"/>
    </font>
    <font>
      <sz val="16"/>
      <color theme="10"/>
      <name val="Calibri"/>
      <family val="2"/>
      <scheme val="minor"/>
    </font>
  </fonts>
  <fills count="12">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rgb="FF4CAA4C"/>
        <bgColor indexed="64"/>
      </patternFill>
    </fill>
    <fill>
      <patternFill patternType="solid">
        <fgColor rgb="FF4CAA4C"/>
        <bgColor rgb="FFFBD4B4"/>
      </patternFill>
    </fill>
    <fill>
      <patternFill patternType="solid">
        <fgColor theme="9" tint="0.79998168889431442"/>
        <bgColor indexed="64"/>
      </patternFill>
    </fill>
    <fill>
      <patternFill patternType="solid">
        <fgColor rgb="FF00B05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top style="thin">
        <color rgb="FF000000"/>
      </top>
      <bottom/>
      <diagonal/>
    </border>
    <border>
      <left/>
      <right/>
      <top style="medium">
        <color rgb="FF000000"/>
      </top>
      <bottom style="thin">
        <color indexed="64"/>
      </bottom>
      <diagonal/>
    </border>
    <border>
      <left style="thin">
        <color auto="1"/>
      </left>
      <right style="medium">
        <color rgb="FF000000"/>
      </right>
      <top style="thin">
        <color auto="1"/>
      </top>
      <bottom style="thin">
        <color auto="1"/>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indexed="64"/>
      </left>
      <right style="medium">
        <color rgb="FF000000"/>
      </right>
      <top/>
      <bottom style="thin">
        <color indexed="64"/>
      </bottom>
      <diagonal/>
    </border>
    <border>
      <left style="thin">
        <color indexed="64"/>
      </left>
      <right style="medium">
        <color rgb="FF000000"/>
      </right>
      <top style="thin">
        <color indexed="64"/>
      </top>
      <bottom/>
      <diagonal/>
    </border>
    <border>
      <left style="thin">
        <color indexed="64"/>
      </left>
      <right style="medium">
        <color rgb="FF000000"/>
      </right>
      <top/>
      <bottom/>
      <diagonal/>
    </border>
    <border>
      <left style="thin">
        <color rgb="FF000000"/>
      </left>
      <right style="thin">
        <color rgb="FF000000"/>
      </right>
      <top style="thin">
        <color rgb="FF000000"/>
      </top>
      <bottom style="medium">
        <color rgb="FF000000"/>
      </bottom>
      <diagonal/>
    </border>
    <border>
      <left/>
      <right style="thin">
        <color indexed="64"/>
      </right>
      <top style="thin">
        <color indexed="64"/>
      </top>
      <bottom style="medium">
        <color rgb="FF000000"/>
      </bottom>
      <diagonal/>
    </border>
    <border>
      <left style="thin">
        <color auto="1"/>
      </left>
      <right style="thin">
        <color auto="1"/>
      </right>
      <top style="thin">
        <color auto="1"/>
      </top>
      <bottom style="medium">
        <color rgb="FF000000"/>
      </bottom>
      <diagonal/>
    </border>
    <border>
      <left style="thin">
        <color indexed="64"/>
      </left>
      <right style="thin">
        <color indexed="64"/>
      </right>
      <top/>
      <bottom style="medium">
        <color rgb="FF000000"/>
      </bottom>
      <diagonal/>
    </border>
    <border>
      <left style="thin">
        <color indexed="64"/>
      </left>
      <right/>
      <top style="thin">
        <color indexed="64"/>
      </top>
      <bottom style="medium">
        <color rgb="FF000000"/>
      </bottom>
      <diagonal/>
    </border>
    <border>
      <left style="thin">
        <color indexed="64"/>
      </left>
      <right style="medium">
        <color rgb="FF000000"/>
      </right>
      <top/>
      <bottom style="medium">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right/>
      <top style="thin">
        <color rgb="FF000000"/>
      </top>
      <bottom/>
      <diagonal/>
    </border>
    <border>
      <left/>
      <right style="thin">
        <color auto="1"/>
      </right>
      <top style="thin">
        <color rgb="FF000000"/>
      </top>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s>
  <cellStyleXfs count="14">
    <xf numFmtId="0" fontId="0" fillId="0" borderId="0"/>
    <xf numFmtId="0" fontId="1" fillId="0" borderId="0" applyNumberFormat="0" applyFill="0" applyBorder="0" applyAlignment="0" applyProtection="0"/>
    <xf numFmtId="0" fontId="4" fillId="0" borderId="0"/>
    <xf numFmtId="0" fontId="2"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2" fillId="0" borderId="0"/>
    <xf numFmtId="0" fontId="5" fillId="0" borderId="2" applyBorder="0">
      <alignment horizontal="center" vertical="center" wrapText="1"/>
    </xf>
    <xf numFmtId="0" fontId="33" fillId="0" borderId="0"/>
  </cellStyleXfs>
  <cellXfs count="210">
    <xf numFmtId="0" fontId="0" fillId="0" borderId="0" xfId="0"/>
    <xf numFmtId="0" fontId="6" fillId="0" borderId="1" xfId="0" applyFont="1" applyBorder="1"/>
    <xf numFmtId="0" fontId="7"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8" fillId="0" borderId="1" xfId="1" applyFont="1" applyBorder="1"/>
    <xf numFmtId="0" fontId="8" fillId="0" borderId="1" xfId="1" applyFont="1" applyBorder="1" applyAlignment="1">
      <alignment wrapText="1"/>
    </xf>
    <xf numFmtId="0" fontId="8" fillId="0" borderId="1" xfId="1" applyFont="1" applyBorder="1" applyAlignment="1">
      <alignment horizontal="center" wrapText="1"/>
    </xf>
    <xf numFmtId="0" fontId="9" fillId="3" borderId="0" xfId="2" applyFont="1" applyFill="1"/>
    <xf numFmtId="0" fontId="14" fillId="0" borderId="0" xfId="2" applyFont="1" applyAlignment="1">
      <alignment vertical="center" wrapText="1"/>
    </xf>
    <xf numFmtId="0" fontId="22" fillId="0" borderId="0" xfId="2" applyFont="1" applyAlignment="1">
      <alignment vertical="center" wrapText="1"/>
    </xf>
    <xf numFmtId="0" fontId="25" fillId="4" borderId="1" xfId="2" applyFont="1" applyFill="1" applyBorder="1" applyAlignment="1">
      <alignment horizontal="center" vertical="center" wrapText="1"/>
    </xf>
    <xf numFmtId="9" fontId="20" fillId="4" borderId="1" xfId="2" applyNumberFormat="1" applyFont="1" applyFill="1" applyBorder="1" applyAlignment="1">
      <alignment horizontal="center" vertical="center" wrapText="1"/>
    </xf>
    <xf numFmtId="0" fontId="20" fillId="4" borderId="1" xfId="2" applyFont="1" applyFill="1" applyBorder="1" applyAlignment="1">
      <alignment horizontal="center" vertical="center" wrapText="1"/>
    </xf>
    <xf numFmtId="0" fontId="9" fillId="0" borderId="1" xfId="2" applyFont="1" applyBorder="1" applyAlignment="1">
      <alignment horizontal="center" vertical="center" wrapText="1"/>
    </xf>
    <xf numFmtId="9" fontId="22" fillId="0" borderId="1" xfId="0" applyNumberFormat="1" applyFont="1" applyBorder="1" applyAlignment="1">
      <alignment horizontal="center" vertical="center" wrapText="1"/>
    </xf>
    <xf numFmtId="0" fontId="9" fillId="0" borderId="0" xfId="2" applyFont="1" applyAlignment="1">
      <alignment horizontal="justify" vertical="top" wrapText="1"/>
    </xf>
    <xf numFmtId="165" fontId="6" fillId="0" borderId="1" xfId="0" applyNumberFormat="1" applyFont="1" applyBorder="1" applyAlignment="1">
      <alignment horizontal="center" vertical="center"/>
    </xf>
    <xf numFmtId="0" fontId="28" fillId="0" borderId="1" xfId="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xf>
    <xf numFmtId="0" fontId="8" fillId="0" borderId="2" xfId="1" applyFont="1" applyBorder="1" applyAlignment="1">
      <alignment vertical="center" wrapText="1"/>
    </xf>
    <xf numFmtId="0" fontId="0" fillId="0" borderId="1" xfId="0" applyBorder="1"/>
    <xf numFmtId="0" fontId="29" fillId="7" borderId="1" xfId="0" applyFont="1" applyFill="1" applyBorder="1" applyAlignment="1">
      <alignment horizontal="center"/>
    </xf>
    <xf numFmtId="0" fontId="30" fillId="8" borderId="1" xfId="0" applyFont="1" applyFill="1" applyBorder="1" applyAlignment="1">
      <alignment horizontal="center" vertical="center" wrapText="1"/>
    </xf>
    <xf numFmtId="0" fontId="31" fillId="9" borderId="1"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0" fillId="0" borderId="0" xfId="0" applyAlignment="1">
      <alignment wrapText="1"/>
    </xf>
    <xf numFmtId="9" fontId="27" fillId="0" borderId="2" xfId="2" applyNumberFormat="1" applyFont="1" applyBorder="1" applyAlignment="1">
      <alignment vertical="center" wrapText="1"/>
    </xf>
    <xf numFmtId="0" fontId="22" fillId="0" borderId="10" xfId="2" applyFont="1" applyBorder="1" applyAlignment="1">
      <alignment vertical="center"/>
    </xf>
    <xf numFmtId="0" fontId="22" fillId="0" borderId="6" xfId="2" applyFont="1" applyBorder="1" applyAlignment="1">
      <alignment vertical="center"/>
    </xf>
    <xf numFmtId="9" fontId="21" fillId="4" borderId="1" xfId="2" applyNumberFormat="1" applyFont="1" applyFill="1" applyBorder="1" applyAlignment="1">
      <alignment horizontal="center" vertical="center" wrapText="1"/>
    </xf>
    <xf numFmtId="9" fontId="27" fillId="6" borderId="1" xfId="0" applyNumberFormat="1" applyFont="1" applyFill="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9" fontId="27" fillId="0" borderId="2" xfId="2" applyNumberFormat="1" applyFont="1" applyBorder="1" applyAlignment="1">
      <alignment horizontal="center" vertical="center" wrapText="1"/>
    </xf>
    <xf numFmtId="9" fontId="22" fillId="0" borderId="1" xfId="0" applyNumberFormat="1" applyFont="1" applyBorder="1" applyAlignment="1" applyProtection="1">
      <alignment horizontal="center" vertical="center" wrapText="1"/>
      <protection locked="0"/>
    </xf>
    <xf numFmtId="164" fontId="12" fillId="0" borderId="6" xfId="2" applyNumberFormat="1" applyFont="1" applyBorder="1" applyAlignment="1">
      <alignment horizontal="center" vertical="center" wrapText="1"/>
    </xf>
    <xf numFmtId="0" fontId="14" fillId="0" borderId="13" xfId="2" applyFont="1" applyBorder="1" applyAlignment="1">
      <alignment vertical="center" wrapText="1"/>
    </xf>
    <xf numFmtId="0" fontId="16" fillId="0" borderId="13" xfId="2" applyFont="1" applyBorder="1" applyAlignment="1">
      <alignment vertical="center" wrapText="1"/>
    </xf>
    <xf numFmtId="9" fontId="17" fillId="0" borderId="13" xfId="2" applyNumberFormat="1" applyFont="1" applyBorder="1" applyAlignment="1">
      <alignment vertical="center" wrapText="1"/>
    </xf>
    <xf numFmtId="9" fontId="17" fillId="0" borderId="13" xfId="2" applyNumberFormat="1" applyFont="1" applyBorder="1" applyAlignment="1">
      <alignment horizontal="center" vertical="center" wrapText="1"/>
    </xf>
    <xf numFmtId="0" fontId="18" fillId="0" borderId="13" xfId="2" applyFont="1" applyBorder="1" applyAlignment="1">
      <alignment horizontal="center" vertical="center" wrapText="1"/>
    </xf>
    <xf numFmtId="0" fontId="8" fillId="0" borderId="1" xfId="1" applyFont="1" applyBorder="1" applyAlignment="1">
      <alignment vertical="center" wrapText="1"/>
    </xf>
    <xf numFmtId="0" fontId="8" fillId="0" borderId="1" xfId="1" applyFont="1" applyBorder="1" applyAlignment="1">
      <alignment horizontal="left" vertical="center" wrapText="1"/>
    </xf>
    <xf numFmtId="0" fontId="34" fillId="0" borderId="1" xfId="0" applyFont="1" applyBorder="1" applyAlignment="1">
      <alignment horizontal="center" vertical="center" wrapText="1"/>
    </xf>
    <xf numFmtId="0" fontId="13" fillId="0" borderId="17" xfId="2" applyFont="1" applyBorder="1" applyAlignment="1">
      <alignment vertical="center" wrapText="1"/>
    </xf>
    <xf numFmtId="0" fontId="12" fillId="0" borderId="2" xfId="2" applyFont="1" applyBorder="1" applyAlignment="1">
      <alignment horizontal="center" vertical="center" wrapText="1"/>
    </xf>
    <xf numFmtId="0" fontId="13" fillId="4" borderId="10" xfId="2" applyFont="1" applyFill="1" applyBorder="1" applyAlignment="1">
      <alignment horizontal="center" vertical="center" wrapText="1"/>
    </xf>
    <xf numFmtId="0" fontId="22" fillId="0" borderId="3" xfId="2" applyFont="1" applyBorder="1" applyAlignment="1">
      <alignment horizontal="center" vertical="center" wrapText="1"/>
    </xf>
    <xf numFmtId="0" fontId="9" fillId="0" borderId="1" xfId="2" applyFont="1" applyBorder="1" applyAlignment="1" applyProtection="1">
      <alignment horizontal="center" vertical="center" wrapText="1"/>
      <protection locked="0"/>
    </xf>
    <xf numFmtId="0" fontId="9" fillId="0" borderId="30" xfId="2" applyFont="1" applyBorder="1" applyAlignment="1">
      <alignment horizontal="center" vertical="center" wrapText="1"/>
    </xf>
    <xf numFmtId="0" fontId="22" fillId="0" borderId="32" xfId="0" applyFont="1" applyBorder="1" applyAlignment="1" applyProtection="1">
      <alignment horizontal="center" vertical="center" wrapText="1"/>
      <protection locked="0"/>
    </xf>
    <xf numFmtId="9" fontId="27" fillId="0" borderId="28" xfId="2" applyNumberFormat="1" applyFont="1" applyBorder="1" applyAlignment="1">
      <alignment horizontal="center" vertical="center" wrapText="1"/>
    </xf>
    <xf numFmtId="9" fontId="22" fillId="0" borderId="29" xfId="0" applyNumberFormat="1" applyFont="1" applyBorder="1" applyAlignment="1">
      <alignment horizontal="center" vertical="center" wrapText="1"/>
    </xf>
    <xf numFmtId="9" fontId="22" fillId="0" borderId="29" xfId="0" applyNumberFormat="1" applyFont="1" applyBorder="1" applyAlignment="1" applyProtection="1">
      <alignment horizontal="center" vertical="center" wrapText="1"/>
      <protection locked="0"/>
    </xf>
    <xf numFmtId="9" fontId="22" fillId="0" borderId="30" xfId="0" applyNumberFormat="1" applyFont="1" applyBorder="1" applyAlignment="1" applyProtection="1">
      <alignment horizontal="center" vertical="center" wrapText="1"/>
      <protection locked="0"/>
    </xf>
    <xf numFmtId="9" fontId="22" fillId="0" borderId="30" xfId="0" applyNumberFormat="1" applyFont="1" applyBorder="1" applyAlignment="1">
      <alignment horizontal="center" vertical="center" wrapText="1"/>
    </xf>
    <xf numFmtId="0" fontId="13" fillId="0" borderId="0" xfId="2" applyFont="1" applyAlignment="1">
      <alignment vertical="center" wrapText="1"/>
    </xf>
    <xf numFmtId="164" fontId="12" fillId="0" borderId="0" xfId="2" applyNumberFormat="1" applyFont="1" applyAlignment="1">
      <alignment horizontal="center" vertical="center" wrapText="1"/>
    </xf>
    <xf numFmtId="0" fontId="15" fillId="10" borderId="0" xfId="9" applyFont="1" applyFill="1" applyAlignment="1">
      <alignment vertical="center" wrapText="1"/>
    </xf>
    <xf numFmtId="0" fontId="12" fillId="0" borderId="0" xfId="2" applyFont="1" applyAlignment="1">
      <alignment vertical="center" wrapText="1"/>
    </xf>
    <xf numFmtId="0" fontId="37" fillId="0" borderId="1" xfId="0" applyFont="1" applyBorder="1" applyAlignment="1">
      <alignment horizontal="center" vertical="center" wrapText="1"/>
    </xf>
    <xf numFmtId="14" fontId="37" fillId="0" borderId="1" xfId="0" applyNumberFormat="1" applyFont="1" applyBorder="1" applyAlignment="1">
      <alignment horizontal="center" vertical="center" wrapText="1"/>
    </xf>
    <xf numFmtId="14" fontId="37" fillId="11" borderId="1" xfId="0" applyNumberFormat="1" applyFont="1" applyFill="1" applyBorder="1" applyAlignment="1">
      <alignment horizontal="center" vertical="center" wrapText="1"/>
    </xf>
    <xf numFmtId="0" fontId="37" fillId="11" borderId="1" xfId="0" applyFont="1" applyFill="1" applyBorder="1" applyAlignment="1">
      <alignment horizontal="center" vertical="center" wrapText="1"/>
    </xf>
    <xf numFmtId="0" fontId="34" fillId="11" borderId="1" xfId="0" applyFont="1" applyFill="1" applyBorder="1" applyAlignment="1">
      <alignment horizontal="center" vertical="center" wrapText="1"/>
    </xf>
    <xf numFmtId="0" fontId="35" fillId="11" borderId="6" xfId="0" applyFont="1" applyFill="1" applyBorder="1" applyAlignment="1">
      <alignment horizontal="center" vertical="center" wrapText="1"/>
    </xf>
    <xf numFmtId="0" fontId="39" fillId="0" borderId="1" xfId="0" applyFont="1" applyBorder="1" applyAlignment="1">
      <alignment horizontal="left" wrapText="1"/>
    </xf>
    <xf numFmtId="0" fontId="38" fillId="0" borderId="1" xfId="0" applyFont="1" applyBorder="1" applyAlignment="1">
      <alignment horizontal="left" wrapText="1"/>
    </xf>
    <xf numFmtId="0" fontId="38" fillId="0" borderId="15" xfId="0" applyFont="1" applyBorder="1" applyAlignment="1">
      <alignment horizontal="left" wrapText="1"/>
    </xf>
    <xf numFmtId="0" fontId="42" fillId="0" borderId="15" xfId="0" applyFont="1" applyBorder="1" applyAlignment="1">
      <alignment horizontal="left" wrapText="1"/>
    </xf>
    <xf numFmtId="0" fontId="40" fillId="0" borderId="1" xfId="0" applyFont="1" applyBorder="1" applyAlignment="1">
      <alignment wrapText="1"/>
    </xf>
    <xf numFmtId="0" fontId="22" fillId="0" borderId="17" xfId="2" applyFont="1" applyBorder="1" applyAlignment="1">
      <alignment horizontal="center" vertical="center" wrapText="1"/>
    </xf>
    <xf numFmtId="0" fontId="9" fillId="0" borderId="1" xfId="2" applyFont="1" applyBorder="1" applyAlignment="1" applyProtection="1">
      <alignment horizontal="left" vertical="center" wrapText="1"/>
      <protection locked="0"/>
    </xf>
    <xf numFmtId="0" fontId="9" fillId="10" borderId="1" xfId="2" applyFont="1" applyFill="1" applyBorder="1" applyAlignment="1" applyProtection="1">
      <alignment horizontal="left" vertical="center" wrapText="1"/>
      <protection locked="0"/>
    </xf>
    <xf numFmtId="0" fontId="9" fillId="10" borderId="1" xfId="2" applyFont="1" applyFill="1" applyBorder="1" applyAlignment="1" applyProtection="1">
      <alignment horizontal="center" vertical="center" wrapText="1"/>
      <protection locked="0"/>
    </xf>
    <xf numFmtId="0" fontId="8" fillId="0" borderId="2"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6" xfId="1" applyFont="1" applyBorder="1" applyAlignment="1">
      <alignment horizontal="center" vertical="center" wrapText="1"/>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30" fillId="9" borderId="7" xfId="0" applyFont="1" applyFill="1" applyBorder="1" applyAlignment="1">
      <alignment horizontal="center" wrapText="1"/>
    </xf>
    <xf numFmtId="0" fontId="30" fillId="9" borderId="8" xfId="0" applyFont="1" applyFill="1" applyBorder="1" applyAlignment="1">
      <alignment horizontal="center" wrapText="1"/>
    </xf>
    <xf numFmtId="0" fontId="30" fillId="9" borderId="9" xfId="0" applyFont="1" applyFill="1" applyBorder="1" applyAlignment="1">
      <alignment horizontal="center" wrapText="1"/>
    </xf>
    <xf numFmtId="0" fontId="30" fillId="8" borderId="7" xfId="0" applyFont="1" applyFill="1" applyBorder="1" applyAlignment="1">
      <alignment horizontal="center"/>
    </xf>
    <xf numFmtId="0" fontId="30" fillId="8" borderId="8" xfId="0" applyFont="1" applyFill="1" applyBorder="1" applyAlignment="1">
      <alignment horizontal="center"/>
    </xf>
    <xf numFmtId="0" fontId="30" fillId="8" borderId="9" xfId="0" applyFont="1" applyFill="1" applyBorder="1" applyAlignment="1">
      <alignment horizontal="center"/>
    </xf>
    <xf numFmtId="0" fontId="43" fillId="0" borderId="2" xfId="1" applyFont="1" applyBorder="1" applyAlignment="1">
      <alignment horizontal="center" vertical="center" wrapText="1"/>
    </xf>
    <xf numFmtId="0" fontId="43" fillId="0" borderId="10" xfId="1" applyFont="1" applyBorder="1" applyAlignment="1">
      <alignment horizontal="center" vertical="center" wrapText="1"/>
    </xf>
    <xf numFmtId="0" fontId="43" fillId="0" borderId="6" xfId="1" applyFont="1" applyBorder="1" applyAlignment="1">
      <alignment horizontal="center" vertical="center" wrapText="1"/>
    </xf>
    <xf numFmtId="0" fontId="39" fillId="0" borderId="2" xfId="0" applyFont="1" applyBorder="1" applyAlignment="1">
      <alignment horizontal="left" wrapText="1"/>
    </xf>
    <xf numFmtId="0" fontId="0" fillId="0" borderId="10" xfId="0" applyBorder="1" applyAlignment="1">
      <alignment horizontal="left" wrapText="1"/>
    </xf>
    <xf numFmtId="0" fontId="0" fillId="0" borderId="6" xfId="0" applyBorder="1" applyAlignment="1">
      <alignment horizontal="left" wrapText="1"/>
    </xf>
    <xf numFmtId="0" fontId="0" fillId="0" borderId="6" xfId="0" applyBorder="1" applyAlignment="1">
      <alignment horizontal="left"/>
    </xf>
    <xf numFmtId="0" fontId="41" fillId="0" borderId="2" xfId="0" applyFont="1" applyBorder="1" applyAlignment="1">
      <alignment horizontal="left" wrapText="1"/>
    </xf>
    <xf numFmtId="0" fontId="39" fillId="0" borderId="19" xfId="0" applyFont="1" applyBorder="1" applyAlignment="1">
      <alignment horizontal="left" wrapText="1"/>
    </xf>
    <xf numFmtId="0" fontId="0" fillId="0" borderId="3" xfId="0" applyBorder="1" applyAlignment="1">
      <alignment horizontal="left" wrapText="1"/>
    </xf>
    <xf numFmtId="0" fontId="0" fillId="0" borderId="5" xfId="0" applyBorder="1" applyAlignment="1">
      <alignment horizontal="left" wrapText="1"/>
    </xf>
    <xf numFmtId="0" fontId="39" fillId="0" borderId="43" xfId="0" applyFont="1" applyBorder="1" applyAlignment="1">
      <alignment horizontal="left" wrapText="1"/>
    </xf>
    <xf numFmtId="0" fontId="30" fillId="0" borderId="4" xfId="0" applyFont="1" applyBorder="1" applyAlignment="1">
      <alignment horizontal="left"/>
    </xf>
    <xf numFmtId="0" fontId="38" fillId="0" borderId="2" xfId="0" applyFont="1" applyBorder="1" applyAlignment="1">
      <alignment horizontal="left" wrapText="1"/>
    </xf>
    <xf numFmtId="0" fontId="39" fillId="0" borderId="18" xfId="0" applyFont="1" applyBorder="1" applyAlignment="1">
      <alignment horizontal="left" wrapText="1"/>
    </xf>
    <xf numFmtId="0" fontId="0" fillId="0" borderId="44" xfId="0" applyBorder="1" applyAlignment="1">
      <alignment horizontal="left" wrapText="1"/>
    </xf>
    <xf numFmtId="0" fontId="0" fillId="0" borderId="4" xfId="0" applyBorder="1" applyAlignment="1">
      <alignment horizontal="left"/>
    </xf>
    <xf numFmtId="0" fontId="11" fillId="4" borderId="24" xfId="2" applyFont="1" applyFill="1" applyBorder="1" applyAlignment="1">
      <alignment horizontal="center" vertical="center" wrapText="1"/>
    </xf>
    <xf numFmtId="0" fontId="11" fillId="4" borderId="15" xfId="2" applyFont="1" applyFill="1" applyBorder="1" applyAlignment="1">
      <alignment horizontal="center" vertical="center" wrapText="1"/>
    </xf>
    <xf numFmtId="9" fontId="22" fillId="0" borderId="1" xfId="0" applyNumberFormat="1" applyFont="1" applyBorder="1" applyAlignment="1">
      <alignment horizontal="center" vertical="center" wrapText="1"/>
    </xf>
    <xf numFmtId="9" fontId="22" fillId="0" borderId="30" xfId="0" applyNumberFormat="1" applyFont="1" applyBorder="1" applyAlignment="1">
      <alignment horizontal="center" vertical="center" wrapText="1"/>
    </xf>
    <xf numFmtId="0" fontId="26" fillId="0" borderId="1" xfId="2" applyFont="1" applyBorder="1" applyAlignment="1">
      <alignment horizontal="center" vertical="center" wrapText="1"/>
    </xf>
    <xf numFmtId="0" fontId="26" fillId="0" borderId="30" xfId="2" applyFont="1" applyBorder="1" applyAlignment="1">
      <alignment horizontal="center" vertical="center" wrapText="1"/>
    </xf>
    <xf numFmtId="0" fontId="9" fillId="0" borderId="2"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31" xfId="2" applyFont="1" applyBorder="1" applyAlignment="1">
      <alignment horizontal="center" vertical="center" wrapText="1"/>
    </xf>
    <xf numFmtId="0" fontId="9" fillId="0" borderId="26" xfId="2" applyFont="1" applyBorder="1" applyAlignment="1">
      <alignment horizontal="center" vertical="center" wrapText="1"/>
    </xf>
    <xf numFmtId="0" fontId="9" fillId="0" borderId="27" xfId="2" applyFont="1" applyBorder="1" applyAlignment="1">
      <alignment horizontal="center" vertical="center" wrapText="1"/>
    </xf>
    <xf numFmtId="0" fontId="9" fillId="0" borderId="33" xfId="2" applyFont="1" applyBorder="1" applyAlignment="1">
      <alignment horizontal="center" vertical="center" wrapText="1"/>
    </xf>
    <xf numFmtId="0" fontId="26" fillId="0" borderId="1" xfId="2" applyFont="1" applyBorder="1" applyAlignment="1">
      <alignment horizontal="center" vertical="center"/>
    </xf>
    <xf numFmtId="0" fontId="26" fillId="0" borderId="30" xfId="2" applyFont="1" applyBorder="1" applyAlignment="1">
      <alignment horizontal="center" vertical="center"/>
    </xf>
    <xf numFmtId="9" fontId="27" fillId="0" borderId="2" xfId="0" applyNumberFormat="1" applyFont="1" applyBorder="1" applyAlignment="1" applyProtection="1">
      <alignment horizontal="center" vertical="center" wrapText="1"/>
      <protection locked="0"/>
    </xf>
    <xf numFmtId="9" fontId="27" fillId="0" borderId="10" xfId="0" applyNumberFormat="1" applyFont="1" applyBorder="1" applyAlignment="1" applyProtection="1">
      <alignment horizontal="center" vertical="center" wrapText="1"/>
      <protection locked="0"/>
    </xf>
    <xf numFmtId="9" fontId="27" fillId="0" borderId="31" xfId="0" applyNumberFormat="1" applyFont="1" applyBorder="1" applyAlignment="1" applyProtection="1">
      <alignment horizontal="center" vertical="center" wrapText="1"/>
      <protection locked="0"/>
    </xf>
    <xf numFmtId="0" fontId="9" fillId="0" borderId="6" xfId="2" applyFont="1" applyBorder="1" applyAlignment="1">
      <alignment horizontal="center" vertical="center" wrapText="1"/>
    </xf>
    <xf numFmtId="0" fontId="9" fillId="0" borderId="25" xfId="2" applyFont="1" applyBorder="1" applyAlignment="1">
      <alignment horizontal="center" vertical="center" wrapText="1"/>
    </xf>
    <xf numFmtId="0" fontId="22" fillId="0" borderId="15" xfId="2" applyFont="1" applyBorder="1" applyAlignment="1" applyProtection="1">
      <alignment horizontal="center" vertical="center" wrapText="1"/>
      <protection locked="0"/>
    </xf>
    <xf numFmtId="0" fontId="22" fillId="0" borderId="28" xfId="2" applyFont="1" applyBorder="1" applyAlignment="1" applyProtection="1">
      <alignment horizontal="center" vertical="center" wrapText="1"/>
      <protection locked="0"/>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9" xfId="2" applyFont="1" applyBorder="1" applyAlignment="1" applyProtection="1">
      <alignment horizontal="center" vertical="center" wrapText="1"/>
      <protection locked="0"/>
    </xf>
    <xf numFmtId="0" fontId="22" fillId="0" borderId="29" xfId="2" applyFont="1" applyBorder="1" applyAlignment="1" applyProtection="1">
      <alignment horizontal="center" vertical="center" wrapText="1"/>
      <protection locked="0"/>
    </xf>
    <xf numFmtId="0" fontId="22" fillId="0" borderId="1" xfId="2" applyFont="1" applyBorder="1" applyAlignment="1" applyProtection="1">
      <alignment horizontal="center" vertical="center" wrapText="1"/>
      <protection locked="0"/>
    </xf>
    <xf numFmtId="0" fontId="22" fillId="0" borderId="30" xfId="2" applyFont="1" applyBorder="1" applyAlignment="1" applyProtection="1">
      <alignment horizontal="center" vertical="center" wrapText="1"/>
      <protection locked="0"/>
    </xf>
    <xf numFmtId="0" fontId="22" fillId="0" borderId="1" xfId="2" applyFont="1" applyBorder="1" applyAlignment="1">
      <alignment horizontal="center" vertical="center" wrapText="1"/>
    </xf>
    <xf numFmtId="0" fontId="22" fillId="0" borderId="30" xfId="2" applyFont="1" applyBorder="1" applyAlignment="1">
      <alignment horizontal="center" vertical="center" wrapText="1"/>
    </xf>
    <xf numFmtId="3" fontId="22" fillId="0" borderId="1" xfId="2" applyNumberFormat="1" applyFont="1" applyBorder="1" applyAlignment="1" applyProtection="1">
      <alignment horizontal="center" vertical="center" wrapText="1"/>
      <protection locked="0"/>
    </xf>
    <xf numFmtId="3" fontId="22" fillId="0" borderId="30" xfId="2" applyNumberFormat="1" applyFont="1" applyBorder="1" applyAlignment="1" applyProtection="1">
      <alignment horizontal="center" vertical="center" wrapText="1"/>
      <protection locked="0"/>
    </xf>
    <xf numFmtId="9" fontId="27" fillId="0" borderId="1" xfId="2" applyNumberFormat="1" applyFont="1" applyBorder="1" applyAlignment="1">
      <alignment horizontal="center" vertical="center" wrapText="1"/>
    </xf>
    <xf numFmtId="0" fontId="22" fillId="0" borderId="1" xfId="2" applyFont="1" applyBorder="1" applyAlignment="1">
      <alignment horizontal="center" vertical="center"/>
    </xf>
    <xf numFmtId="0" fontId="22" fillId="0" borderId="30" xfId="2" applyFont="1" applyBorder="1" applyAlignment="1">
      <alignment horizontal="center" vertical="center"/>
    </xf>
    <xf numFmtId="9" fontId="27" fillId="0" borderId="1" xfId="0" applyNumberFormat="1" applyFont="1" applyBorder="1" applyAlignment="1" applyProtection="1">
      <alignment horizontal="center" vertical="center" wrapText="1"/>
      <protection locked="0"/>
    </xf>
    <xf numFmtId="9" fontId="27" fillId="0" borderId="30" xfId="0" applyNumberFormat="1" applyFont="1" applyBorder="1" applyAlignment="1" applyProtection="1">
      <alignment horizontal="center" vertical="center" wrapText="1"/>
      <protection locked="0"/>
    </xf>
    <xf numFmtId="9" fontId="26" fillId="0" borderId="1" xfId="0" applyNumberFormat="1" applyFont="1" applyBorder="1" applyAlignment="1">
      <alignment horizontal="center" vertical="center" wrapText="1"/>
    </xf>
    <xf numFmtId="9" fontId="26" fillId="0" borderId="30" xfId="0" applyNumberFormat="1" applyFont="1" applyBorder="1" applyAlignment="1">
      <alignment horizontal="center" vertical="center" wrapText="1"/>
    </xf>
    <xf numFmtId="9" fontId="27" fillId="0" borderId="6" xfId="0" applyNumberFormat="1" applyFont="1" applyBorder="1" applyAlignment="1" applyProtection="1">
      <alignment horizontal="center" vertical="center" wrapText="1"/>
      <protection locked="0"/>
    </xf>
    <xf numFmtId="0" fontId="11" fillId="4" borderId="6" xfId="2" applyFont="1" applyFill="1" applyBorder="1" applyAlignment="1">
      <alignment horizontal="center" vertical="center" wrapText="1"/>
    </xf>
    <xf numFmtId="0" fontId="20" fillId="5" borderId="1" xfId="2" applyFont="1" applyFill="1" applyBorder="1" applyAlignment="1">
      <alignment horizontal="center" vertical="center" textRotation="90" wrapText="1"/>
    </xf>
    <xf numFmtId="9" fontId="20" fillId="4" borderId="1" xfId="2" applyNumberFormat="1" applyFont="1" applyFill="1" applyBorder="1" applyAlignment="1">
      <alignment horizontal="center" vertical="center" wrapText="1"/>
    </xf>
    <xf numFmtId="0" fontId="20" fillId="4" borderId="1" xfId="2" applyFont="1" applyFill="1" applyBorder="1" applyAlignment="1">
      <alignment horizontal="center" vertical="center" textRotation="90" wrapText="1"/>
    </xf>
    <xf numFmtId="0" fontId="20" fillId="4" borderId="22" xfId="2"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0" fillId="4" borderId="6" xfId="2" applyFont="1" applyFill="1" applyBorder="1" applyAlignment="1">
      <alignment horizontal="center" vertical="center" wrapText="1"/>
    </xf>
    <xf numFmtId="0" fontId="20" fillId="4" borderId="1" xfId="2" applyFont="1" applyFill="1" applyBorder="1" applyAlignment="1">
      <alignment horizontal="center" vertical="center" wrapText="1"/>
    </xf>
    <xf numFmtId="0" fontId="13" fillId="4" borderId="1" xfId="2" applyFont="1" applyFill="1" applyBorder="1" applyAlignment="1">
      <alignment horizontal="center" vertical="center" wrapText="1"/>
    </xf>
    <xf numFmtId="0" fontId="13" fillId="4" borderId="7" xfId="2" applyFont="1" applyFill="1" applyBorder="1" applyAlignment="1">
      <alignment horizontal="center" vertical="center" wrapText="1"/>
    </xf>
    <xf numFmtId="0" fontId="19" fillId="4" borderId="2" xfId="2" applyFont="1" applyFill="1" applyBorder="1" applyAlignment="1">
      <alignment horizontal="center" vertical="center" wrapText="1"/>
    </xf>
    <xf numFmtId="0" fontId="19" fillId="4" borderId="1" xfId="2" applyFont="1" applyFill="1" applyBorder="1" applyAlignment="1">
      <alignment horizontal="center" vertical="center" wrapText="1"/>
    </xf>
    <xf numFmtId="9" fontId="20" fillId="4" borderId="6" xfId="2" applyNumberFormat="1" applyFont="1" applyFill="1" applyBorder="1" applyAlignment="1">
      <alignment horizontal="center" vertical="center" wrapText="1"/>
    </xf>
    <xf numFmtId="9" fontId="20" fillId="4" borderId="9" xfId="2"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9" fillId="0" borderId="2" xfId="2" applyFont="1" applyBorder="1" applyAlignment="1">
      <alignment horizontal="center" vertical="top" wrapText="1"/>
    </xf>
    <xf numFmtId="0" fontId="9" fillId="0" borderId="10" xfId="2" applyFont="1" applyBorder="1" applyAlignment="1">
      <alignment horizontal="center" vertical="top" wrapText="1"/>
    </xf>
    <xf numFmtId="0" fontId="9" fillId="0" borderId="6" xfId="2" applyFont="1" applyBorder="1" applyAlignment="1">
      <alignment horizontal="center" vertical="top" wrapText="1"/>
    </xf>
    <xf numFmtId="0" fontId="22" fillId="10" borderId="11" xfId="13" applyFont="1" applyFill="1" applyBorder="1" applyAlignment="1">
      <alignment horizontal="justify" vertical="center" wrapText="1"/>
    </xf>
    <xf numFmtId="0" fontId="22" fillId="10" borderId="12" xfId="13" applyFont="1" applyFill="1" applyBorder="1" applyAlignment="1">
      <alignment horizontal="justify" vertical="center" wrapText="1"/>
    </xf>
    <xf numFmtId="164" fontId="12" fillId="0" borderId="6" xfId="2" applyNumberFormat="1" applyFont="1" applyBorder="1" applyAlignment="1">
      <alignment horizontal="left" vertical="center" wrapText="1"/>
    </xf>
    <xf numFmtId="164" fontId="12" fillId="0" borderId="25" xfId="2" applyNumberFormat="1" applyFont="1" applyBorder="1" applyAlignment="1">
      <alignment horizontal="left" vertical="center" wrapText="1"/>
    </xf>
    <xf numFmtId="0" fontId="35" fillId="0" borderId="21" xfId="2" applyFont="1" applyBorder="1" applyAlignment="1" applyProtection="1">
      <alignment horizontal="center" vertical="center" wrapText="1"/>
      <protection locked="0"/>
    </xf>
    <xf numFmtId="0" fontId="36" fillId="0" borderId="15" xfId="0" applyFont="1" applyBorder="1" applyAlignment="1">
      <alignment horizontal="left" vertical="center"/>
    </xf>
    <xf numFmtId="0" fontId="35" fillId="0" borderId="9" xfId="2" applyFont="1" applyBorder="1" applyAlignment="1" applyProtection="1">
      <alignment horizontal="center" vertical="center" wrapText="1"/>
      <protection locked="0"/>
    </xf>
    <xf numFmtId="0" fontId="35" fillId="0" borderId="1" xfId="2" applyFont="1" applyBorder="1" applyAlignment="1" applyProtection="1">
      <alignment horizontal="center" vertical="center" wrapText="1"/>
      <protection locked="0"/>
    </xf>
    <xf numFmtId="0" fontId="35" fillId="0" borderId="7" xfId="2" applyFont="1" applyBorder="1" applyAlignment="1" applyProtection="1">
      <alignment horizontal="center" vertical="center" wrapText="1"/>
      <protection locked="0"/>
    </xf>
    <xf numFmtId="0" fontId="35" fillId="0" borderId="38" xfId="2" applyFont="1" applyBorder="1" applyAlignment="1" applyProtection="1">
      <alignment horizontal="center" vertical="center" wrapText="1"/>
      <protection locked="0"/>
    </xf>
    <xf numFmtId="0" fontId="35" fillId="0" borderId="16" xfId="2" applyFont="1" applyBorder="1" applyAlignment="1" applyProtection="1">
      <alignment horizontal="center" vertical="center" wrapText="1"/>
      <protection locked="0"/>
    </xf>
    <xf numFmtId="0" fontId="35" fillId="0" borderId="37" xfId="2" applyFont="1" applyBorder="1" applyAlignment="1" applyProtection="1">
      <alignment horizontal="center" vertical="center" wrapText="1"/>
      <protection locked="0"/>
    </xf>
    <xf numFmtId="0" fontId="10" fillId="0" borderId="13" xfId="2" applyFont="1" applyBorder="1" applyAlignment="1">
      <alignment horizontal="center" vertical="center"/>
    </xf>
    <xf numFmtId="0" fontId="12" fillId="0" borderId="1" xfId="2" applyFont="1" applyBorder="1" applyAlignment="1">
      <alignment horizontal="left" vertical="center" wrapText="1"/>
    </xf>
    <xf numFmtId="0" fontId="12" fillId="0" borderId="22" xfId="2" applyFont="1" applyBorder="1" applyAlignment="1">
      <alignment horizontal="left" vertical="center" wrapText="1"/>
    </xf>
    <xf numFmtId="0" fontId="12" fillId="0" borderId="0" xfId="2" applyFont="1" applyAlignment="1" applyProtection="1">
      <alignment horizontal="center" vertical="center" wrapText="1"/>
      <protection locked="0"/>
    </xf>
    <xf numFmtId="0" fontId="12" fillId="0" borderId="3" xfId="2" applyFont="1" applyBorder="1" applyAlignment="1" applyProtection="1">
      <alignment horizontal="center" vertical="center" wrapText="1"/>
      <protection locked="0"/>
    </xf>
    <xf numFmtId="0" fontId="13" fillId="4" borderId="13" xfId="2" applyFont="1" applyFill="1" applyBorder="1" applyAlignment="1">
      <alignment horizontal="center" vertical="center"/>
    </xf>
    <xf numFmtId="0" fontId="13" fillId="4" borderId="5" xfId="2" applyFont="1" applyFill="1" applyBorder="1" applyAlignment="1">
      <alignment horizontal="center" vertical="center"/>
    </xf>
    <xf numFmtId="0" fontId="11" fillId="4" borderId="25" xfId="2" applyFont="1" applyFill="1" applyBorder="1" applyAlignment="1">
      <alignment horizontal="center" vertical="center" wrapText="1"/>
    </xf>
    <xf numFmtId="0" fontId="11" fillId="4" borderId="1" xfId="2" applyFont="1" applyFill="1" applyBorder="1" applyAlignment="1">
      <alignment horizontal="center" vertical="center" wrapText="1"/>
    </xf>
    <xf numFmtId="0" fontId="11" fillId="4" borderId="22" xfId="2" applyFont="1" applyFill="1" applyBorder="1" applyAlignment="1">
      <alignment horizontal="center" vertical="center" wrapText="1"/>
    </xf>
    <xf numFmtId="0" fontId="20" fillId="4" borderId="15"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14" xfId="2" applyFont="1" applyFill="1" applyBorder="1" applyAlignment="1">
      <alignment horizontal="center" vertical="center" wrapText="1"/>
    </xf>
    <xf numFmtId="0" fontId="11" fillId="4" borderId="19" xfId="2" applyFont="1" applyFill="1" applyBorder="1" applyAlignment="1">
      <alignment horizontal="center" vertical="center" wrapText="1"/>
    </xf>
    <xf numFmtId="0" fontId="16" fillId="0" borderId="18" xfId="2" applyFont="1" applyBorder="1" applyAlignment="1" applyProtection="1">
      <alignment horizontal="left" vertical="top" wrapText="1"/>
      <protection locked="0"/>
    </xf>
    <xf numFmtId="0" fontId="9" fillId="3" borderId="15" xfId="2" applyFont="1" applyFill="1" applyBorder="1" applyAlignment="1">
      <alignment horizontal="center"/>
    </xf>
    <xf numFmtId="0" fontId="11" fillId="4" borderId="39" xfId="2" applyFont="1" applyFill="1" applyBorder="1" applyAlignment="1">
      <alignment horizontal="center" vertical="center" wrapText="1"/>
    </xf>
    <xf numFmtId="0" fontId="11" fillId="4" borderId="40" xfId="2" applyFont="1" applyFill="1" applyBorder="1" applyAlignment="1">
      <alignment horizontal="center" vertical="center" wrapText="1"/>
    </xf>
    <xf numFmtId="0" fontId="11" fillId="4" borderId="23" xfId="2" applyFont="1" applyFill="1" applyBorder="1" applyAlignment="1">
      <alignment horizontal="center" vertical="center" wrapText="1"/>
    </xf>
    <xf numFmtId="0" fontId="11" fillId="4" borderId="18" xfId="2" applyFont="1" applyFill="1" applyBorder="1" applyAlignment="1">
      <alignment horizontal="center" vertical="center" wrapText="1"/>
    </xf>
    <xf numFmtId="0" fontId="11" fillId="4" borderId="20" xfId="2" applyFont="1" applyFill="1" applyBorder="1" applyAlignment="1">
      <alignment horizontal="center" vertical="center" wrapText="1"/>
    </xf>
    <xf numFmtId="0" fontId="20" fillId="4" borderId="9" xfId="2" applyFont="1" applyFill="1" applyBorder="1" applyAlignment="1">
      <alignment horizontal="center" vertical="center" wrapText="1"/>
    </xf>
    <xf numFmtId="0" fontId="9" fillId="0" borderId="24" xfId="2" applyFont="1" applyBorder="1" applyAlignment="1">
      <alignment horizontal="center" vertical="center" wrapText="1"/>
    </xf>
    <xf numFmtId="0" fontId="9" fillId="0" borderId="23" xfId="2" applyFont="1" applyBorder="1" applyAlignment="1">
      <alignment horizontal="center" vertical="center" wrapText="1"/>
    </xf>
    <xf numFmtId="0" fontId="9" fillId="0" borderId="36" xfId="2" applyFont="1" applyBorder="1" applyAlignment="1">
      <alignment horizontal="center" vertical="center" wrapText="1"/>
    </xf>
    <xf numFmtId="0" fontId="11" fillId="4" borderId="41" xfId="2" applyFont="1" applyFill="1" applyBorder="1" applyAlignment="1">
      <alignment horizontal="center" vertical="center" wrapText="1"/>
    </xf>
    <xf numFmtId="0" fontId="11" fillId="4" borderId="42" xfId="2" applyFont="1" applyFill="1" applyBorder="1" applyAlignment="1">
      <alignment horizontal="center" vertical="center" wrapText="1"/>
    </xf>
    <xf numFmtId="0" fontId="11" fillId="4" borderId="13" xfId="2" applyFont="1" applyFill="1" applyBorder="1" applyAlignment="1">
      <alignment horizontal="center" vertical="center" wrapText="1"/>
    </xf>
    <xf numFmtId="0" fontId="22" fillId="0" borderId="19" xfId="2" applyFont="1" applyBorder="1" applyAlignment="1" applyProtection="1">
      <alignment horizontal="center" vertical="center" wrapText="1"/>
      <protection locked="0"/>
    </xf>
    <xf numFmtId="0" fontId="22" fillId="0" borderId="2" xfId="2" applyFont="1" applyBorder="1" applyAlignment="1" applyProtection="1">
      <alignment horizontal="center" vertical="center" wrapText="1"/>
      <protection locked="0"/>
    </xf>
    <xf numFmtId="0" fontId="22" fillId="0" borderId="2" xfId="0" applyFont="1" applyBorder="1" applyAlignment="1">
      <alignment horizontal="center" vertical="center" wrapText="1"/>
    </xf>
    <xf numFmtId="0" fontId="36" fillId="11" borderId="15" xfId="0" applyFont="1" applyFill="1" applyBorder="1" applyAlignment="1">
      <alignment horizontal="center"/>
    </xf>
  </cellXfs>
  <cellStyles count="14">
    <cellStyle name="Estilo 2" xfId="12" xr:uid="{00000000-0005-0000-0000-000000000000}"/>
    <cellStyle name="Hipervínculo" xfId="1" builtinId="8"/>
    <cellStyle name="Normal" xfId="0" builtinId="0"/>
    <cellStyle name="Normal - Style1 2" xfId="13" xr:uid="{00000000-0005-0000-0000-000003000000}"/>
    <cellStyle name="Normal 10" xfId="9" xr:uid="{00000000-0005-0000-0000-000004000000}"/>
    <cellStyle name="Normal 11" xfId="7" xr:uid="{00000000-0005-0000-0000-000005000000}"/>
    <cellStyle name="Normal 12" xfId="4" xr:uid="{00000000-0005-0000-0000-000006000000}"/>
    <cellStyle name="Normal 13" xfId="6" xr:uid="{00000000-0005-0000-0000-000007000000}"/>
    <cellStyle name="Normal 14" xfId="5" xr:uid="{00000000-0005-0000-0000-000008000000}"/>
    <cellStyle name="Normal 2" xfId="2" xr:uid="{00000000-0005-0000-0000-000009000000}"/>
    <cellStyle name="Normal 4" xfId="3" xr:uid="{00000000-0005-0000-0000-00000A000000}"/>
    <cellStyle name="Normal 6" xfId="11" xr:uid="{00000000-0005-0000-0000-00000B000000}"/>
    <cellStyle name="Normal 8" xfId="10" xr:uid="{00000000-0005-0000-0000-00000C000000}"/>
    <cellStyle name="Normal 9" xfId="8" xr:uid="{00000000-0005-0000-0000-00000D000000}"/>
  </cellStyles>
  <dxfs count="207">
    <dxf>
      <fill>
        <patternFill>
          <bgColor rgb="FFFFFF66"/>
        </patternFill>
      </fill>
    </dxf>
    <dxf>
      <fill>
        <patternFill>
          <bgColor rgb="FF66FF33"/>
        </patternFill>
      </fill>
    </dxf>
    <dxf>
      <fill>
        <patternFill>
          <bgColor theme="3" tint="0.79998168889431442"/>
        </patternFill>
      </fill>
    </dxf>
    <dxf>
      <fill>
        <patternFill>
          <bgColor theme="3" tint="0.59996337778862885"/>
        </patternFill>
      </fill>
    </dxf>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bgColor theme="3" tint="0.59996337778862885"/>
        </patternFill>
      </fill>
    </dxf>
    <dxf>
      <fill>
        <patternFill>
          <bgColor rgb="FFFFFF66"/>
        </patternFill>
      </fill>
    </dxf>
    <dxf>
      <fill>
        <patternFill>
          <bgColor rgb="FF66FF33"/>
        </patternFill>
      </fill>
    </dxf>
    <dxf>
      <fill>
        <patternFill>
          <bgColor theme="3" tint="0.79998168889431442"/>
        </patternFill>
      </fill>
    </dxf>
    <dxf>
      <fill>
        <patternFill>
          <bgColor theme="3" tint="0.59996337778862885"/>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FFC000"/>
          <bgColor rgb="FFFFC000"/>
        </patternFill>
      </fill>
    </dxf>
    <dxf>
      <fill>
        <patternFill patternType="solid">
          <fgColor rgb="FF92D050"/>
          <bgColor rgb="FF92D05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2</xdr:row>
      <xdr:rowOff>76200</xdr:rowOff>
    </xdr:from>
    <xdr:to>
      <xdr:col>10</xdr:col>
      <xdr:colOff>514350</xdr:colOff>
      <xdr:row>6</xdr:row>
      <xdr:rowOff>239163</xdr:rowOff>
    </xdr:to>
    <xdr:pic>
      <xdr:nvPicPr>
        <xdr:cNvPr id="3" name="Imagen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0" y="457200"/>
          <a:ext cx="1143000" cy="1220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83874</xdr:colOff>
      <xdr:row>0</xdr:row>
      <xdr:rowOff>35719</xdr:rowOff>
    </xdr:from>
    <xdr:to>
      <xdr:col>2</xdr:col>
      <xdr:colOff>726810</xdr:colOff>
      <xdr:row>3</xdr:row>
      <xdr:rowOff>183886</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124" y="35719"/>
          <a:ext cx="1195386" cy="7768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homas%20Romero/Documents/PLANEACION/Administracion%20del%20riesgo/gestion%20de%20riesg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perfinanciera-my.sharepoint.com/personal/ojquintero_superfinanciera_gov_co/Documents/ReOp/Seguimiento%20riesgos/Matrices%20Diciembre/Planeaci&#243;n.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Anexo%203%20Racionalizaci&#243;n%20de%20Tr&#225;mites%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STRUCTIVO"/>
      <sheetName val="2 CONTEXTO E IDENTIFICACIÓN"/>
      <sheetName val="3 PROBABIL E IMPACTO INHERENTE"/>
      <sheetName val="4 MAPA CALOR INHERENTE"/>
      <sheetName val="5 VALORACIÓN DEL CONTROL"/>
      <sheetName val="6 MAPA CALOR RESIDUAL"/>
      <sheetName val="7 MAPA CALOR INHEREN Y RESIDUAL"/>
      <sheetName val="8 MAPA RIESGOS"/>
      <sheetName val="9 RIESGO DEL PROCESO"/>
      <sheetName val="10 CONTROL DE CAMBIOS"/>
      <sheetName val="11 FORMULAS"/>
    </sheetNames>
    <sheetDataSet>
      <sheetData sheetId="0"/>
      <sheetData sheetId="1"/>
      <sheetData sheetId="2">
        <row r="11">
          <cell r="X11" t="str">
            <v>Menor a 10 SMLMV</v>
          </cell>
        </row>
        <row r="12">
          <cell r="X12" t="str">
            <v>Entre 10 y 50 SMLMV</v>
          </cell>
        </row>
        <row r="13">
          <cell r="X13" t="str">
            <v>Entre 50 y 100 SMLMV</v>
          </cell>
        </row>
        <row r="14">
          <cell r="X14" t="str">
            <v>Entre 100 y 500 SMLMV</v>
          </cell>
        </row>
        <row r="15">
          <cell r="X15" t="str">
            <v>Mayor a 500 SMLMV</v>
          </cell>
        </row>
        <row r="16">
          <cell r="X16" t="str">
            <v>N/A</v>
          </cell>
        </row>
      </sheetData>
      <sheetData sheetId="3"/>
      <sheetData sheetId="4"/>
      <sheetData sheetId="5"/>
      <sheetData sheetId="6"/>
      <sheetData sheetId="7"/>
      <sheetData sheetId="8"/>
      <sheetData sheetId="9"/>
      <sheetData sheetId="10">
        <row r="4">
          <cell r="A4" t="str">
            <v>A_Ejecución_y_Administración_de_procesos</v>
          </cell>
          <cell r="O4" t="str">
            <v>Preventivo</v>
          </cell>
        </row>
        <row r="5">
          <cell r="A5" t="str">
            <v>B_Fraude_Externo</v>
          </cell>
          <cell r="O5" t="str">
            <v>Detectivo</v>
          </cell>
          <cell r="P5" t="str">
            <v>Probabilidad</v>
          </cell>
        </row>
        <row r="6">
          <cell r="A6" t="str">
            <v>C_Fraude_Interno</v>
          </cell>
          <cell r="O6" t="str">
            <v>Correctivo</v>
          </cell>
          <cell r="P6" t="str">
            <v>Impacto</v>
          </cell>
        </row>
        <row r="7">
          <cell r="A7" t="str">
            <v>D_Fallas_Tecnológicas</v>
          </cell>
        </row>
        <row r="8">
          <cell r="A8" t="str">
            <v>E_Relaciones_Laborales</v>
          </cell>
        </row>
        <row r="9">
          <cell r="A9" t="str">
            <v>F_Usuarios_Productos_y_Prácticas_Organizacionales</v>
          </cell>
        </row>
        <row r="10">
          <cell r="A10" t="str">
            <v>G_Daños_Activos_Físicos</v>
          </cell>
        </row>
        <row r="11">
          <cell r="A11">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ESTABLECER CONTEXTO "/>
      <sheetName val="B. DOFA"/>
      <sheetName val="C. ESTRATEGIAS DOFA"/>
      <sheetName val="1. RIESGOS "/>
      <sheetName val="2. DOCUMENTACIÓN"/>
      <sheetName val="2.1 CIBER"/>
      <sheetName val="3. EVALUACIÓN"/>
      <sheetName val="4. VALORACIÓN"/>
      <sheetName val="5. MATRIZ DE RIESGOS"/>
      <sheetName val="4a. MATRIZ CALIFICACIÓN"/>
      <sheetName val="MATRIZ DE CALIFICACIÓN"/>
      <sheetName val="Causas"/>
      <sheetName val="AMENAZAS DE CIBERSEGURIDAD "/>
      <sheetName val="NUEVAS_TABLAS"/>
      <sheetName val="CONTROLES SD"/>
      <sheetName val="IDENTIFICACIÓN DE LAS VULNERABI"/>
      <sheetName val="HISTORIAL DE CAMBIOS"/>
      <sheetName val="Hoja3"/>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ATEGIAS DE RACIONALIZACION"/>
      <sheetName val="TABLA"/>
      <sheetName val="Tablas instituciones"/>
      <sheetName val="Hoja1"/>
      <sheetName val="Formulas"/>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3:H92"/>
  <sheetViews>
    <sheetView showGridLines="0" workbookViewId="0">
      <selection activeCell="E45" sqref="E45"/>
    </sheetView>
  </sheetViews>
  <sheetFormatPr baseColWidth="10" defaultColWidth="11.42578125" defaultRowHeight="15" x14ac:dyDescent="0.25"/>
  <cols>
    <col min="3" max="3" width="24.42578125" customWidth="1"/>
    <col min="4" max="4" width="6.140625" customWidth="1"/>
    <col min="5" max="5" width="21" customWidth="1"/>
    <col min="6" max="6" width="6.140625" customWidth="1"/>
    <col min="7" max="7" width="28" customWidth="1"/>
    <col min="8" max="8" width="6.5703125" customWidth="1"/>
  </cols>
  <sheetData>
    <row r="3" spans="2:8" ht="24.75" customHeight="1" x14ac:dyDescent="0.25">
      <c r="B3" s="2" t="s">
        <v>0</v>
      </c>
      <c r="C3" s="2" t="s">
        <v>1</v>
      </c>
      <c r="D3" s="2" t="s">
        <v>2</v>
      </c>
      <c r="E3" s="2" t="s">
        <v>3</v>
      </c>
      <c r="F3" s="2" t="s">
        <v>4</v>
      </c>
      <c r="G3" s="2" t="s">
        <v>5</v>
      </c>
      <c r="H3" s="2" t="s">
        <v>6</v>
      </c>
    </row>
    <row r="4" spans="2:8" ht="19.5" customHeight="1" x14ac:dyDescent="0.25">
      <c r="B4" s="1" t="s">
        <v>7</v>
      </c>
      <c r="C4" s="81" t="s">
        <v>8</v>
      </c>
      <c r="D4" s="78">
        <v>1</v>
      </c>
      <c r="E4" s="75" t="s">
        <v>9</v>
      </c>
      <c r="F4" s="78" t="s">
        <v>10</v>
      </c>
      <c r="G4" s="17" t="s">
        <v>11</v>
      </c>
      <c r="H4" s="16">
        <v>1</v>
      </c>
    </row>
    <row r="5" spans="2:8" ht="19.5" customHeight="1" x14ac:dyDescent="0.25">
      <c r="B5" s="1" t="s">
        <v>7</v>
      </c>
      <c r="C5" s="82"/>
      <c r="D5" s="79"/>
      <c r="E5" s="76"/>
      <c r="F5" s="79"/>
      <c r="G5" s="17" t="s">
        <v>12</v>
      </c>
      <c r="H5" s="16">
        <v>2</v>
      </c>
    </row>
    <row r="6" spans="2:8" ht="19.5" customHeight="1" x14ac:dyDescent="0.25">
      <c r="B6" s="1" t="s">
        <v>7</v>
      </c>
      <c r="C6" s="82"/>
      <c r="D6" s="79"/>
      <c r="E6" s="76"/>
      <c r="F6" s="79"/>
      <c r="G6" s="17" t="s">
        <v>13</v>
      </c>
      <c r="H6" s="16">
        <v>3</v>
      </c>
    </row>
    <row r="7" spans="2:8" ht="19.5" customHeight="1" x14ac:dyDescent="0.25">
      <c r="B7" s="1" t="s">
        <v>7</v>
      </c>
      <c r="C7" s="82"/>
      <c r="D7" s="80"/>
      <c r="E7" s="77"/>
      <c r="F7" s="80"/>
      <c r="G7" s="17" t="s">
        <v>14</v>
      </c>
      <c r="H7" s="16">
        <v>4</v>
      </c>
    </row>
    <row r="8" spans="2:8" ht="19.5" customHeight="1" x14ac:dyDescent="0.25">
      <c r="B8" s="1" t="s">
        <v>7</v>
      </c>
      <c r="C8" s="82"/>
      <c r="D8" s="3">
        <f>1+D4</f>
        <v>2</v>
      </c>
      <c r="E8" s="5" t="s">
        <v>15</v>
      </c>
      <c r="F8" s="3" t="s">
        <v>16</v>
      </c>
      <c r="G8" s="17" t="s">
        <v>14</v>
      </c>
      <c r="H8" s="16">
        <v>1</v>
      </c>
    </row>
    <row r="9" spans="2:8" ht="19.5" customHeight="1" x14ac:dyDescent="0.25">
      <c r="B9" s="1" t="s">
        <v>7</v>
      </c>
      <c r="C9" s="82"/>
      <c r="D9" s="78">
        <v>3</v>
      </c>
      <c r="E9" s="75" t="s">
        <v>17</v>
      </c>
      <c r="F9" s="78" t="s">
        <v>18</v>
      </c>
      <c r="G9" s="17" t="s">
        <v>19</v>
      </c>
      <c r="H9" s="16">
        <v>1</v>
      </c>
    </row>
    <row r="10" spans="2:8" ht="19.5" customHeight="1" x14ac:dyDescent="0.25">
      <c r="B10" s="1" t="s">
        <v>7</v>
      </c>
      <c r="C10" s="82"/>
      <c r="D10" s="79"/>
      <c r="E10" s="76"/>
      <c r="F10" s="79"/>
      <c r="G10" s="17" t="s">
        <v>20</v>
      </c>
      <c r="H10" s="16">
        <v>2</v>
      </c>
    </row>
    <row r="11" spans="2:8" ht="19.5" customHeight="1" x14ac:dyDescent="0.25">
      <c r="B11" s="1" t="s">
        <v>7</v>
      </c>
      <c r="C11" s="82"/>
      <c r="D11" s="79"/>
      <c r="E11" s="76"/>
      <c r="F11" s="79"/>
      <c r="G11" s="17" t="s">
        <v>21</v>
      </c>
      <c r="H11" s="16">
        <v>3</v>
      </c>
    </row>
    <row r="12" spans="2:8" ht="19.5" customHeight="1" x14ac:dyDescent="0.25">
      <c r="B12" s="1" t="s">
        <v>7</v>
      </c>
      <c r="C12" s="82"/>
      <c r="D12" s="80"/>
      <c r="E12" s="77"/>
      <c r="F12" s="80"/>
      <c r="G12" s="17" t="s">
        <v>22</v>
      </c>
      <c r="H12" s="16">
        <v>4</v>
      </c>
    </row>
    <row r="13" spans="2:8" ht="34.5" customHeight="1" x14ac:dyDescent="0.25">
      <c r="B13" s="1" t="s">
        <v>7</v>
      </c>
      <c r="C13" s="82"/>
      <c r="D13" s="78">
        <v>4</v>
      </c>
      <c r="E13" s="75" t="s">
        <v>23</v>
      </c>
      <c r="F13" s="78" t="s">
        <v>24</v>
      </c>
      <c r="G13" s="17" t="s">
        <v>25</v>
      </c>
      <c r="H13" s="16">
        <v>1</v>
      </c>
    </row>
    <row r="14" spans="2:8" ht="22.5" x14ac:dyDescent="0.25">
      <c r="B14" s="1" t="s">
        <v>7</v>
      </c>
      <c r="C14" s="82"/>
      <c r="D14" s="79"/>
      <c r="E14" s="76"/>
      <c r="F14" s="79"/>
      <c r="G14" s="17" t="s">
        <v>26</v>
      </c>
      <c r="H14" s="16">
        <v>2</v>
      </c>
    </row>
    <row r="15" spans="2:8" x14ac:dyDescent="0.25">
      <c r="B15" s="1" t="s">
        <v>7</v>
      </c>
      <c r="C15" s="82"/>
      <c r="D15" s="79"/>
      <c r="E15" s="76"/>
      <c r="F15" s="79"/>
      <c r="G15" s="17" t="s">
        <v>27</v>
      </c>
      <c r="H15" s="16">
        <v>3</v>
      </c>
    </row>
    <row r="16" spans="2:8" x14ac:dyDescent="0.25">
      <c r="B16" s="1" t="s">
        <v>7</v>
      </c>
      <c r="C16" s="82"/>
      <c r="D16" s="80"/>
      <c r="E16" s="77"/>
      <c r="F16" s="80"/>
      <c r="G16" s="17" t="s">
        <v>28</v>
      </c>
      <c r="H16" s="16">
        <v>4</v>
      </c>
    </row>
    <row r="17" spans="2:8" ht="34.5" customHeight="1" x14ac:dyDescent="0.25">
      <c r="B17" s="1" t="s">
        <v>7</v>
      </c>
      <c r="C17" s="82"/>
      <c r="D17" s="78">
        <v>5</v>
      </c>
      <c r="E17" s="75" t="s">
        <v>29</v>
      </c>
      <c r="F17" s="78" t="s">
        <v>30</v>
      </c>
      <c r="G17" s="17" t="s">
        <v>31</v>
      </c>
      <c r="H17" s="16">
        <v>1</v>
      </c>
    </row>
    <row r="18" spans="2:8" x14ac:dyDescent="0.25">
      <c r="B18" s="1" t="s">
        <v>7</v>
      </c>
      <c r="C18" s="82"/>
      <c r="D18" s="79"/>
      <c r="E18" s="76"/>
      <c r="F18" s="79"/>
      <c r="G18" s="17" t="s">
        <v>32</v>
      </c>
      <c r="H18" s="16">
        <v>2</v>
      </c>
    </row>
    <row r="19" spans="2:8" x14ac:dyDescent="0.25">
      <c r="B19" s="1" t="s">
        <v>7</v>
      </c>
      <c r="C19" s="82"/>
      <c r="D19" s="79"/>
      <c r="E19" s="76"/>
      <c r="F19" s="79"/>
      <c r="G19" s="17" t="s">
        <v>33</v>
      </c>
      <c r="H19" s="16">
        <v>3</v>
      </c>
    </row>
    <row r="20" spans="2:8" x14ac:dyDescent="0.25">
      <c r="B20" s="1" t="s">
        <v>7</v>
      </c>
      <c r="C20" s="82"/>
      <c r="D20" s="80"/>
      <c r="E20" s="77"/>
      <c r="F20" s="80"/>
      <c r="G20" s="17" t="s">
        <v>34</v>
      </c>
      <c r="H20" s="16">
        <v>4</v>
      </c>
    </row>
    <row r="21" spans="2:8" ht="34.5" customHeight="1" x14ac:dyDescent="0.25">
      <c r="B21" s="1" t="s">
        <v>7</v>
      </c>
      <c r="C21" s="82"/>
      <c r="D21" s="78">
        <v>6</v>
      </c>
      <c r="E21" s="75" t="s">
        <v>35</v>
      </c>
      <c r="F21" s="78" t="s">
        <v>36</v>
      </c>
      <c r="G21" s="17" t="s">
        <v>37</v>
      </c>
      <c r="H21" s="16">
        <v>1</v>
      </c>
    </row>
    <row r="22" spans="2:8" ht="33.75" x14ac:dyDescent="0.25">
      <c r="B22" s="1" t="s">
        <v>7</v>
      </c>
      <c r="C22" s="82"/>
      <c r="D22" s="79"/>
      <c r="E22" s="76"/>
      <c r="F22" s="79"/>
      <c r="G22" s="17" t="s">
        <v>38</v>
      </c>
      <c r="H22" s="16">
        <v>2</v>
      </c>
    </row>
    <row r="23" spans="2:8" ht="22.5" x14ac:dyDescent="0.25">
      <c r="B23" s="1" t="s">
        <v>7</v>
      </c>
      <c r="C23" s="83"/>
      <c r="D23" s="80"/>
      <c r="E23" s="77"/>
      <c r="F23" s="80"/>
      <c r="G23" s="17" t="s">
        <v>39</v>
      </c>
      <c r="H23" s="16">
        <v>3</v>
      </c>
    </row>
    <row r="24" spans="2:8" ht="30" customHeight="1" x14ac:dyDescent="0.25">
      <c r="B24" s="1" t="s">
        <v>7</v>
      </c>
      <c r="C24" s="18" t="s">
        <v>40</v>
      </c>
      <c r="D24" s="3">
        <v>7</v>
      </c>
      <c r="E24" s="5" t="s">
        <v>41</v>
      </c>
      <c r="F24" s="1" t="s">
        <v>42</v>
      </c>
      <c r="G24" s="4"/>
      <c r="H24" s="1"/>
    </row>
    <row r="25" spans="2:8" x14ac:dyDescent="0.25">
      <c r="B25" s="1" t="s">
        <v>7</v>
      </c>
      <c r="C25" s="18" t="s">
        <v>43</v>
      </c>
      <c r="D25" s="3">
        <v>8</v>
      </c>
      <c r="E25" s="5" t="s">
        <v>44</v>
      </c>
      <c r="F25" s="1" t="s">
        <v>45</v>
      </c>
      <c r="G25" s="4"/>
      <c r="H25" s="1"/>
    </row>
    <row r="26" spans="2:8" ht="23.25" x14ac:dyDescent="0.25">
      <c r="B26" s="1" t="s">
        <v>7</v>
      </c>
      <c r="C26" s="18" t="s">
        <v>43</v>
      </c>
      <c r="D26" s="3">
        <v>9</v>
      </c>
      <c r="E26" s="5" t="s">
        <v>46</v>
      </c>
      <c r="F26" s="1" t="s">
        <v>47</v>
      </c>
      <c r="G26" s="4"/>
      <c r="H26" s="1"/>
    </row>
    <row r="27" spans="2:8" ht="34.5" x14ac:dyDescent="0.25">
      <c r="B27" s="1" t="s">
        <v>7</v>
      </c>
      <c r="C27" s="18" t="s">
        <v>43</v>
      </c>
      <c r="D27" s="3">
        <v>10</v>
      </c>
      <c r="E27" s="5" t="s">
        <v>48</v>
      </c>
      <c r="F27" s="1" t="s">
        <v>49</v>
      </c>
      <c r="G27" s="4"/>
      <c r="H27" s="1"/>
    </row>
    <row r="28" spans="2:8" ht="22.5" x14ac:dyDescent="0.25">
      <c r="B28" s="1" t="s">
        <v>7</v>
      </c>
      <c r="C28" s="18" t="s">
        <v>50</v>
      </c>
      <c r="D28" s="3">
        <v>11</v>
      </c>
      <c r="E28" s="5" t="s">
        <v>51</v>
      </c>
      <c r="F28" s="1" t="s">
        <v>52</v>
      </c>
      <c r="G28" s="4"/>
      <c r="H28" s="1"/>
    </row>
    <row r="29" spans="2:8" ht="22.5" x14ac:dyDescent="0.25">
      <c r="B29" s="1" t="s">
        <v>7</v>
      </c>
      <c r="C29" s="18" t="s">
        <v>50</v>
      </c>
      <c r="D29" s="3">
        <v>12</v>
      </c>
      <c r="E29" s="5" t="s">
        <v>53</v>
      </c>
      <c r="F29" s="1" t="s">
        <v>54</v>
      </c>
      <c r="G29" s="4"/>
      <c r="H29" s="1"/>
    </row>
    <row r="30" spans="2:8" x14ac:dyDescent="0.25">
      <c r="B30" s="1" t="s">
        <v>55</v>
      </c>
      <c r="C30" s="18" t="s">
        <v>56</v>
      </c>
      <c r="D30" s="3">
        <v>13</v>
      </c>
      <c r="E30" s="5" t="s">
        <v>57</v>
      </c>
      <c r="F30" s="1" t="s">
        <v>58</v>
      </c>
      <c r="G30" s="4"/>
      <c r="H30" s="1"/>
    </row>
    <row r="31" spans="2:8" x14ac:dyDescent="0.25">
      <c r="B31" s="1" t="s">
        <v>55</v>
      </c>
      <c r="C31" s="18" t="s">
        <v>56</v>
      </c>
      <c r="D31" s="3">
        <v>14</v>
      </c>
      <c r="E31" s="5" t="s">
        <v>59</v>
      </c>
      <c r="F31" s="1" t="s">
        <v>60</v>
      </c>
      <c r="G31" s="4"/>
      <c r="H31" s="1"/>
    </row>
    <row r="32" spans="2:8" x14ac:dyDescent="0.25">
      <c r="B32" s="1" t="s">
        <v>55</v>
      </c>
      <c r="C32" s="18" t="s">
        <v>56</v>
      </c>
      <c r="D32" s="3">
        <v>15</v>
      </c>
      <c r="E32" s="5" t="s">
        <v>61</v>
      </c>
      <c r="F32" s="1" t="s">
        <v>62</v>
      </c>
      <c r="G32" s="4"/>
      <c r="H32" s="1"/>
    </row>
    <row r="33" spans="2:8" ht="23.25" x14ac:dyDescent="0.25">
      <c r="B33" s="1" t="s">
        <v>55</v>
      </c>
      <c r="C33" s="18" t="s">
        <v>56</v>
      </c>
      <c r="D33" s="3">
        <v>16</v>
      </c>
      <c r="E33" s="5" t="s">
        <v>63</v>
      </c>
      <c r="F33" s="1" t="s">
        <v>64</v>
      </c>
      <c r="G33" s="4"/>
      <c r="H33" s="1"/>
    </row>
    <row r="34" spans="2:8" ht="23.25" x14ac:dyDescent="0.25">
      <c r="B34" s="1" t="s">
        <v>55</v>
      </c>
      <c r="C34" s="18" t="s">
        <v>56</v>
      </c>
      <c r="D34" s="3">
        <v>17</v>
      </c>
      <c r="E34" s="5" t="s">
        <v>65</v>
      </c>
      <c r="F34" s="1" t="s">
        <v>66</v>
      </c>
      <c r="G34" s="4"/>
      <c r="H34" s="1"/>
    </row>
    <row r="35" spans="2:8" ht="45.75" x14ac:dyDescent="0.25">
      <c r="B35" s="1" t="s">
        <v>55</v>
      </c>
      <c r="C35" s="18" t="s">
        <v>56</v>
      </c>
      <c r="D35" s="3">
        <v>18</v>
      </c>
      <c r="E35" s="5" t="s">
        <v>67</v>
      </c>
      <c r="F35" s="1" t="s">
        <v>68</v>
      </c>
      <c r="G35" s="5"/>
      <c r="H35" s="1"/>
    </row>
    <row r="36" spans="2:8" ht="34.5" x14ac:dyDescent="0.25">
      <c r="B36" s="1" t="s">
        <v>55</v>
      </c>
      <c r="C36" s="18" t="s">
        <v>69</v>
      </c>
      <c r="D36" s="3">
        <v>19</v>
      </c>
      <c r="E36" s="5" t="s">
        <v>70</v>
      </c>
      <c r="F36" s="1" t="s">
        <v>71</v>
      </c>
      <c r="G36" s="4"/>
      <c r="H36" s="1"/>
    </row>
    <row r="37" spans="2:8" ht="22.5" x14ac:dyDescent="0.25">
      <c r="B37" s="1" t="s">
        <v>55</v>
      </c>
      <c r="C37" s="18" t="s">
        <v>69</v>
      </c>
      <c r="D37" s="3">
        <v>20</v>
      </c>
      <c r="E37" s="5" t="s">
        <v>72</v>
      </c>
      <c r="F37" s="1" t="s">
        <v>73</v>
      </c>
      <c r="G37" s="4"/>
      <c r="H37" s="1"/>
    </row>
    <row r="38" spans="2:8" ht="22.5" x14ac:dyDescent="0.25">
      <c r="B38" s="1" t="s">
        <v>55</v>
      </c>
      <c r="C38" s="18" t="s">
        <v>69</v>
      </c>
      <c r="D38" s="3">
        <v>21</v>
      </c>
      <c r="E38" s="5" t="s">
        <v>74</v>
      </c>
      <c r="F38" s="1" t="s">
        <v>75</v>
      </c>
      <c r="G38" s="4"/>
      <c r="H38" s="1"/>
    </row>
    <row r="39" spans="2:8" ht="23.25" x14ac:dyDescent="0.25">
      <c r="B39" s="1" t="s">
        <v>55</v>
      </c>
      <c r="C39" s="18" t="s">
        <v>76</v>
      </c>
      <c r="D39" s="3">
        <v>22</v>
      </c>
      <c r="E39" s="5" t="s">
        <v>77</v>
      </c>
      <c r="F39" s="1" t="s">
        <v>78</v>
      </c>
      <c r="G39" s="4"/>
      <c r="H39" s="1"/>
    </row>
    <row r="40" spans="2:8" ht="23.25" x14ac:dyDescent="0.25">
      <c r="B40" s="1" t="s">
        <v>55</v>
      </c>
      <c r="C40" s="18" t="s">
        <v>76</v>
      </c>
      <c r="D40" s="3">
        <v>23</v>
      </c>
      <c r="E40" s="5" t="s">
        <v>79</v>
      </c>
      <c r="F40" s="1" t="s">
        <v>80</v>
      </c>
      <c r="G40" s="4"/>
      <c r="H40" s="1"/>
    </row>
    <row r="41" spans="2:8" ht="23.25" x14ac:dyDescent="0.25">
      <c r="B41" s="1" t="s">
        <v>55</v>
      </c>
      <c r="C41" s="18" t="s">
        <v>76</v>
      </c>
      <c r="D41" s="3">
        <v>24</v>
      </c>
      <c r="E41" s="5" t="s">
        <v>81</v>
      </c>
      <c r="F41" s="1" t="s">
        <v>82</v>
      </c>
      <c r="G41" s="4"/>
      <c r="H41" s="1"/>
    </row>
    <row r="42" spans="2:8" ht="33.75" x14ac:dyDescent="0.25">
      <c r="B42" s="1" t="s">
        <v>55</v>
      </c>
      <c r="C42" s="18" t="s">
        <v>76</v>
      </c>
      <c r="D42" s="3">
        <v>25</v>
      </c>
      <c r="E42" s="41" t="s">
        <v>83</v>
      </c>
      <c r="F42" s="1" t="s">
        <v>84</v>
      </c>
      <c r="G42" s="4"/>
      <c r="H42" s="1"/>
    </row>
    <row r="43" spans="2:8" ht="22.5" x14ac:dyDescent="0.25">
      <c r="B43" s="1" t="s">
        <v>55</v>
      </c>
      <c r="C43" s="18" t="s">
        <v>76</v>
      </c>
      <c r="D43" s="3">
        <v>26</v>
      </c>
      <c r="E43" s="5" t="s">
        <v>85</v>
      </c>
      <c r="F43" s="1" t="s">
        <v>86</v>
      </c>
      <c r="G43" s="4"/>
      <c r="H43" s="1"/>
    </row>
    <row r="44" spans="2:8" ht="22.5" x14ac:dyDescent="0.25">
      <c r="B44" s="1" t="s">
        <v>55</v>
      </c>
      <c r="C44" s="18" t="s">
        <v>76</v>
      </c>
      <c r="D44" s="3">
        <f>1+D43</f>
        <v>27</v>
      </c>
      <c r="E44" s="42" t="s">
        <v>87</v>
      </c>
      <c r="F44" s="1" t="s">
        <v>88</v>
      </c>
      <c r="G44" s="4"/>
      <c r="H44" s="1"/>
    </row>
    <row r="45" spans="2:8" ht="34.5" x14ac:dyDescent="0.25">
      <c r="B45" s="1" t="s">
        <v>55</v>
      </c>
      <c r="C45" s="18" t="s">
        <v>89</v>
      </c>
      <c r="D45" s="3">
        <f t="shared" ref="D45:D92" si="0">1+D44</f>
        <v>28</v>
      </c>
      <c r="E45" s="5" t="s">
        <v>90</v>
      </c>
      <c r="F45" s="1" t="s">
        <v>91</v>
      </c>
      <c r="G45" s="4"/>
      <c r="H45" s="1"/>
    </row>
    <row r="46" spans="2:8" ht="45.75" x14ac:dyDescent="0.25">
      <c r="B46" s="1" t="s">
        <v>55</v>
      </c>
      <c r="C46" s="18" t="s">
        <v>92</v>
      </c>
      <c r="D46" s="3">
        <f t="shared" si="0"/>
        <v>29</v>
      </c>
      <c r="E46" s="5" t="s">
        <v>93</v>
      </c>
      <c r="F46" s="1" t="s">
        <v>94</v>
      </c>
      <c r="G46" s="6"/>
      <c r="H46" s="1"/>
    </row>
    <row r="47" spans="2:8" ht="68.25" x14ac:dyDescent="0.25">
      <c r="B47" s="1" t="s">
        <v>55</v>
      </c>
      <c r="C47" s="18" t="s">
        <v>92</v>
      </c>
      <c r="D47" s="3">
        <f t="shared" si="0"/>
        <v>30</v>
      </c>
      <c r="E47" s="5" t="s">
        <v>95</v>
      </c>
      <c r="F47" s="1" t="s">
        <v>96</v>
      </c>
      <c r="G47" s="5"/>
      <c r="H47" s="1"/>
    </row>
    <row r="48" spans="2:8" ht="23.25" x14ac:dyDescent="0.25">
      <c r="B48" s="1" t="s">
        <v>55</v>
      </c>
      <c r="C48" s="18" t="s">
        <v>92</v>
      </c>
      <c r="D48" s="3">
        <f t="shared" si="0"/>
        <v>31</v>
      </c>
      <c r="E48" s="5" t="s">
        <v>97</v>
      </c>
      <c r="F48" s="1" t="s">
        <v>98</v>
      </c>
      <c r="G48" s="4"/>
      <c r="H48" s="1"/>
    </row>
    <row r="49" spans="2:8" x14ac:dyDescent="0.25">
      <c r="B49" s="1" t="s">
        <v>55</v>
      </c>
      <c r="C49" s="18" t="s">
        <v>92</v>
      </c>
      <c r="D49" s="3">
        <f t="shared" si="0"/>
        <v>32</v>
      </c>
      <c r="E49" s="5" t="s">
        <v>99</v>
      </c>
      <c r="F49" s="1" t="s">
        <v>100</v>
      </c>
      <c r="G49" s="4"/>
      <c r="H49" s="1"/>
    </row>
    <row r="50" spans="2:8" ht="23.25" x14ac:dyDescent="0.25">
      <c r="B50" s="1" t="s">
        <v>55</v>
      </c>
      <c r="C50" s="18" t="s">
        <v>101</v>
      </c>
      <c r="D50" s="3">
        <f t="shared" si="0"/>
        <v>33</v>
      </c>
      <c r="E50" s="5" t="s">
        <v>102</v>
      </c>
      <c r="F50" s="1" t="s">
        <v>103</v>
      </c>
      <c r="G50" s="4"/>
      <c r="H50" s="1"/>
    </row>
    <row r="51" spans="2:8" ht="23.25" x14ac:dyDescent="0.25">
      <c r="B51" s="1" t="s">
        <v>55</v>
      </c>
      <c r="C51" s="18" t="s">
        <v>104</v>
      </c>
      <c r="D51" s="3">
        <f t="shared" si="0"/>
        <v>34</v>
      </c>
      <c r="E51" s="5" t="s">
        <v>105</v>
      </c>
      <c r="F51" s="1" t="s">
        <v>106</v>
      </c>
      <c r="G51" s="4"/>
      <c r="H51" s="1"/>
    </row>
    <row r="52" spans="2:8" ht="34.5" x14ac:dyDescent="0.25">
      <c r="B52" s="1" t="s">
        <v>55</v>
      </c>
      <c r="C52" s="18" t="s">
        <v>104</v>
      </c>
      <c r="D52" s="3">
        <f t="shared" si="0"/>
        <v>35</v>
      </c>
      <c r="E52" s="5" t="s">
        <v>107</v>
      </c>
      <c r="F52" s="1" t="s">
        <v>108</v>
      </c>
      <c r="G52" s="4"/>
      <c r="H52" s="1"/>
    </row>
    <row r="53" spans="2:8" x14ac:dyDescent="0.25">
      <c r="B53" s="1" t="s">
        <v>55</v>
      </c>
      <c r="C53" s="18" t="s">
        <v>104</v>
      </c>
      <c r="D53" s="3">
        <f t="shared" si="0"/>
        <v>36</v>
      </c>
      <c r="E53" s="5" t="s">
        <v>109</v>
      </c>
      <c r="F53" s="1" t="s">
        <v>110</v>
      </c>
      <c r="G53" s="4"/>
      <c r="H53" s="1"/>
    </row>
    <row r="54" spans="2:8" x14ac:dyDescent="0.25">
      <c r="B54" s="1" t="s">
        <v>55</v>
      </c>
      <c r="C54" s="18" t="s">
        <v>104</v>
      </c>
      <c r="D54" s="3">
        <f t="shared" si="0"/>
        <v>37</v>
      </c>
      <c r="E54" s="5" t="s">
        <v>111</v>
      </c>
      <c r="F54" s="1" t="s">
        <v>112</v>
      </c>
      <c r="G54" s="4"/>
      <c r="H54" s="1"/>
    </row>
    <row r="55" spans="2:8" ht="34.5" x14ac:dyDescent="0.25">
      <c r="B55" s="1" t="s">
        <v>55</v>
      </c>
      <c r="C55" s="18" t="s">
        <v>104</v>
      </c>
      <c r="D55" s="3">
        <f t="shared" si="0"/>
        <v>38</v>
      </c>
      <c r="E55" s="5" t="s">
        <v>113</v>
      </c>
      <c r="F55" s="1" t="s">
        <v>114</v>
      </c>
      <c r="G55" s="4"/>
      <c r="H55" s="1"/>
    </row>
    <row r="56" spans="2:8" ht="23.25" x14ac:dyDescent="0.25">
      <c r="B56" s="1" t="s">
        <v>55</v>
      </c>
      <c r="C56" s="18" t="s">
        <v>104</v>
      </c>
      <c r="D56" s="3">
        <f t="shared" si="0"/>
        <v>39</v>
      </c>
      <c r="E56" s="5" t="s">
        <v>115</v>
      </c>
      <c r="F56" s="1" t="s">
        <v>116</v>
      </c>
      <c r="G56" s="4"/>
      <c r="H56" s="1"/>
    </row>
    <row r="57" spans="2:8" ht="23.25" x14ac:dyDescent="0.25">
      <c r="B57" s="1" t="s">
        <v>55</v>
      </c>
      <c r="C57" s="18" t="s">
        <v>104</v>
      </c>
      <c r="D57" s="3">
        <f t="shared" si="0"/>
        <v>40</v>
      </c>
      <c r="E57" s="5" t="s">
        <v>117</v>
      </c>
      <c r="F57" s="1" t="s">
        <v>118</v>
      </c>
      <c r="G57" s="4"/>
      <c r="H57" s="1"/>
    </row>
    <row r="58" spans="2:8" x14ac:dyDescent="0.25">
      <c r="B58" s="1" t="s">
        <v>55</v>
      </c>
      <c r="C58" s="18" t="s">
        <v>104</v>
      </c>
      <c r="D58" s="3">
        <f t="shared" si="0"/>
        <v>41</v>
      </c>
      <c r="E58" s="5" t="s">
        <v>119</v>
      </c>
      <c r="F58" s="1" t="s">
        <v>120</v>
      </c>
      <c r="G58" s="4"/>
      <c r="H58" s="1"/>
    </row>
    <row r="59" spans="2:8" ht="23.25" x14ac:dyDescent="0.25">
      <c r="B59" s="1" t="s">
        <v>55</v>
      </c>
      <c r="C59" s="18" t="s">
        <v>104</v>
      </c>
      <c r="D59" s="3">
        <f t="shared" si="0"/>
        <v>42</v>
      </c>
      <c r="E59" s="5" t="s">
        <v>121</v>
      </c>
      <c r="F59" s="1" t="s">
        <v>122</v>
      </c>
      <c r="G59" s="4"/>
      <c r="H59" s="1"/>
    </row>
    <row r="60" spans="2:8" x14ac:dyDescent="0.25">
      <c r="B60" s="1" t="s">
        <v>55</v>
      </c>
      <c r="C60" s="18" t="s">
        <v>104</v>
      </c>
      <c r="D60" s="3">
        <f t="shared" si="0"/>
        <v>43</v>
      </c>
      <c r="E60" s="5" t="s">
        <v>123</v>
      </c>
      <c r="F60" s="1" t="s">
        <v>124</v>
      </c>
      <c r="G60" s="4"/>
      <c r="H60" s="1"/>
    </row>
    <row r="61" spans="2:8" ht="34.5" x14ac:dyDescent="0.25">
      <c r="B61" s="1" t="s">
        <v>55</v>
      </c>
      <c r="C61" s="18" t="s">
        <v>104</v>
      </c>
      <c r="D61" s="3">
        <f t="shared" si="0"/>
        <v>44</v>
      </c>
      <c r="E61" s="5" t="s">
        <v>125</v>
      </c>
      <c r="F61" s="1" t="s">
        <v>126</v>
      </c>
      <c r="G61" s="4"/>
      <c r="H61" s="1"/>
    </row>
    <row r="62" spans="2:8" ht="23.25" x14ac:dyDescent="0.25">
      <c r="B62" s="1" t="s">
        <v>55</v>
      </c>
      <c r="C62" s="18" t="s">
        <v>104</v>
      </c>
      <c r="D62" s="3">
        <f t="shared" si="0"/>
        <v>45</v>
      </c>
      <c r="E62" s="5" t="s">
        <v>127</v>
      </c>
      <c r="F62" s="1" t="s">
        <v>128</v>
      </c>
      <c r="G62" s="4"/>
      <c r="H62" s="1"/>
    </row>
    <row r="63" spans="2:8" ht="23.25" x14ac:dyDescent="0.25">
      <c r="B63" s="1" t="s">
        <v>129</v>
      </c>
      <c r="C63" s="18" t="s">
        <v>130</v>
      </c>
      <c r="D63" s="3">
        <f t="shared" si="0"/>
        <v>46</v>
      </c>
      <c r="E63" s="5" t="s">
        <v>131</v>
      </c>
      <c r="F63" s="1" t="s">
        <v>132</v>
      </c>
      <c r="G63" s="4"/>
      <c r="H63" s="1"/>
    </row>
    <row r="64" spans="2:8" ht="23.25" x14ac:dyDescent="0.25">
      <c r="B64" s="1" t="s">
        <v>129</v>
      </c>
      <c r="C64" s="18" t="s">
        <v>130</v>
      </c>
      <c r="D64" s="3">
        <f t="shared" si="0"/>
        <v>47</v>
      </c>
      <c r="E64" s="5" t="s">
        <v>133</v>
      </c>
      <c r="F64" s="1" t="s">
        <v>134</v>
      </c>
      <c r="G64" s="4"/>
      <c r="H64" s="1"/>
    </row>
    <row r="65" spans="2:8" x14ac:dyDescent="0.25">
      <c r="B65" s="1" t="s">
        <v>129</v>
      </c>
      <c r="C65" s="18" t="s">
        <v>130</v>
      </c>
      <c r="D65" s="3">
        <f t="shared" si="0"/>
        <v>48</v>
      </c>
      <c r="E65" s="5" t="s">
        <v>135</v>
      </c>
      <c r="F65" s="1" t="s">
        <v>136</v>
      </c>
      <c r="G65" s="4"/>
      <c r="H65" s="1"/>
    </row>
    <row r="66" spans="2:8" x14ac:dyDescent="0.25">
      <c r="B66" s="1" t="s">
        <v>129</v>
      </c>
      <c r="C66" s="18" t="s">
        <v>130</v>
      </c>
      <c r="D66" s="3">
        <f t="shared" si="0"/>
        <v>49</v>
      </c>
      <c r="E66" s="5" t="s">
        <v>137</v>
      </c>
      <c r="F66" s="1" t="s">
        <v>138</v>
      </c>
      <c r="G66" s="4"/>
      <c r="H66" s="1"/>
    </row>
    <row r="67" spans="2:8" x14ac:dyDescent="0.25">
      <c r="B67" s="1" t="s">
        <v>129</v>
      </c>
      <c r="C67" s="18" t="s">
        <v>130</v>
      </c>
      <c r="D67" s="3">
        <f t="shared" si="0"/>
        <v>50</v>
      </c>
      <c r="E67" s="5" t="s">
        <v>139</v>
      </c>
      <c r="F67" s="1" t="s">
        <v>140</v>
      </c>
      <c r="G67" s="4"/>
      <c r="H67" s="1"/>
    </row>
    <row r="68" spans="2:8" ht="34.5" x14ac:dyDescent="0.25">
      <c r="B68" s="1" t="s">
        <v>129</v>
      </c>
      <c r="C68" s="18" t="s">
        <v>130</v>
      </c>
      <c r="D68" s="3">
        <f t="shared" si="0"/>
        <v>51</v>
      </c>
      <c r="E68" s="5" t="s">
        <v>141</v>
      </c>
      <c r="F68" s="1" t="s">
        <v>142</v>
      </c>
      <c r="G68" s="4"/>
      <c r="H68" s="1"/>
    </row>
    <row r="69" spans="2:8" ht="23.25" x14ac:dyDescent="0.25">
      <c r="B69" s="1" t="s">
        <v>129</v>
      </c>
      <c r="C69" s="18" t="s">
        <v>130</v>
      </c>
      <c r="D69" s="3">
        <f t="shared" si="0"/>
        <v>52</v>
      </c>
      <c r="E69" s="5" t="s">
        <v>143</v>
      </c>
      <c r="F69" s="1" t="s">
        <v>144</v>
      </c>
      <c r="G69" s="4"/>
      <c r="H69" s="1"/>
    </row>
    <row r="70" spans="2:8" x14ac:dyDescent="0.25">
      <c r="B70" s="1" t="s">
        <v>129</v>
      </c>
      <c r="C70" s="18" t="s">
        <v>130</v>
      </c>
      <c r="D70" s="3">
        <f t="shared" si="0"/>
        <v>53</v>
      </c>
      <c r="E70" s="5" t="s">
        <v>145</v>
      </c>
      <c r="F70" s="1" t="s">
        <v>146</v>
      </c>
      <c r="G70" s="4"/>
      <c r="H70" s="1"/>
    </row>
    <row r="71" spans="2:8" x14ac:dyDescent="0.25">
      <c r="B71" s="1" t="s">
        <v>129</v>
      </c>
      <c r="C71" s="18" t="s">
        <v>130</v>
      </c>
      <c r="D71" s="3">
        <f t="shared" si="0"/>
        <v>54</v>
      </c>
      <c r="E71" s="5" t="s">
        <v>147</v>
      </c>
      <c r="F71" s="1" t="s">
        <v>148</v>
      </c>
      <c r="G71" s="4"/>
      <c r="H71" s="1"/>
    </row>
    <row r="72" spans="2:8" ht="34.5" x14ac:dyDescent="0.25">
      <c r="B72" s="1" t="s">
        <v>129</v>
      </c>
      <c r="C72" s="18" t="s">
        <v>149</v>
      </c>
      <c r="D72" s="3">
        <f t="shared" si="0"/>
        <v>55</v>
      </c>
      <c r="E72" s="5" t="s">
        <v>150</v>
      </c>
      <c r="F72" s="1" t="s">
        <v>151</v>
      </c>
      <c r="G72" s="4"/>
      <c r="H72" s="1"/>
    </row>
    <row r="73" spans="2:8" ht="34.5" x14ac:dyDescent="0.25">
      <c r="B73" s="1" t="s">
        <v>129</v>
      </c>
      <c r="C73" s="18" t="s">
        <v>149</v>
      </c>
      <c r="D73" s="3">
        <f t="shared" si="0"/>
        <v>56</v>
      </c>
      <c r="E73" s="5" t="s">
        <v>152</v>
      </c>
      <c r="F73" s="1" t="s">
        <v>153</v>
      </c>
      <c r="G73" s="4"/>
      <c r="H73" s="1"/>
    </row>
    <row r="74" spans="2:8" ht="34.5" x14ac:dyDescent="0.25">
      <c r="B74" s="1" t="s">
        <v>129</v>
      </c>
      <c r="C74" s="18" t="s">
        <v>149</v>
      </c>
      <c r="D74" s="3">
        <f t="shared" si="0"/>
        <v>57</v>
      </c>
      <c r="E74" s="5" t="s">
        <v>154</v>
      </c>
      <c r="F74" s="1" t="s">
        <v>155</v>
      </c>
      <c r="G74" s="4"/>
      <c r="H74" s="1"/>
    </row>
    <row r="75" spans="2:8" ht="22.5" x14ac:dyDescent="0.25">
      <c r="B75" s="1" t="s">
        <v>129</v>
      </c>
      <c r="C75" s="18" t="s">
        <v>149</v>
      </c>
      <c r="D75" s="3">
        <f t="shared" si="0"/>
        <v>58</v>
      </c>
      <c r="E75" s="5" t="s">
        <v>156</v>
      </c>
      <c r="F75" s="1" t="s">
        <v>157</v>
      </c>
      <c r="G75" s="4"/>
      <c r="H75" s="1"/>
    </row>
    <row r="76" spans="2:8" ht="23.25" x14ac:dyDescent="0.25">
      <c r="B76" s="1" t="s">
        <v>129</v>
      </c>
      <c r="C76" s="18" t="s">
        <v>158</v>
      </c>
      <c r="D76" s="3">
        <f t="shared" si="0"/>
        <v>59</v>
      </c>
      <c r="E76" s="5" t="s">
        <v>159</v>
      </c>
      <c r="F76" s="1" t="s">
        <v>160</v>
      </c>
      <c r="G76" s="4"/>
      <c r="H76" s="1"/>
    </row>
    <row r="77" spans="2:8" x14ac:dyDescent="0.25">
      <c r="B77" s="1" t="s">
        <v>129</v>
      </c>
      <c r="C77" s="18" t="s">
        <v>158</v>
      </c>
      <c r="D77" s="3">
        <f t="shared" si="0"/>
        <v>60</v>
      </c>
      <c r="E77" s="5" t="s">
        <v>161</v>
      </c>
      <c r="F77" s="1" t="s">
        <v>162</v>
      </c>
      <c r="G77" s="4"/>
      <c r="H77" s="1"/>
    </row>
    <row r="78" spans="2:8" ht="23.25" x14ac:dyDescent="0.25">
      <c r="B78" s="1" t="s">
        <v>129</v>
      </c>
      <c r="C78" s="18" t="s">
        <v>158</v>
      </c>
      <c r="D78" s="3">
        <f t="shared" si="0"/>
        <v>61</v>
      </c>
      <c r="E78" s="5" t="s">
        <v>163</v>
      </c>
      <c r="F78" s="1" t="s">
        <v>164</v>
      </c>
      <c r="G78" s="4"/>
      <c r="H78" s="1"/>
    </row>
    <row r="79" spans="2:8" ht="23.25" x14ac:dyDescent="0.25">
      <c r="B79" s="1" t="s">
        <v>129</v>
      </c>
      <c r="C79" s="18" t="s">
        <v>158</v>
      </c>
      <c r="D79" s="3">
        <f t="shared" si="0"/>
        <v>62</v>
      </c>
      <c r="E79" s="5" t="s">
        <v>165</v>
      </c>
      <c r="F79" s="1" t="s">
        <v>166</v>
      </c>
      <c r="G79" s="4"/>
      <c r="H79" s="1"/>
    </row>
    <row r="80" spans="2:8" ht="23.25" x14ac:dyDescent="0.25">
      <c r="B80" s="1" t="s">
        <v>129</v>
      </c>
      <c r="C80" s="18" t="s">
        <v>158</v>
      </c>
      <c r="D80" s="3">
        <f t="shared" si="0"/>
        <v>63</v>
      </c>
      <c r="E80" s="5" t="s">
        <v>167</v>
      </c>
      <c r="F80" s="1" t="s">
        <v>168</v>
      </c>
      <c r="G80" s="4"/>
      <c r="H80" s="1"/>
    </row>
    <row r="81" spans="2:8" x14ac:dyDescent="0.25">
      <c r="B81" s="1" t="s">
        <v>129</v>
      </c>
      <c r="C81" s="18" t="s">
        <v>158</v>
      </c>
      <c r="D81" s="3">
        <f t="shared" si="0"/>
        <v>64</v>
      </c>
      <c r="E81" s="5" t="s">
        <v>169</v>
      </c>
      <c r="F81" s="1" t="s">
        <v>170</v>
      </c>
      <c r="G81" s="4"/>
      <c r="H81" s="1"/>
    </row>
    <row r="82" spans="2:8" x14ac:dyDescent="0.25">
      <c r="B82" s="1" t="s">
        <v>129</v>
      </c>
      <c r="C82" s="18" t="s">
        <v>171</v>
      </c>
      <c r="D82" s="3">
        <f t="shared" si="0"/>
        <v>65</v>
      </c>
      <c r="E82" s="5" t="s">
        <v>172</v>
      </c>
      <c r="F82" s="1" t="s">
        <v>173</v>
      </c>
      <c r="G82" s="4"/>
      <c r="H82" s="1"/>
    </row>
    <row r="83" spans="2:8" x14ac:dyDescent="0.25">
      <c r="B83" s="1" t="s">
        <v>129</v>
      </c>
      <c r="C83" s="18" t="s">
        <v>171</v>
      </c>
      <c r="D83" s="3">
        <f t="shared" si="0"/>
        <v>66</v>
      </c>
      <c r="E83" s="5" t="s">
        <v>174</v>
      </c>
      <c r="F83" s="1" t="s">
        <v>175</v>
      </c>
      <c r="G83" s="4"/>
      <c r="H83" s="1"/>
    </row>
    <row r="84" spans="2:8" x14ac:dyDescent="0.25">
      <c r="B84" s="1" t="s">
        <v>129</v>
      </c>
      <c r="C84" s="18" t="s">
        <v>171</v>
      </c>
      <c r="D84" s="3">
        <f t="shared" si="0"/>
        <v>67</v>
      </c>
      <c r="E84" s="5" t="s">
        <v>176</v>
      </c>
      <c r="F84" s="1" t="s">
        <v>177</v>
      </c>
      <c r="G84" s="4"/>
      <c r="H84" s="1"/>
    </row>
    <row r="85" spans="2:8" x14ac:dyDescent="0.25">
      <c r="B85" s="1" t="s">
        <v>129</v>
      </c>
      <c r="C85" s="18" t="s">
        <v>178</v>
      </c>
      <c r="D85" s="3">
        <f t="shared" si="0"/>
        <v>68</v>
      </c>
      <c r="E85" s="5" t="s">
        <v>179</v>
      </c>
      <c r="F85" s="1" t="s">
        <v>180</v>
      </c>
      <c r="G85" s="4"/>
      <c r="H85" s="1"/>
    </row>
    <row r="86" spans="2:8" ht="23.25" x14ac:dyDescent="0.25">
      <c r="B86" s="1" t="s">
        <v>129</v>
      </c>
      <c r="C86" s="18" t="s">
        <v>178</v>
      </c>
      <c r="D86" s="3">
        <f t="shared" si="0"/>
        <v>69</v>
      </c>
      <c r="E86" s="5" t="s">
        <v>181</v>
      </c>
      <c r="F86" s="1" t="s">
        <v>182</v>
      </c>
      <c r="G86" s="4"/>
      <c r="H86" s="1"/>
    </row>
    <row r="87" spans="2:8" ht="23.25" x14ac:dyDescent="0.25">
      <c r="B87" s="1" t="s">
        <v>129</v>
      </c>
      <c r="C87" s="18" t="s">
        <v>178</v>
      </c>
      <c r="D87" s="3">
        <f t="shared" si="0"/>
        <v>70</v>
      </c>
      <c r="E87" s="5" t="s">
        <v>183</v>
      </c>
      <c r="F87" s="1" t="s">
        <v>184</v>
      </c>
      <c r="G87" s="4"/>
      <c r="H87" s="1"/>
    </row>
    <row r="88" spans="2:8" x14ac:dyDescent="0.25">
      <c r="B88" s="1" t="s">
        <v>129</v>
      </c>
      <c r="C88" s="18" t="s">
        <v>178</v>
      </c>
      <c r="D88" s="3">
        <f t="shared" si="0"/>
        <v>71</v>
      </c>
      <c r="E88" s="5" t="s">
        <v>185</v>
      </c>
      <c r="F88" s="1" t="s">
        <v>186</v>
      </c>
      <c r="G88" s="4"/>
      <c r="H88" s="1"/>
    </row>
    <row r="89" spans="2:8" x14ac:dyDescent="0.25">
      <c r="B89" s="1" t="s">
        <v>129</v>
      </c>
      <c r="C89" s="18" t="s">
        <v>178</v>
      </c>
      <c r="D89" s="3">
        <f t="shared" si="0"/>
        <v>72</v>
      </c>
      <c r="E89" s="5" t="s">
        <v>187</v>
      </c>
      <c r="F89" s="1" t="s">
        <v>188</v>
      </c>
      <c r="G89" s="4"/>
      <c r="H89" s="1"/>
    </row>
    <row r="90" spans="2:8" x14ac:dyDescent="0.25">
      <c r="B90" s="1" t="s">
        <v>129</v>
      </c>
      <c r="C90" s="18" t="s">
        <v>178</v>
      </c>
      <c r="D90" s="3">
        <f t="shared" si="0"/>
        <v>73</v>
      </c>
      <c r="E90" s="5" t="s">
        <v>189</v>
      </c>
      <c r="F90" s="1" t="s">
        <v>190</v>
      </c>
      <c r="G90" s="4"/>
      <c r="H90" s="1"/>
    </row>
    <row r="91" spans="2:8" x14ac:dyDescent="0.25">
      <c r="B91" s="1" t="s">
        <v>129</v>
      </c>
      <c r="C91" s="18" t="s">
        <v>178</v>
      </c>
      <c r="D91" s="3">
        <f t="shared" si="0"/>
        <v>74</v>
      </c>
      <c r="E91" s="5" t="s">
        <v>191</v>
      </c>
      <c r="F91" s="1" t="s">
        <v>192</v>
      </c>
      <c r="G91" s="4"/>
      <c r="H91" s="1"/>
    </row>
    <row r="92" spans="2:8" x14ac:dyDescent="0.25">
      <c r="B92" s="1" t="s">
        <v>129</v>
      </c>
      <c r="C92" s="18" t="s">
        <v>178</v>
      </c>
      <c r="D92" s="3">
        <f t="shared" si="0"/>
        <v>75</v>
      </c>
      <c r="E92" s="5" t="s">
        <v>193</v>
      </c>
      <c r="F92" s="1" t="s">
        <v>194</v>
      </c>
      <c r="G92" s="4"/>
      <c r="H92" s="1"/>
    </row>
  </sheetData>
  <sortState xmlns:xlrd2="http://schemas.microsoft.com/office/spreadsheetml/2017/richdata2" ref="E4:F30">
    <sortCondition ref="E3"/>
  </sortState>
  <mergeCells count="16">
    <mergeCell ref="E21:E23"/>
    <mergeCell ref="D21:D23"/>
    <mergeCell ref="F21:F23"/>
    <mergeCell ref="C4:C23"/>
    <mergeCell ref="E13:E16"/>
    <mergeCell ref="F13:F16"/>
    <mergeCell ref="D13:D16"/>
    <mergeCell ref="E17:E20"/>
    <mergeCell ref="F17:F20"/>
    <mergeCell ref="D17:D20"/>
    <mergeCell ref="E4:E7"/>
    <mergeCell ref="E9:E12"/>
    <mergeCell ref="F9:F12"/>
    <mergeCell ref="F4:F7"/>
    <mergeCell ref="D4:D7"/>
    <mergeCell ref="D9:D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85"/>
  <sheetViews>
    <sheetView zoomScale="110" zoomScaleNormal="110" workbookViewId="0">
      <selection activeCell="K76" sqref="K76"/>
    </sheetView>
  </sheetViews>
  <sheetFormatPr baseColWidth="10" defaultColWidth="11.42578125" defaultRowHeight="15" x14ac:dyDescent="0.25"/>
  <cols>
    <col min="1" max="1" width="24.85546875" customWidth="1"/>
    <col min="2" max="9" width="19.28515625" customWidth="1"/>
  </cols>
  <sheetData>
    <row r="2" spans="1:9" ht="15" customHeight="1" x14ac:dyDescent="0.25">
      <c r="B2" s="87" t="s">
        <v>195</v>
      </c>
      <c r="C2" s="88"/>
      <c r="D2" s="88"/>
      <c r="E2" s="89"/>
      <c r="F2" s="84" t="s">
        <v>196</v>
      </c>
      <c r="G2" s="85"/>
      <c r="H2" s="85"/>
      <c r="I2" s="86"/>
    </row>
    <row r="3" spans="1:9" ht="50.25" customHeight="1" x14ac:dyDescent="0.25">
      <c r="A3" s="19"/>
      <c r="B3" s="23" t="s">
        <v>197</v>
      </c>
      <c r="C3" s="23" t="s">
        <v>198</v>
      </c>
      <c r="D3" s="23" t="s">
        <v>199</v>
      </c>
      <c r="E3" s="23" t="s">
        <v>200</v>
      </c>
      <c r="F3" s="24" t="s">
        <v>201</v>
      </c>
      <c r="G3" s="24" t="s">
        <v>202</v>
      </c>
      <c r="H3" s="24" t="s">
        <v>203</v>
      </c>
      <c r="I3" s="25" t="s">
        <v>204</v>
      </c>
    </row>
    <row r="4" spans="1:9" x14ac:dyDescent="0.25">
      <c r="A4" s="22" t="s">
        <v>205</v>
      </c>
      <c r="B4" s="22" t="s">
        <v>206</v>
      </c>
      <c r="C4" s="22" t="s">
        <v>207</v>
      </c>
      <c r="D4" s="22" t="s">
        <v>208</v>
      </c>
      <c r="E4" s="22" t="s">
        <v>209</v>
      </c>
      <c r="F4" s="22" t="s">
        <v>210</v>
      </c>
      <c r="G4" s="22" t="s">
        <v>211</v>
      </c>
      <c r="H4" s="22" t="s">
        <v>212</v>
      </c>
      <c r="I4" s="22" t="s">
        <v>213</v>
      </c>
    </row>
    <row r="5" spans="1:9" hidden="1" x14ac:dyDescent="0.25">
      <c r="A5" s="20" t="s">
        <v>9</v>
      </c>
      <c r="B5" s="21"/>
      <c r="C5" s="21"/>
      <c r="D5" s="21"/>
      <c r="E5" s="21"/>
      <c r="F5" s="21"/>
      <c r="G5" s="21"/>
      <c r="H5" s="21"/>
      <c r="I5" s="21"/>
    </row>
    <row r="6" spans="1:9" hidden="1" x14ac:dyDescent="0.25">
      <c r="A6" s="5" t="s">
        <v>15</v>
      </c>
      <c r="B6" s="21"/>
      <c r="C6" s="21"/>
      <c r="D6" s="21"/>
      <c r="E6" s="21"/>
      <c r="F6" s="21"/>
      <c r="G6" s="21"/>
      <c r="H6" s="21"/>
      <c r="I6" s="21"/>
    </row>
    <row r="7" spans="1:9" hidden="1" x14ac:dyDescent="0.25">
      <c r="A7" s="20" t="s">
        <v>17</v>
      </c>
      <c r="B7" s="21"/>
      <c r="C7" s="21"/>
      <c r="D7" s="21"/>
      <c r="E7" s="21"/>
      <c r="F7" s="21"/>
      <c r="G7" s="21"/>
      <c r="H7" s="21"/>
      <c r="I7" s="21"/>
    </row>
    <row r="8" spans="1:9" ht="22.5" hidden="1" x14ac:dyDescent="0.25">
      <c r="A8" s="20" t="s">
        <v>23</v>
      </c>
      <c r="B8" s="21"/>
      <c r="C8" s="21"/>
      <c r="D8" s="21"/>
      <c r="E8" s="21"/>
      <c r="F8" s="21"/>
      <c r="G8" s="21"/>
      <c r="H8" s="21"/>
      <c r="I8" s="21"/>
    </row>
    <row r="9" spans="1:9" ht="22.5" hidden="1" x14ac:dyDescent="0.25">
      <c r="A9" s="20" t="s">
        <v>29</v>
      </c>
      <c r="B9" s="21"/>
      <c r="C9" s="21"/>
      <c r="D9" s="21"/>
      <c r="E9" s="21"/>
      <c r="F9" s="21"/>
      <c r="G9" s="21"/>
      <c r="H9" s="21"/>
      <c r="I9" s="21"/>
    </row>
    <row r="10" spans="1:9" ht="22.5" hidden="1" x14ac:dyDescent="0.25">
      <c r="A10" s="20" t="s">
        <v>35</v>
      </c>
      <c r="B10" s="21"/>
      <c r="C10" s="21"/>
      <c r="D10" s="21"/>
      <c r="E10" s="21"/>
      <c r="F10" s="21"/>
      <c r="G10" s="21"/>
      <c r="H10" s="21"/>
      <c r="I10" s="21"/>
    </row>
    <row r="11" spans="1:9" ht="23.25" hidden="1" x14ac:dyDescent="0.25">
      <c r="A11" s="5" t="s">
        <v>41</v>
      </c>
      <c r="B11" s="21"/>
      <c r="C11" s="21"/>
      <c r="D11" s="21"/>
      <c r="E11" s="21"/>
      <c r="F11" s="21"/>
      <c r="G11" s="21"/>
      <c r="H11" s="21"/>
      <c r="I11" s="21"/>
    </row>
    <row r="12" spans="1:9" hidden="1" x14ac:dyDescent="0.25">
      <c r="A12" s="5" t="s">
        <v>44</v>
      </c>
      <c r="B12" s="21"/>
      <c r="C12" s="21"/>
      <c r="D12" s="21"/>
      <c r="E12" s="21"/>
      <c r="F12" s="21"/>
      <c r="G12" s="21"/>
      <c r="H12" s="21"/>
      <c r="I12" s="21"/>
    </row>
    <row r="13" spans="1:9" hidden="1" x14ac:dyDescent="0.25">
      <c r="A13" s="5" t="s">
        <v>46</v>
      </c>
      <c r="B13" s="21"/>
      <c r="C13" s="21"/>
      <c r="D13" s="21"/>
      <c r="E13" s="21"/>
      <c r="F13" s="21"/>
      <c r="G13" s="21"/>
      <c r="H13" s="21"/>
      <c r="I13" s="21"/>
    </row>
    <row r="14" spans="1:9" ht="15" hidden="1" customHeight="1" x14ac:dyDescent="0.25">
      <c r="A14" s="5" t="s">
        <v>48</v>
      </c>
      <c r="B14" s="21"/>
      <c r="C14" s="21"/>
      <c r="D14" s="21"/>
      <c r="E14" s="21"/>
      <c r="F14" s="21"/>
      <c r="G14" s="21"/>
      <c r="H14" s="21"/>
      <c r="I14" s="21"/>
    </row>
    <row r="15" spans="1:9" hidden="1" x14ac:dyDescent="0.25">
      <c r="A15" s="5" t="s">
        <v>51</v>
      </c>
      <c r="B15" s="21"/>
      <c r="C15" s="21"/>
      <c r="D15" s="21"/>
      <c r="E15" s="21"/>
      <c r="F15" s="21"/>
      <c r="G15" s="21"/>
      <c r="H15" s="21"/>
      <c r="I15" s="21"/>
    </row>
    <row r="16" spans="1:9" hidden="1" x14ac:dyDescent="0.25">
      <c r="A16" s="5" t="s">
        <v>53</v>
      </c>
      <c r="B16" s="21"/>
      <c r="C16" s="21"/>
      <c r="D16" s="21"/>
      <c r="E16" s="21"/>
      <c r="F16" s="21"/>
      <c r="G16" s="21"/>
      <c r="H16" s="21"/>
      <c r="I16" s="21"/>
    </row>
    <row r="17" spans="1:9" hidden="1" x14ac:dyDescent="0.25">
      <c r="A17" s="5" t="s">
        <v>57</v>
      </c>
      <c r="B17" s="21"/>
      <c r="C17" s="21"/>
      <c r="D17" s="21"/>
      <c r="E17" s="21"/>
      <c r="F17" s="21"/>
      <c r="G17" s="21"/>
      <c r="H17" s="21"/>
      <c r="I17" s="21"/>
    </row>
    <row r="18" spans="1:9" ht="15" hidden="1" customHeight="1" x14ac:dyDescent="0.25">
      <c r="A18" s="5" t="s">
        <v>59</v>
      </c>
      <c r="B18" s="21"/>
      <c r="C18" s="21"/>
      <c r="D18" s="21"/>
      <c r="E18" s="21"/>
      <c r="F18" s="21"/>
      <c r="G18" s="21"/>
      <c r="H18" s="21"/>
      <c r="I18" s="21"/>
    </row>
    <row r="19" spans="1:9" hidden="1" x14ac:dyDescent="0.25">
      <c r="A19" s="5" t="s">
        <v>61</v>
      </c>
      <c r="B19" s="21"/>
      <c r="C19" s="21"/>
      <c r="D19" s="21"/>
      <c r="E19" s="21"/>
      <c r="F19" s="21"/>
      <c r="G19" s="21"/>
      <c r="H19" s="21"/>
      <c r="I19" s="21"/>
    </row>
    <row r="20" spans="1:9" ht="23.25" hidden="1" x14ac:dyDescent="0.25">
      <c r="A20" s="5" t="s">
        <v>63</v>
      </c>
      <c r="B20" s="21"/>
      <c r="C20" s="21"/>
      <c r="D20" s="21"/>
      <c r="E20" s="21"/>
      <c r="F20" s="21"/>
      <c r="G20" s="21"/>
      <c r="H20" s="21"/>
      <c r="I20" s="21"/>
    </row>
    <row r="21" spans="1:9" hidden="1" x14ac:dyDescent="0.25">
      <c r="A21" s="5" t="s">
        <v>65</v>
      </c>
      <c r="B21" s="21"/>
      <c r="C21" s="21"/>
      <c r="D21" s="21"/>
      <c r="E21" s="21"/>
      <c r="F21" s="21"/>
      <c r="G21" s="21"/>
      <c r="H21" s="21"/>
      <c r="I21" s="21"/>
    </row>
    <row r="22" spans="1:9" ht="15" hidden="1" customHeight="1" x14ac:dyDescent="0.25">
      <c r="A22" s="5" t="s">
        <v>67</v>
      </c>
      <c r="B22" s="21"/>
      <c r="C22" s="21"/>
      <c r="D22" s="21"/>
      <c r="E22" s="21"/>
      <c r="F22" s="21"/>
      <c r="G22" s="21"/>
      <c r="H22" s="21"/>
      <c r="I22" s="21"/>
    </row>
    <row r="23" spans="1:9" ht="23.25" hidden="1" x14ac:dyDescent="0.25">
      <c r="A23" s="5" t="s">
        <v>70</v>
      </c>
      <c r="B23" s="21"/>
      <c r="C23" s="21"/>
      <c r="D23" s="21"/>
      <c r="E23" s="21"/>
      <c r="F23" s="21"/>
      <c r="G23" s="21"/>
      <c r="H23" s="21"/>
      <c r="I23" s="21"/>
    </row>
    <row r="24" spans="1:9" hidden="1" x14ac:dyDescent="0.25">
      <c r="A24" s="5" t="s">
        <v>72</v>
      </c>
      <c r="B24" s="21"/>
      <c r="C24" s="21"/>
      <c r="D24" s="21"/>
      <c r="E24" s="21"/>
      <c r="F24" s="21"/>
      <c r="G24" s="21"/>
      <c r="H24" s="21"/>
      <c r="I24" s="21"/>
    </row>
    <row r="25" spans="1:9" hidden="1" x14ac:dyDescent="0.25">
      <c r="A25" s="5" t="s">
        <v>74</v>
      </c>
      <c r="B25" s="21"/>
      <c r="C25" s="21"/>
      <c r="D25" s="21"/>
      <c r="E25" s="21"/>
      <c r="F25" s="21"/>
      <c r="G25" s="21"/>
      <c r="H25" s="21"/>
      <c r="I25" s="21"/>
    </row>
    <row r="26" spans="1:9" ht="23.25" hidden="1" x14ac:dyDescent="0.25">
      <c r="A26" s="5" t="s">
        <v>77</v>
      </c>
      <c r="B26" s="21"/>
      <c r="C26" s="21"/>
      <c r="D26" s="21"/>
      <c r="E26" s="21"/>
      <c r="F26" s="21"/>
      <c r="G26" s="21"/>
      <c r="H26" s="21"/>
      <c r="I26" s="21"/>
    </row>
    <row r="27" spans="1:9" ht="23.25" hidden="1" x14ac:dyDescent="0.25">
      <c r="A27" s="5" t="s">
        <v>79</v>
      </c>
      <c r="B27" s="21"/>
      <c r="C27" s="21"/>
      <c r="D27" s="21"/>
      <c r="E27" s="21"/>
      <c r="F27" s="21"/>
      <c r="G27" s="21"/>
      <c r="H27" s="21"/>
      <c r="I27" s="21"/>
    </row>
    <row r="28" spans="1:9" ht="23.25" hidden="1" x14ac:dyDescent="0.25">
      <c r="A28" s="5" t="s">
        <v>81</v>
      </c>
      <c r="B28" s="21"/>
      <c r="C28" s="21"/>
      <c r="D28" s="21"/>
      <c r="E28" s="21"/>
      <c r="F28" s="21"/>
      <c r="G28" s="21"/>
      <c r="H28" s="21"/>
      <c r="I28" s="21"/>
    </row>
    <row r="29" spans="1:9" ht="34.5" hidden="1" x14ac:dyDescent="0.25">
      <c r="A29" s="5" t="s">
        <v>214</v>
      </c>
      <c r="B29" s="21"/>
      <c r="C29" s="21"/>
      <c r="D29" s="21"/>
      <c r="E29" s="21"/>
      <c r="F29" s="21"/>
      <c r="G29" s="21"/>
      <c r="H29" s="21"/>
      <c r="I29" s="21"/>
    </row>
    <row r="30" spans="1:9" hidden="1" x14ac:dyDescent="0.25">
      <c r="A30" s="5" t="s">
        <v>85</v>
      </c>
      <c r="B30" s="21"/>
      <c r="C30" s="21"/>
      <c r="D30" s="21"/>
      <c r="E30" s="21"/>
      <c r="F30" s="21"/>
      <c r="G30" s="21"/>
      <c r="H30" s="21"/>
      <c r="I30" s="21"/>
    </row>
    <row r="31" spans="1:9" ht="34.5" hidden="1" x14ac:dyDescent="0.25">
      <c r="A31" s="5" t="s">
        <v>90</v>
      </c>
      <c r="B31" s="21"/>
      <c r="C31" s="21"/>
      <c r="D31" s="21"/>
      <c r="E31" s="21"/>
      <c r="F31" s="21"/>
      <c r="G31" s="21"/>
      <c r="H31" s="21"/>
      <c r="I31" s="21"/>
    </row>
    <row r="32" spans="1:9" ht="34.5" hidden="1" x14ac:dyDescent="0.25">
      <c r="A32" s="5" t="s">
        <v>93</v>
      </c>
      <c r="B32" s="21"/>
      <c r="C32" s="21"/>
      <c r="D32" s="21"/>
      <c r="E32" s="21"/>
      <c r="F32" s="21"/>
      <c r="G32" s="21"/>
      <c r="H32" s="21"/>
      <c r="I32" s="21"/>
    </row>
    <row r="33" spans="1:9" ht="57" hidden="1" x14ac:dyDescent="0.25">
      <c r="A33" s="5" t="s">
        <v>95</v>
      </c>
      <c r="B33" s="21"/>
      <c r="C33" s="21"/>
      <c r="D33" s="21"/>
      <c r="E33" s="21"/>
      <c r="F33" s="21"/>
      <c r="G33" s="21"/>
      <c r="H33" s="21"/>
      <c r="I33" s="21"/>
    </row>
    <row r="34" spans="1:9" ht="23.25" hidden="1" x14ac:dyDescent="0.25">
      <c r="A34" s="5" t="s">
        <v>97</v>
      </c>
      <c r="B34" s="21"/>
      <c r="C34" s="21"/>
      <c r="D34" s="21"/>
      <c r="E34" s="21"/>
      <c r="F34" s="21"/>
      <c r="G34" s="21"/>
      <c r="H34" s="21"/>
      <c r="I34" s="21"/>
    </row>
    <row r="35" spans="1:9" hidden="1" x14ac:dyDescent="0.25">
      <c r="A35" s="5" t="s">
        <v>99</v>
      </c>
      <c r="B35" s="21"/>
      <c r="C35" s="21"/>
      <c r="D35" s="21"/>
      <c r="E35" s="21"/>
      <c r="F35" s="21"/>
      <c r="G35" s="21"/>
      <c r="H35" s="21"/>
      <c r="I35" s="21"/>
    </row>
    <row r="36" spans="1:9" ht="23.25" hidden="1" x14ac:dyDescent="0.25">
      <c r="A36" s="5" t="s">
        <v>102</v>
      </c>
      <c r="B36" s="21"/>
      <c r="C36" s="21"/>
      <c r="D36" s="21"/>
      <c r="E36" s="21"/>
      <c r="F36" s="21"/>
      <c r="G36" s="21"/>
      <c r="H36" s="21"/>
      <c r="I36" s="21"/>
    </row>
    <row r="37" spans="1:9" ht="23.25" hidden="1" x14ac:dyDescent="0.25">
      <c r="A37" s="5" t="s">
        <v>105</v>
      </c>
      <c r="B37" s="21"/>
      <c r="C37" s="21"/>
      <c r="D37" s="21"/>
      <c r="E37" s="21"/>
      <c r="F37" s="21"/>
      <c r="G37" s="21"/>
      <c r="H37" s="21"/>
      <c r="I37" s="21"/>
    </row>
    <row r="38" spans="1:9" ht="23.25" hidden="1" x14ac:dyDescent="0.25">
      <c r="A38" s="5" t="s">
        <v>107</v>
      </c>
      <c r="B38" s="21"/>
      <c r="C38" s="21"/>
      <c r="D38" s="21"/>
      <c r="E38" s="21"/>
      <c r="F38" s="21"/>
      <c r="G38" s="21"/>
      <c r="H38" s="21"/>
      <c r="I38" s="21"/>
    </row>
    <row r="39" spans="1:9" hidden="1" x14ac:dyDescent="0.25">
      <c r="A39" s="5" t="s">
        <v>109</v>
      </c>
      <c r="B39" s="21"/>
      <c r="C39" s="21"/>
      <c r="D39" s="21"/>
      <c r="E39" s="21"/>
      <c r="F39" s="21"/>
      <c r="G39" s="21"/>
      <c r="H39" s="21"/>
      <c r="I39" s="21"/>
    </row>
    <row r="40" spans="1:9" hidden="1" x14ac:dyDescent="0.25">
      <c r="A40" s="5" t="s">
        <v>111</v>
      </c>
      <c r="B40" s="21"/>
      <c r="C40" s="21"/>
      <c r="D40" s="21"/>
      <c r="E40" s="21"/>
      <c r="F40" s="21"/>
      <c r="G40" s="21"/>
      <c r="H40" s="21"/>
      <c r="I40" s="21"/>
    </row>
    <row r="41" spans="1:9" ht="23.25" hidden="1" x14ac:dyDescent="0.25">
      <c r="A41" s="5" t="s">
        <v>113</v>
      </c>
      <c r="B41" s="21"/>
      <c r="C41" s="21"/>
      <c r="D41" s="21"/>
      <c r="E41" s="21"/>
      <c r="F41" s="21"/>
      <c r="G41" s="21"/>
      <c r="H41" s="21"/>
      <c r="I41" s="21"/>
    </row>
    <row r="42" spans="1:9" ht="23.25" hidden="1" x14ac:dyDescent="0.25">
      <c r="A42" s="5" t="s">
        <v>115</v>
      </c>
      <c r="B42" s="21"/>
      <c r="C42" s="21"/>
      <c r="D42" s="21"/>
      <c r="E42" s="21"/>
      <c r="F42" s="21"/>
      <c r="G42" s="21"/>
      <c r="H42" s="21"/>
      <c r="I42" s="21"/>
    </row>
    <row r="43" spans="1:9" hidden="1" x14ac:dyDescent="0.25">
      <c r="A43" s="5" t="s">
        <v>117</v>
      </c>
      <c r="B43" s="21"/>
      <c r="C43" s="21"/>
      <c r="D43" s="21"/>
      <c r="E43" s="21"/>
      <c r="F43" s="21"/>
      <c r="G43" s="21"/>
      <c r="H43" s="21"/>
      <c r="I43" s="21"/>
    </row>
    <row r="44" spans="1:9" hidden="1" x14ac:dyDescent="0.25">
      <c r="A44" s="5" t="s">
        <v>119</v>
      </c>
      <c r="B44" s="21"/>
      <c r="C44" s="21"/>
      <c r="D44" s="21"/>
      <c r="E44" s="21"/>
      <c r="F44" s="21"/>
      <c r="G44" s="21"/>
      <c r="H44" s="21"/>
      <c r="I44" s="21"/>
    </row>
    <row r="45" spans="1:9" ht="23.25" hidden="1" x14ac:dyDescent="0.25">
      <c r="A45" s="5" t="s">
        <v>121</v>
      </c>
      <c r="B45" s="21"/>
      <c r="C45" s="21"/>
      <c r="D45" s="21"/>
      <c r="E45" s="21"/>
      <c r="F45" s="21"/>
      <c r="G45" s="21"/>
      <c r="H45" s="21"/>
      <c r="I45" s="21"/>
    </row>
    <row r="46" spans="1:9" hidden="1" x14ac:dyDescent="0.25">
      <c r="A46" s="5" t="s">
        <v>123</v>
      </c>
      <c r="B46" s="21"/>
      <c r="C46" s="21"/>
      <c r="D46" s="21"/>
      <c r="E46" s="21"/>
      <c r="F46" s="21"/>
      <c r="G46" s="21"/>
      <c r="H46" s="21"/>
      <c r="I46" s="21"/>
    </row>
    <row r="47" spans="1:9" ht="34.5" hidden="1" x14ac:dyDescent="0.25">
      <c r="A47" s="5" t="s">
        <v>125</v>
      </c>
      <c r="B47" s="21"/>
      <c r="C47" s="21"/>
      <c r="D47" s="21"/>
      <c r="E47" s="21"/>
      <c r="F47" s="21"/>
      <c r="G47" s="21"/>
      <c r="H47" s="21"/>
      <c r="I47" s="21"/>
    </row>
    <row r="48" spans="1:9" hidden="1" x14ac:dyDescent="0.25">
      <c r="A48" s="5" t="s">
        <v>127</v>
      </c>
      <c r="B48" s="21"/>
      <c r="C48" s="21"/>
      <c r="D48" s="21"/>
      <c r="E48" s="21"/>
      <c r="F48" s="21"/>
      <c r="G48" s="21"/>
      <c r="H48" s="21"/>
      <c r="I48" s="21"/>
    </row>
    <row r="49" spans="1:9" hidden="1" x14ac:dyDescent="0.25">
      <c r="A49" s="5" t="s">
        <v>131</v>
      </c>
      <c r="B49" s="21"/>
      <c r="C49" s="21"/>
      <c r="D49" s="21"/>
      <c r="E49" s="21"/>
      <c r="F49" s="21"/>
      <c r="G49" s="21"/>
      <c r="H49" s="21"/>
      <c r="I49" s="21"/>
    </row>
    <row r="50" spans="1:9" ht="23.25" hidden="1" x14ac:dyDescent="0.25">
      <c r="A50" s="5" t="s">
        <v>133</v>
      </c>
      <c r="B50" s="21"/>
      <c r="C50" s="21"/>
      <c r="D50" s="21"/>
      <c r="E50" s="21"/>
      <c r="F50" s="21"/>
      <c r="G50" s="21"/>
      <c r="H50" s="21"/>
      <c r="I50" s="21"/>
    </row>
    <row r="51" spans="1:9" hidden="1" x14ac:dyDescent="0.25">
      <c r="A51" s="5" t="s">
        <v>135</v>
      </c>
      <c r="B51" s="21"/>
      <c r="C51" s="21"/>
      <c r="D51" s="21"/>
      <c r="E51" s="21"/>
      <c r="F51" s="21"/>
      <c r="G51" s="21"/>
      <c r="H51" s="21"/>
      <c r="I51" s="21"/>
    </row>
    <row r="52" spans="1:9" hidden="1" x14ac:dyDescent="0.25">
      <c r="A52" s="5" t="s">
        <v>137</v>
      </c>
      <c r="B52" s="21"/>
      <c r="C52" s="21"/>
      <c r="D52" s="21"/>
      <c r="E52" s="21"/>
      <c r="F52" s="21"/>
      <c r="G52" s="21"/>
      <c r="H52" s="21"/>
      <c r="I52" s="21"/>
    </row>
    <row r="53" spans="1:9" hidden="1" x14ac:dyDescent="0.25">
      <c r="A53" s="5" t="s">
        <v>139</v>
      </c>
      <c r="B53" s="21"/>
      <c r="C53" s="21"/>
      <c r="D53" s="21"/>
      <c r="E53" s="21"/>
      <c r="F53" s="21"/>
      <c r="G53" s="21"/>
      <c r="H53" s="21"/>
      <c r="I53" s="21"/>
    </row>
    <row r="54" spans="1:9" ht="23.25" hidden="1" x14ac:dyDescent="0.25">
      <c r="A54" s="5" t="s">
        <v>141</v>
      </c>
      <c r="B54" s="21"/>
      <c r="C54" s="21"/>
      <c r="D54" s="21"/>
      <c r="E54" s="21"/>
      <c r="F54" s="21"/>
      <c r="G54" s="21"/>
      <c r="H54" s="21"/>
      <c r="I54" s="21"/>
    </row>
    <row r="55" spans="1:9" hidden="1" x14ac:dyDescent="0.25">
      <c r="A55" s="5" t="s">
        <v>143</v>
      </c>
      <c r="B55" s="21"/>
      <c r="C55" s="21"/>
      <c r="D55" s="21"/>
      <c r="E55" s="21"/>
      <c r="F55" s="21"/>
      <c r="G55" s="21"/>
      <c r="H55" s="21"/>
      <c r="I55" s="21"/>
    </row>
    <row r="56" spans="1:9" hidden="1" x14ac:dyDescent="0.25">
      <c r="A56" s="5" t="s">
        <v>145</v>
      </c>
      <c r="B56" s="21"/>
      <c r="C56" s="21"/>
      <c r="D56" s="21"/>
      <c r="E56" s="21"/>
      <c r="F56" s="21"/>
      <c r="G56" s="21"/>
      <c r="H56" s="21"/>
      <c r="I56" s="21"/>
    </row>
    <row r="57" spans="1:9" hidden="1" x14ac:dyDescent="0.25">
      <c r="A57" s="5" t="s">
        <v>147</v>
      </c>
      <c r="B57" s="21"/>
      <c r="C57" s="21"/>
      <c r="D57" s="21"/>
      <c r="E57" s="21"/>
      <c r="F57" s="21"/>
      <c r="G57" s="21"/>
      <c r="H57" s="21"/>
      <c r="I57" s="21"/>
    </row>
    <row r="58" spans="1:9" ht="23.25" hidden="1" x14ac:dyDescent="0.25">
      <c r="A58" s="5" t="s">
        <v>150</v>
      </c>
      <c r="B58" s="21"/>
      <c r="C58" s="21"/>
      <c r="D58" s="21"/>
      <c r="E58" s="21"/>
      <c r="F58" s="21"/>
      <c r="G58" s="21"/>
      <c r="H58" s="21"/>
      <c r="I58" s="21"/>
    </row>
    <row r="59" spans="1:9" ht="23.25" hidden="1" x14ac:dyDescent="0.25">
      <c r="A59" s="5" t="s">
        <v>152</v>
      </c>
      <c r="B59" s="21"/>
      <c r="C59" s="21"/>
      <c r="D59" s="21"/>
      <c r="E59" s="21"/>
      <c r="F59" s="21"/>
      <c r="G59" s="21"/>
      <c r="H59" s="21"/>
      <c r="I59" s="21"/>
    </row>
    <row r="60" spans="1:9" ht="23.25" hidden="1" x14ac:dyDescent="0.25">
      <c r="A60" s="5" t="s">
        <v>154</v>
      </c>
      <c r="B60" s="21"/>
      <c r="C60" s="21"/>
      <c r="D60" s="21"/>
      <c r="E60" s="21"/>
      <c r="F60" s="21"/>
      <c r="G60" s="21"/>
      <c r="H60" s="21"/>
      <c r="I60" s="21"/>
    </row>
    <row r="61" spans="1:9" hidden="1" x14ac:dyDescent="0.25">
      <c r="A61" s="5" t="s">
        <v>156</v>
      </c>
      <c r="B61" s="21"/>
      <c r="C61" s="21"/>
      <c r="D61" s="21"/>
      <c r="E61" s="21"/>
      <c r="F61" s="21"/>
      <c r="G61" s="21"/>
      <c r="H61" s="21"/>
      <c r="I61" s="21"/>
    </row>
    <row r="62" spans="1:9" hidden="1" x14ac:dyDescent="0.25">
      <c r="A62" s="5" t="s">
        <v>159</v>
      </c>
      <c r="B62" s="21"/>
      <c r="C62" s="21"/>
      <c r="D62" s="21"/>
      <c r="E62" s="21"/>
      <c r="F62" s="21"/>
      <c r="G62" s="21"/>
      <c r="H62" s="21"/>
      <c r="I62" s="21"/>
    </row>
    <row r="63" spans="1:9" hidden="1" x14ac:dyDescent="0.25">
      <c r="A63" s="5" t="s">
        <v>161</v>
      </c>
      <c r="B63" s="21"/>
      <c r="C63" s="21"/>
      <c r="D63" s="21"/>
      <c r="E63" s="21"/>
      <c r="F63" s="21"/>
      <c r="G63" s="21"/>
      <c r="H63" s="21"/>
      <c r="I63" s="21"/>
    </row>
    <row r="64" spans="1:9" hidden="1" x14ac:dyDescent="0.25">
      <c r="A64" s="5" t="s">
        <v>163</v>
      </c>
      <c r="B64" s="21"/>
      <c r="C64" s="21"/>
      <c r="D64" s="21"/>
      <c r="E64" s="21"/>
      <c r="F64" s="21"/>
      <c r="G64" s="21"/>
      <c r="H64" s="21"/>
      <c r="I64" s="21"/>
    </row>
    <row r="65" spans="1:9" ht="23.25" hidden="1" x14ac:dyDescent="0.25">
      <c r="A65" s="5" t="s">
        <v>165</v>
      </c>
      <c r="B65" s="21"/>
      <c r="C65" s="21"/>
      <c r="D65" s="21"/>
      <c r="E65" s="21"/>
      <c r="F65" s="21"/>
      <c r="G65" s="21"/>
      <c r="H65" s="21"/>
      <c r="I65" s="21"/>
    </row>
    <row r="66" spans="1:9" ht="23.25" hidden="1" x14ac:dyDescent="0.25">
      <c r="A66" s="5" t="s">
        <v>167</v>
      </c>
      <c r="B66" s="21"/>
      <c r="C66" s="21"/>
      <c r="D66" s="21"/>
      <c r="E66" s="21"/>
      <c r="F66" s="21"/>
      <c r="G66" s="21"/>
      <c r="H66" s="21"/>
      <c r="I66" s="21"/>
    </row>
    <row r="67" spans="1:9" hidden="1" x14ac:dyDescent="0.25">
      <c r="A67" s="5" t="s">
        <v>169</v>
      </c>
      <c r="B67" s="21"/>
      <c r="C67" s="21"/>
      <c r="D67" s="21"/>
      <c r="E67" s="21"/>
      <c r="F67" s="21"/>
      <c r="G67" s="21"/>
      <c r="H67" s="21"/>
      <c r="I67" s="21"/>
    </row>
    <row r="68" spans="1:9" hidden="1" x14ac:dyDescent="0.25">
      <c r="A68" s="5" t="s">
        <v>172</v>
      </c>
      <c r="B68" s="21"/>
      <c r="C68" s="21"/>
      <c r="D68" s="21"/>
      <c r="E68" s="21"/>
      <c r="F68" s="21"/>
      <c r="G68" s="21"/>
      <c r="H68" s="21"/>
      <c r="I68" s="21"/>
    </row>
    <row r="69" spans="1:9" hidden="1" x14ac:dyDescent="0.25">
      <c r="A69" s="5" t="s">
        <v>174</v>
      </c>
      <c r="B69" s="21"/>
      <c r="C69" s="21"/>
      <c r="D69" s="21"/>
      <c r="E69" s="21"/>
      <c r="F69" s="21"/>
      <c r="G69" s="21"/>
      <c r="H69" s="21"/>
      <c r="I69" s="21"/>
    </row>
    <row r="70" spans="1:9" hidden="1" x14ac:dyDescent="0.25">
      <c r="A70" s="5" t="s">
        <v>176</v>
      </c>
      <c r="B70" s="21"/>
      <c r="C70" s="21"/>
      <c r="D70" s="21"/>
      <c r="E70" s="21"/>
      <c r="F70" s="21"/>
      <c r="G70" s="21"/>
      <c r="H70" s="21"/>
      <c r="I70" s="21"/>
    </row>
    <row r="71" spans="1:9" hidden="1" x14ac:dyDescent="0.25">
      <c r="A71" s="5" t="s">
        <v>179</v>
      </c>
      <c r="B71" s="21"/>
      <c r="C71" s="21"/>
      <c r="D71" s="21"/>
      <c r="E71" s="21"/>
      <c r="F71" s="21"/>
      <c r="G71" s="21"/>
      <c r="H71" s="21"/>
      <c r="I71" s="21"/>
    </row>
    <row r="72" spans="1:9" hidden="1" x14ac:dyDescent="0.25">
      <c r="A72" s="5" t="s">
        <v>181</v>
      </c>
      <c r="B72" s="21"/>
      <c r="C72" s="21"/>
      <c r="D72" s="21"/>
      <c r="E72" s="21"/>
      <c r="F72" s="21"/>
      <c r="G72" s="21"/>
      <c r="H72" s="21"/>
      <c r="I72" s="21"/>
    </row>
    <row r="73" spans="1:9" ht="23.25" hidden="1" x14ac:dyDescent="0.25">
      <c r="A73" s="5" t="s">
        <v>183</v>
      </c>
      <c r="B73" s="21"/>
      <c r="C73" s="21"/>
      <c r="D73" s="21"/>
      <c r="E73" s="21"/>
      <c r="F73" s="21"/>
      <c r="G73" s="21"/>
      <c r="H73" s="21"/>
      <c r="I73" s="21"/>
    </row>
    <row r="74" spans="1:9" ht="60" x14ac:dyDescent="0.25">
      <c r="A74" s="90" t="s">
        <v>185</v>
      </c>
      <c r="B74" s="66" t="s">
        <v>318</v>
      </c>
      <c r="C74" s="93" t="s">
        <v>319</v>
      </c>
      <c r="D74" s="93" t="s">
        <v>320</v>
      </c>
      <c r="E74" s="97" t="s">
        <v>321</v>
      </c>
      <c r="F74" s="98" t="s">
        <v>322</v>
      </c>
      <c r="G74" s="93" t="s">
        <v>323</v>
      </c>
      <c r="H74" s="93" t="s">
        <v>324</v>
      </c>
      <c r="I74" s="93" t="s">
        <v>325</v>
      </c>
    </row>
    <row r="75" spans="1:9" ht="105" x14ac:dyDescent="0.25">
      <c r="A75" s="91"/>
      <c r="B75" s="67" t="s">
        <v>326</v>
      </c>
      <c r="C75" s="94"/>
      <c r="D75" s="96"/>
      <c r="E75" s="94"/>
      <c r="F75" s="99"/>
      <c r="G75" s="94"/>
      <c r="H75" s="94"/>
      <c r="I75" s="94"/>
    </row>
    <row r="76" spans="1:9" ht="150" x14ac:dyDescent="0.25">
      <c r="A76" s="91"/>
      <c r="B76" s="66" t="s">
        <v>327</v>
      </c>
      <c r="C76" s="95"/>
      <c r="D76" s="101" t="s">
        <v>328</v>
      </c>
      <c r="E76" s="68" t="s">
        <v>329</v>
      </c>
      <c r="F76" s="99"/>
      <c r="G76" s="94"/>
      <c r="H76" s="94"/>
      <c r="I76" s="94"/>
    </row>
    <row r="77" spans="1:9" ht="75" x14ac:dyDescent="0.25">
      <c r="A77" s="91"/>
      <c r="B77" s="66" t="s">
        <v>330</v>
      </c>
      <c r="C77" s="103" t="s">
        <v>331</v>
      </c>
      <c r="D77" s="102"/>
      <c r="E77" s="104"/>
      <c r="F77" s="99"/>
      <c r="G77" s="94"/>
      <c r="H77" s="94"/>
      <c r="I77" s="94"/>
    </row>
    <row r="78" spans="1:9" ht="75" x14ac:dyDescent="0.25">
      <c r="A78" s="91"/>
      <c r="B78" s="66" t="s">
        <v>332</v>
      </c>
      <c r="C78" s="95"/>
      <c r="D78" s="101" t="s">
        <v>333</v>
      </c>
      <c r="E78" s="105"/>
      <c r="F78" s="99"/>
      <c r="G78" s="94"/>
      <c r="H78" s="94"/>
      <c r="I78" s="94"/>
    </row>
    <row r="79" spans="1:9" ht="45" x14ac:dyDescent="0.25">
      <c r="A79" s="91"/>
      <c r="B79" s="66" t="s">
        <v>334</v>
      </c>
      <c r="C79" s="93" t="s">
        <v>335</v>
      </c>
      <c r="D79" s="106"/>
      <c r="E79" s="69"/>
      <c r="F79" s="99"/>
      <c r="G79" s="94"/>
      <c r="H79" s="94"/>
      <c r="I79" s="94"/>
    </row>
    <row r="80" spans="1:9" ht="105" x14ac:dyDescent="0.25">
      <c r="A80" s="91"/>
      <c r="B80" s="66" t="s">
        <v>336</v>
      </c>
      <c r="C80" s="94"/>
      <c r="D80" s="101" t="s">
        <v>337</v>
      </c>
      <c r="E80" s="69"/>
      <c r="F80" s="99"/>
      <c r="G80" s="94"/>
      <c r="H80" s="94"/>
      <c r="I80" s="94"/>
    </row>
    <row r="81" spans="1:9" ht="30" x14ac:dyDescent="0.25">
      <c r="A81" s="92"/>
      <c r="B81" s="70" t="s">
        <v>338</v>
      </c>
      <c r="C81" s="95"/>
      <c r="D81" s="106"/>
      <c r="E81" s="69"/>
      <c r="F81" s="100"/>
      <c r="G81" s="95"/>
      <c r="H81" s="95"/>
      <c r="I81" s="95"/>
    </row>
    <row r="82" spans="1:9" x14ac:dyDescent="0.25">
      <c r="A82" s="5" t="s">
        <v>187</v>
      </c>
      <c r="B82" s="21"/>
      <c r="C82" s="21"/>
      <c r="D82" s="21"/>
      <c r="E82" s="21"/>
      <c r="F82" s="21"/>
      <c r="G82" s="21"/>
      <c r="H82" s="21"/>
      <c r="I82" s="21"/>
    </row>
    <row r="83" spans="1:9" x14ac:dyDescent="0.25">
      <c r="A83" s="5" t="s">
        <v>189</v>
      </c>
      <c r="B83" s="21"/>
      <c r="C83" s="21"/>
      <c r="D83" s="21"/>
      <c r="E83" s="21"/>
      <c r="F83" s="21"/>
      <c r="G83" s="21"/>
      <c r="H83" s="21"/>
      <c r="I83" s="21"/>
    </row>
    <row r="84" spans="1:9" x14ac:dyDescent="0.25">
      <c r="A84" s="5" t="s">
        <v>191</v>
      </c>
      <c r="B84" s="21"/>
      <c r="C84" s="21"/>
      <c r="D84" s="21"/>
      <c r="E84" s="21"/>
      <c r="F84" s="21"/>
      <c r="G84" s="21"/>
      <c r="H84" s="21"/>
      <c r="I84" s="21"/>
    </row>
    <row r="85" spans="1:9" x14ac:dyDescent="0.25">
      <c r="A85" s="5" t="s">
        <v>193</v>
      </c>
      <c r="B85" s="21"/>
      <c r="C85" s="21"/>
      <c r="D85" s="21"/>
      <c r="E85" s="21"/>
      <c r="F85" s="21"/>
      <c r="G85" s="21"/>
      <c r="H85" s="21"/>
      <c r="I85" s="21"/>
    </row>
  </sheetData>
  <autoFilter ref="A4:I85" xr:uid="{00000000-0009-0000-0000-000001000000}"/>
  <mergeCells count="16">
    <mergeCell ref="F2:I2"/>
    <mergeCell ref="B2:E2"/>
    <mergeCell ref="A74:A81"/>
    <mergeCell ref="C74:C76"/>
    <mergeCell ref="D74:D75"/>
    <mergeCell ref="E74:E75"/>
    <mergeCell ref="F74:F81"/>
    <mergeCell ref="G74:G81"/>
    <mergeCell ref="H74:H81"/>
    <mergeCell ref="I74:I81"/>
    <mergeCell ref="D76:D77"/>
    <mergeCell ref="C77:C78"/>
    <mergeCell ref="E77:E78"/>
    <mergeCell ref="D78:D79"/>
    <mergeCell ref="C79:C81"/>
    <mergeCell ref="D80:D81"/>
  </mergeCells>
  <pageMargins left="0.7" right="0.7" top="0.75" bottom="0.75" header="0.3" footer="0.3"/>
  <pageSetup orientation="portrait" horizontalDpi="4294967292"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I31"/>
  <sheetViews>
    <sheetView showGridLines="0" tabSelected="1" topLeftCell="Z10" zoomScale="90" zoomScaleNormal="90" workbookViewId="0">
      <selection activeCell="AA15" sqref="AA15"/>
    </sheetView>
  </sheetViews>
  <sheetFormatPr baseColWidth="10" defaultColWidth="11.42578125" defaultRowHeight="15" x14ac:dyDescent="0.25"/>
  <cols>
    <col min="1" max="1" width="12.85546875" customWidth="1"/>
    <col min="2" max="2" width="8.28515625" customWidth="1"/>
    <col min="3" max="3" width="27.140625" customWidth="1"/>
    <col min="4" max="4" width="23.28515625" customWidth="1"/>
    <col min="5" max="5" width="28.42578125" customWidth="1"/>
    <col min="6" max="6" width="49.28515625" customWidth="1"/>
    <col min="7" max="7" width="20.7109375" customWidth="1"/>
    <col min="8" max="8" width="15.85546875" customWidth="1"/>
    <col min="9" max="9" width="19.5703125" customWidth="1"/>
    <col min="10" max="10" width="15.85546875" customWidth="1"/>
    <col min="11" max="11" width="10.28515625" customWidth="1"/>
    <col min="12" max="12" width="11.5703125" customWidth="1"/>
    <col min="13" max="13" width="7.42578125" customWidth="1"/>
    <col min="14" max="14" width="16.5703125" customWidth="1"/>
    <col min="15" max="15" width="6.7109375" customWidth="1"/>
    <col min="16" max="16" width="12.140625" customWidth="1"/>
    <col min="17" max="17" width="15.5703125" customWidth="1"/>
    <col min="18" max="18" width="13.42578125" customWidth="1"/>
    <col min="19" max="19" width="7" customWidth="1"/>
    <col min="20" max="20" width="12.7109375" customWidth="1"/>
    <col min="21" max="21" width="8.28515625" customWidth="1"/>
    <col min="22" max="22" width="12.7109375" customWidth="1"/>
    <col min="23" max="23" width="8.42578125" customWidth="1"/>
    <col min="24" max="24" width="17.5703125" customWidth="1"/>
    <col min="25" max="25" width="42.28515625" customWidth="1"/>
    <col min="26" max="26" width="57.28515625" customWidth="1"/>
    <col min="27" max="27" width="83.28515625" customWidth="1"/>
    <col min="28" max="28" width="9.85546875" customWidth="1"/>
    <col min="29" max="29" width="8.85546875" customWidth="1"/>
    <col min="30" max="30" width="13.7109375" customWidth="1"/>
    <col min="31" max="31" width="11.85546875" customWidth="1"/>
    <col min="32" max="32" width="12.5703125" customWidth="1"/>
    <col min="33" max="33" width="12.140625" customWidth="1"/>
    <col min="34" max="34" width="9.140625" customWidth="1"/>
    <col min="35" max="35" width="10.85546875" customWidth="1"/>
    <col min="36" max="36" width="8.7109375" customWidth="1"/>
    <col min="37" max="37" width="8.140625" customWidth="1"/>
    <col min="38" max="38" width="9.42578125" customWidth="1"/>
    <col min="39" max="39" width="8.42578125" customWidth="1"/>
    <col min="40" max="40" width="7.85546875" customWidth="1"/>
    <col min="41" max="41" width="13.28515625" customWidth="1"/>
    <col min="42" max="42" width="7.7109375" customWidth="1"/>
    <col min="43" max="43" width="13.28515625" customWidth="1"/>
    <col min="44" max="44" width="12.7109375" customWidth="1"/>
    <col min="45" max="45" width="12" customWidth="1"/>
    <col min="46" max="47" width="17.28515625" customWidth="1"/>
    <col min="48" max="48" width="14.28515625" customWidth="1"/>
    <col min="49" max="49" width="12.28515625" customWidth="1"/>
    <col min="50" max="52" width="17.28515625" customWidth="1"/>
    <col min="53" max="54" width="22" customWidth="1"/>
    <col min="55" max="55" width="12.140625" customWidth="1"/>
    <col min="61" max="61" width="54.140625" customWidth="1"/>
    <col min="16338" max="16384" width="25.42578125" customWidth="1"/>
  </cols>
  <sheetData>
    <row r="1" spans="1:61" s="7" customFormat="1" ht="16.5" customHeight="1" x14ac:dyDescent="0.25">
      <c r="A1" s="193"/>
      <c r="B1" s="193"/>
      <c r="C1" s="193"/>
      <c r="D1" s="169" t="s">
        <v>215</v>
      </c>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70" t="s">
        <v>216</v>
      </c>
      <c r="BC1" s="170"/>
      <c r="BI1" s="31" t="s">
        <v>217</v>
      </c>
    </row>
    <row r="2" spans="1:61" s="7" customFormat="1" ht="16.5" customHeight="1" x14ac:dyDescent="0.25">
      <c r="A2" s="193"/>
      <c r="B2" s="193"/>
      <c r="C2" s="193"/>
      <c r="D2" s="171" t="s">
        <v>218</v>
      </c>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3"/>
      <c r="BB2" s="170" t="s">
        <v>219</v>
      </c>
      <c r="BC2" s="170"/>
      <c r="BI2" s="31" t="s">
        <v>220</v>
      </c>
    </row>
    <row r="3" spans="1:61" s="7" customFormat="1" ht="16.5" customHeight="1" x14ac:dyDescent="0.25">
      <c r="A3" s="193"/>
      <c r="B3" s="193"/>
      <c r="C3" s="193"/>
      <c r="D3" s="171" t="s">
        <v>221</v>
      </c>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3"/>
      <c r="BB3" s="170" t="s">
        <v>222</v>
      </c>
      <c r="BC3" s="170"/>
      <c r="BI3" s="31" t="s">
        <v>223</v>
      </c>
    </row>
    <row r="4" spans="1:61" s="7" customFormat="1" ht="18" customHeight="1" x14ac:dyDescent="0.25">
      <c r="A4" s="193"/>
      <c r="B4" s="193"/>
      <c r="C4" s="193"/>
      <c r="D4" s="174" t="s">
        <v>224</v>
      </c>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6"/>
      <c r="BB4" s="170" t="s">
        <v>225</v>
      </c>
      <c r="BC4" s="170"/>
      <c r="BI4" s="31" t="s">
        <v>226</v>
      </c>
    </row>
    <row r="5" spans="1:61" s="8" customFormat="1" ht="41.25" customHeight="1" x14ac:dyDescent="0.25">
      <c r="A5" s="194" t="s">
        <v>227</v>
      </c>
      <c r="B5" s="195"/>
      <c r="C5" s="195"/>
      <c r="D5" s="180" t="s">
        <v>215</v>
      </c>
      <c r="E5" s="181"/>
      <c r="F5" s="46" t="s">
        <v>228</v>
      </c>
      <c r="G5" s="71" t="s">
        <v>340</v>
      </c>
      <c r="H5" s="46" t="s">
        <v>229</v>
      </c>
      <c r="I5" s="71" t="s">
        <v>185</v>
      </c>
      <c r="J5" s="46" t="s">
        <v>0</v>
      </c>
      <c r="K5" s="47" t="s">
        <v>341</v>
      </c>
      <c r="L5" s="188" t="s">
        <v>230</v>
      </c>
      <c r="M5" s="189"/>
      <c r="N5" s="35">
        <v>45608</v>
      </c>
      <c r="O5" s="44"/>
      <c r="P5" s="56"/>
      <c r="Q5" s="56"/>
      <c r="R5" s="56"/>
      <c r="S5" s="57"/>
      <c r="T5" s="57"/>
      <c r="U5" s="57"/>
      <c r="AS5" s="58"/>
      <c r="BB5" s="167"/>
      <c r="BC5" s="168"/>
      <c r="BI5" s="31" t="s">
        <v>231</v>
      </c>
    </row>
    <row r="6" spans="1:61" s="8" customFormat="1" ht="62.25" customHeight="1" x14ac:dyDescent="0.25">
      <c r="A6" s="196" t="s">
        <v>232</v>
      </c>
      <c r="B6" s="197"/>
      <c r="C6" s="198"/>
      <c r="D6" s="192" t="s">
        <v>339</v>
      </c>
      <c r="E6" s="192"/>
      <c r="F6" s="192"/>
      <c r="G6" s="192"/>
      <c r="H6" s="192"/>
      <c r="I6" s="192"/>
      <c r="J6" s="192"/>
      <c r="K6" s="192"/>
      <c r="L6" s="190" t="s">
        <v>233</v>
      </c>
      <c r="M6" s="191"/>
      <c r="N6" s="45">
        <v>2024</v>
      </c>
      <c r="O6" s="44"/>
      <c r="P6" s="56"/>
      <c r="Q6" s="59"/>
      <c r="R6" s="59"/>
      <c r="S6" s="59"/>
      <c r="T6" s="59"/>
      <c r="W6" s="37" t="s">
        <v>234</v>
      </c>
      <c r="X6" s="177"/>
      <c r="Y6" s="177"/>
      <c r="Z6" s="177"/>
      <c r="AA6" s="177"/>
      <c r="AB6" s="177"/>
      <c r="AC6" s="177"/>
      <c r="AD6" s="177"/>
      <c r="AE6" s="177"/>
      <c r="AF6" s="177"/>
      <c r="AG6" s="177"/>
      <c r="AH6" s="177"/>
      <c r="AI6" s="177"/>
      <c r="AJ6" s="38"/>
      <c r="AK6" s="38"/>
      <c r="AL6" s="38"/>
      <c r="AM6" s="38"/>
      <c r="AN6" s="39"/>
      <c r="AO6" s="40"/>
      <c r="AP6" s="40"/>
      <c r="AQ6" s="40"/>
      <c r="AS6" s="58"/>
      <c r="AT6" s="36"/>
      <c r="AU6" s="36"/>
      <c r="AV6" s="36"/>
      <c r="AW6" s="36"/>
      <c r="AX6" s="36"/>
      <c r="AY6" s="36"/>
      <c r="AZ6" s="36"/>
      <c r="BA6" s="36"/>
      <c r="BB6" s="178"/>
      <c r="BC6" s="179"/>
      <c r="BI6" s="31" t="s">
        <v>235</v>
      </c>
    </row>
    <row r="7" spans="1:61" s="8" customFormat="1" ht="29.25" customHeight="1" x14ac:dyDescent="0.25">
      <c r="A7" s="107" t="s">
        <v>236</v>
      </c>
      <c r="B7" s="108"/>
      <c r="C7" s="108"/>
      <c r="D7" s="108"/>
      <c r="E7" s="108"/>
      <c r="F7" s="108"/>
      <c r="G7" s="108"/>
      <c r="H7" s="108"/>
      <c r="I7" s="108"/>
      <c r="J7" s="108"/>
      <c r="K7" s="108"/>
      <c r="L7" s="108"/>
      <c r="M7" s="108"/>
      <c r="N7" s="108"/>
      <c r="O7" s="108"/>
      <c r="P7" s="108"/>
      <c r="Q7" s="108"/>
      <c r="R7" s="108"/>
      <c r="S7" s="108"/>
      <c r="T7" s="108"/>
      <c r="U7" s="108"/>
      <c r="V7" s="108"/>
      <c r="W7" s="182" t="s">
        <v>237</v>
      </c>
      <c r="X7" s="182"/>
      <c r="Y7" s="182"/>
      <c r="Z7" s="182"/>
      <c r="AA7" s="182"/>
      <c r="AB7" s="182"/>
      <c r="AC7" s="182"/>
      <c r="AD7" s="182"/>
      <c r="AE7" s="182"/>
      <c r="AF7" s="182"/>
      <c r="AG7" s="182"/>
      <c r="AH7" s="182"/>
      <c r="AI7" s="182"/>
      <c r="AJ7" s="182"/>
      <c r="AK7" s="182"/>
      <c r="AL7" s="182"/>
      <c r="AM7" s="182"/>
      <c r="AN7" s="182"/>
      <c r="AO7" s="182"/>
      <c r="AP7" s="182"/>
      <c r="AQ7" s="182"/>
      <c r="AR7" s="182"/>
      <c r="AS7" s="183"/>
      <c r="AT7" s="146" t="s">
        <v>238</v>
      </c>
      <c r="AU7" s="146"/>
      <c r="AV7" s="146"/>
      <c r="AW7" s="146"/>
      <c r="AX7" s="146"/>
      <c r="AY7" s="146"/>
      <c r="AZ7" s="146"/>
      <c r="BA7" s="146"/>
      <c r="BB7" s="146"/>
      <c r="BC7" s="184"/>
    </row>
    <row r="8" spans="1:61" s="8" customFormat="1" ht="33" customHeight="1" x14ac:dyDescent="0.25">
      <c r="A8" s="203" t="s">
        <v>239</v>
      </c>
      <c r="B8" s="203"/>
      <c r="C8" s="203"/>
      <c r="D8" s="203"/>
      <c r="E8" s="203"/>
      <c r="F8" s="203"/>
      <c r="G8" s="203"/>
      <c r="H8" s="203"/>
      <c r="I8" s="203"/>
      <c r="J8" s="204"/>
      <c r="K8" s="146" t="s">
        <v>240</v>
      </c>
      <c r="L8" s="146"/>
      <c r="M8" s="146"/>
      <c r="N8" s="146"/>
      <c r="O8" s="146"/>
      <c r="P8" s="146"/>
      <c r="Q8" s="146"/>
      <c r="R8" s="146"/>
      <c r="S8" s="146"/>
      <c r="T8" s="146"/>
      <c r="U8" s="146"/>
      <c r="V8" s="146"/>
      <c r="W8" s="155" t="s">
        <v>241</v>
      </c>
      <c r="X8" s="155"/>
      <c r="Y8" s="155"/>
      <c r="Z8" s="155"/>
      <c r="AA8" s="155"/>
      <c r="AB8" s="157" t="s">
        <v>242</v>
      </c>
      <c r="AC8" s="157"/>
      <c r="AD8" s="157"/>
      <c r="AE8" s="157"/>
      <c r="AF8" s="157"/>
      <c r="AG8" s="157"/>
      <c r="AH8" s="157"/>
      <c r="AI8" s="157"/>
      <c r="AJ8" s="158"/>
      <c r="AK8" s="158"/>
      <c r="AL8" s="158"/>
      <c r="AM8" s="158"/>
      <c r="AN8" s="158"/>
      <c r="AO8" s="158"/>
      <c r="AP8" s="158"/>
      <c r="AQ8" s="158"/>
      <c r="AR8" s="158"/>
      <c r="AS8" s="158"/>
      <c r="AT8" s="185"/>
      <c r="AU8" s="185"/>
      <c r="AV8" s="185"/>
      <c r="AW8" s="185"/>
      <c r="AX8" s="185"/>
      <c r="AY8" s="185"/>
      <c r="AZ8" s="185"/>
      <c r="BA8" s="185"/>
      <c r="BB8" s="185"/>
      <c r="BC8" s="186"/>
    </row>
    <row r="9" spans="1:61" s="9" customFormat="1" ht="33" customHeight="1" x14ac:dyDescent="0.25">
      <c r="A9" s="205"/>
      <c r="B9" s="205"/>
      <c r="C9" s="205"/>
      <c r="D9" s="205"/>
      <c r="E9" s="205"/>
      <c r="F9" s="205"/>
      <c r="G9" s="205"/>
      <c r="H9" s="205"/>
      <c r="I9" s="205"/>
      <c r="J9" s="189"/>
      <c r="K9" s="149" t="s">
        <v>243</v>
      </c>
      <c r="L9" s="149" t="s">
        <v>244</v>
      </c>
      <c r="M9" s="149" t="s">
        <v>245</v>
      </c>
      <c r="N9" s="149" t="s">
        <v>246</v>
      </c>
      <c r="O9" s="149" t="s">
        <v>247</v>
      </c>
      <c r="P9" s="149" t="s">
        <v>248</v>
      </c>
      <c r="Q9" s="149" t="s">
        <v>249</v>
      </c>
      <c r="R9" s="149" t="s">
        <v>250</v>
      </c>
      <c r="S9" s="149" t="s">
        <v>251</v>
      </c>
      <c r="T9" s="149" t="s">
        <v>252</v>
      </c>
      <c r="U9" s="149" t="s">
        <v>253</v>
      </c>
      <c r="V9" s="149" t="s">
        <v>254</v>
      </c>
      <c r="W9" s="155"/>
      <c r="X9" s="155"/>
      <c r="Y9" s="155"/>
      <c r="Z9" s="155"/>
      <c r="AA9" s="156"/>
      <c r="AB9" s="187" t="s">
        <v>255</v>
      </c>
      <c r="AC9" s="187"/>
      <c r="AD9" s="187"/>
      <c r="AE9" s="187"/>
      <c r="AF9" s="187"/>
      <c r="AG9" s="187"/>
      <c r="AH9" s="187"/>
      <c r="AI9" s="187"/>
      <c r="AJ9" s="160" t="s">
        <v>256</v>
      </c>
      <c r="AK9" s="30"/>
      <c r="AL9" s="148" t="s">
        <v>257</v>
      </c>
      <c r="AM9" s="148" t="s">
        <v>258</v>
      </c>
      <c r="AN9" s="147" t="s">
        <v>259</v>
      </c>
      <c r="AO9" s="147" t="s">
        <v>260</v>
      </c>
      <c r="AP9" s="148" t="s">
        <v>261</v>
      </c>
      <c r="AQ9" s="147" t="s">
        <v>262</v>
      </c>
      <c r="AR9" s="147" t="s">
        <v>263</v>
      </c>
      <c r="AS9" s="147" t="s">
        <v>264</v>
      </c>
      <c r="AT9" s="185"/>
      <c r="AU9" s="185"/>
      <c r="AV9" s="185"/>
      <c r="AW9" s="185"/>
      <c r="AX9" s="185"/>
      <c r="AY9" s="185"/>
      <c r="AZ9" s="185"/>
      <c r="BA9" s="185"/>
      <c r="BB9" s="185"/>
      <c r="BC9" s="186"/>
    </row>
    <row r="10" spans="1:61" s="9" customFormat="1" ht="49.5" customHeight="1" x14ac:dyDescent="0.25">
      <c r="A10" s="199" t="s">
        <v>265</v>
      </c>
      <c r="B10" s="199" t="s">
        <v>266</v>
      </c>
      <c r="C10" s="154" t="s">
        <v>267</v>
      </c>
      <c r="D10" s="154" t="s">
        <v>268</v>
      </c>
      <c r="E10" s="154" t="s">
        <v>269</v>
      </c>
      <c r="F10" s="154" t="s">
        <v>270</v>
      </c>
      <c r="G10" s="154" t="s">
        <v>271</v>
      </c>
      <c r="H10" s="154"/>
      <c r="I10" s="154"/>
      <c r="J10" s="154"/>
      <c r="K10" s="149"/>
      <c r="L10" s="149"/>
      <c r="M10" s="149"/>
      <c r="N10" s="149"/>
      <c r="O10" s="149"/>
      <c r="P10" s="149"/>
      <c r="Q10" s="149"/>
      <c r="R10" s="149"/>
      <c r="S10" s="149"/>
      <c r="T10" s="149"/>
      <c r="U10" s="149"/>
      <c r="V10" s="149"/>
      <c r="W10" s="155"/>
      <c r="X10" s="155"/>
      <c r="Y10" s="155"/>
      <c r="Z10" s="155"/>
      <c r="AA10" s="155"/>
      <c r="AB10" s="159" t="s">
        <v>272</v>
      </c>
      <c r="AC10" s="159"/>
      <c r="AD10" s="159"/>
      <c r="AE10" s="159"/>
      <c r="AF10" s="159"/>
      <c r="AG10" s="159" t="s">
        <v>273</v>
      </c>
      <c r="AH10" s="159"/>
      <c r="AI10" s="159"/>
      <c r="AJ10" s="148"/>
      <c r="AK10" s="30"/>
      <c r="AL10" s="148"/>
      <c r="AM10" s="148"/>
      <c r="AN10" s="147"/>
      <c r="AO10" s="147"/>
      <c r="AP10" s="148"/>
      <c r="AQ10" s="147"/>
      <c r="AR10" s="147"/>
      <c r="AS10" s="147"/>
      <c r="AT10" s="151" t="s">
        <v>274</v>
      </c>
      <c r="AU10" s="151" t="s">
        <v>275</v>
      </c>
      <c r="AV10" s="151" t="s">
        <v>276</v>
      </c>
      <c r="AW10" s="151" t="s">
        <v>277</v>
      </c>
      <c r="AX10" s="153" t="s">
        <v>278</v>
      </c>
      <c r="AY10" s="153"/>
      <c r="AZ10" s="153"/>
      <c r="BA10" s="154" t="s">
        <v>279</v>
      </c>
      <c r="BB10" s="154" t="s">
        <v>280</v>
      </c>
      <c r="BC10" s="150" t="s">
        <v>281</v>
      </c>
    </row>
    <row r="11" spans="1:61" s="9" customFormat="1" ht="64.5" customHeight="1" x14ac:dyDescent="0.25">
      <c r="A11" s="199"/>
      <c r="B11" s="199"/>
      <c r="C11" s="154"/>
      <c r="D11" s="154"/>
      <c r="E11" s="154"/>
      <c r="F11" s="154"/>
      <c r="G11" s="10" t="s">
        <v>282</v>
      </c>
      <c r="H11" s="10" t="s">
        <v>283</v>
      </c>
      <c r="I11" s="10" t="s">
        <v>284</v>
      </c>
      <c r="J11" s="10" t="s">
        <v>285</v>
      </c>
      <c r="K11" s="149"/>
      <c r="L11" s="149"/>
      <c r="M11" s="149"/>
      <c r="N11" s="149"/>
      <c r="O11" s="149"/>
      <c r="P11" s="149"/>
      <c r="Q11" s="149"/>
      <c r="R11" s="149"/>
      <c r="S11" s="149"/>
      <c r="T11" s="149"/>
      <c r="U11" s="149"/>
      <c r="V11" s="149"/>
      <c r="W11" s="11" t="s">
        <v>286</v>
      </c>
      <c r="X11" s="11" t="s">
        <v>287</v>
      </c>
      <c r="Y11" s="11" t="s">
        <v>288</v>
      </c>
      <c r="Z11" s="11" t="s">
        <v>289</v>
      </c>
      <c r="AA11" s="12" t="s">
        <v>290</v>
      </c>
      <c r="AB11" s="12" t="s">
        <v>291</v>
      </c>
      <c r="AC11" s="11" t="s">
        <v>292</v>
      </c>
      <c r="AD11" s="11" t="s">
        <v>293</v>
      </c>
      <c r="AE11" s="12" t="s">
        <v>294</v>
      </c>
      <c r="AF11" s="11" t="s">
        <v>295</v>
      </c>
      <c r="AG11" s="11" t="s">
        <v>296</v>
      </c>
      <c r="AH11" s="11" t="s">
        <v>297</v>
      </c>
      <c r="AI11" s="11" t="s">
        <v>298</v>
      </c>
      <c r="AJ11" s="30" t="s">
        <v>299</v>
      </c>
      <c r="AK11" s="30"/>
      <c r="AL11" s="30" t="s">
        <v>300</v>
      </c>
      <c r="AM11" s="30" t="s">
        <v>301</v>
      </c>
      <c r="AN11" s="147"/>
      <c r="AO11" s="147"/>
      <c r="AP11" s="148"/>
      <c r="AQ11" s="147"/>
      <c r="AR11" s="147"/>
      <c r="AS11" s="147"/>
      <c r="AT11" s="152"/>
      <c r="AU11" s="152"/>
      <c r="AV11" s="152"/>
      <c r="AW11" s="152"/>
      <c r="AX11" s="12" t="s">
        <v>302</v>
      </c>
      <c r="AY11" s="12" t="s">
        <v>303</v>
      </c>
      <c r="AZ11" s="12" t="s">
        <v>304</v>
      </c>
      <c r="BA11" s="154"/>
      <c r="BB11" s="154"/>
      <c r="BC11" s="150"/>
      <c r="BF11" s="26"/>
    </row>
    <row r="12" spans="1:61" s="15" customFormat="1" ht="151.5" customHeight="1" x14ac:dyDescent="0.25">
      <c r="A12" s="200" t="s">
        <v>343</v>
      </c>
      <c r="B12" s="130" t="s">
        <v>305</v>
      </c>
      <c r="C12" s="132" t="s">
        <v>342</v>
      </c>
      <c r="D12" s="132" t="s">
        <v>345</v>
      </c>
      <c r="E12" s="132" t="s">
        <v>347</v>
      </c>
      <c r="F12" s="161" t="str">
        <f>+CONCATENATE(C12," ",D12," ",E12)</f>
        <v>Posibilidad de perdida reputacional Por la presentación extemporánea del proyecto de presupuesto Debido a la consolidación tardía de la Información suministrada por las diferentes Unidades Ejecutoras para proyectar el Presupuesto del Distrito.</v>
      </c>
      <c r="G12" s="132" t="s">
        <v>349</v>
      </c>
      <c r="H12" s="132" t="s">
        <v>350</v>
      </c>
      <c r="I12" s="132" t="s">
        <v>350</v>
      </c>
      <c r="J12" s="134" t="s">
        <v>350</v>
      </c>
      <c r="K12" s="136">
        <v>246</v>
      </c>
      <c r="L12" s="111" t="str">
        <f>IF(K12&lt;=0,"",IF(K12&lt;=2,"Muy Baja",IF(K12&lt;=24,"Baja",IF(K12&lt;=500,"Media",IF(K12&lt;=5000,"Alta","Muy Alta")))))</f>
        <v>Media</v>
      </c>
      <c r="M12" s="138">
        <f>IF(L12="","",IF(L12="Muy Baja",0.2,IF(L12="Baja",0.4,IF(L12="Media",0.6,IF(L12="Alta",0.8,IF(L12="Muy Alta",1,))))))</f>
        <v>0.6</v>
      </c>
      <c r="N12" s="141" t="s">
        <v>306</v>
      </c>
      <c r="O12" s="138">
        <f>IF(N12="","",IF(N12="menor a 10 SMLMV",0.2,IF(N12="ENTRE 10 Y 50 SMLMV",0.4,IF(N12="entre 50 y 100 SMLMV",0.6,IF(N12="entre 100 y 500 SMLMV",0.8,IF(N12="Mayor a 500 SMLMV",1,))))))</f>
        <v>0</v>
      </c>
      <c r="P12" s="111" t="str">
        <f>IF(O12&lt;=0,"",IF(O12&lt;=20%,"Leve",IF(O12&lt;=40%,"Menor",IF(O12&lt;=60%,"Moderado",IF(O12&lt;=80%,"Mayor","Catastrofico")))))</f>
        <v/>
      </c>
      <c r="Q12" s="121" t="s">
        <v>231</v>
      </c>
      <c r="R12" s="111" t="str">
        <f>IF(S12&lt;=0,"",IF(S12&lt;=20%,"Leve",IF(S12&lt;=40%,"Menor",IF(S12&lt;=60%,"Moderado",IF(S12&lt;=80%,"Mayor","Catastrofico")))))</f>
        <v>Mayor</v>
      </c>
      <c r="S12" s="138">
        <f>IF(Q12="","",IF(Q12="El riesgo afecta la imagen de algún área de la organización",0.2,IF(Q12="El riesgo afecta la imagen de la entidad internamente, de conocimiento general nivel interno, de junta directiva y accionistas y/o de proveedores",0.4,IF(Q12="El riesgo afecta la imagen de la entidad con algunos usuarios de relevancia frente al logro de los objetivos",0.6,IF(Q12="El riesgo afecta la imagen de la entidad con efecto publicitario sostenido a nivel de sector administrativo, nivel departamental o municipal",0.8,IF(Q12="El riesgo afecta la imagen de la entidad a nivel nacional, con efecto publicitario sostenido a nivel país",1,))))))</f>
        <v>0.8</v>
      </c>
      <c r="T12" s="111" t="str">
        <f>IF(U12&lt;=0,"",IF(U12&lt;=20%,"Leve",IF(U12&lt;=40%,"Menor",IF(U12&lt;=60%,"Moderado",IF(U12&lt;=80%,"Mayor","Catastrofico")))))</f>
        <v>Mayor</v>
      </c>
      <c r="U12" s="143">
        <f>+S12</f>
        <v>0.8</v>
      </c>
      <c r="V12" s="119" t="str">
        <f>IF(OR(AND(L12="Muy Baja",T12="Leve"),AND(L12="Muy Baja",T12="Menor"),AND(L12="Baja",T12="Leve")),"Bajo",IF(OR(AND(L12="Muy baja",T12="Moderado"),AND(L12="Baja",T12="Menor"),AND(L12="Baja",T12="Moderado"),AND(L12="Media",T12="Leve"),AND(L12="Media",T12="Menor"),AND(L12="Media",T12="Moderado"),AND(L12="Alta",T12="Leve"),AND(L12="Alta",T12="Menor")),"Moderado",IF(OR(AND(L12="Muy Baja",T12="Mayor"),AND(L12="Baja",T12="Mayor"),AND(L12="Media",T12="Mayor"),AND(L12="Alta",T12="Moderado"),AND(L12="Alta",T12="Mayor"),AND(L12="Muy Alta",T12="Leve"),AND(L12="Muy Alta",T12="Menor"),AND(L12="Muy Alta",T12="Moderado"),AND(L12="Muy Alta",T12="Mayor")),"Alto",IF(OR(AND(L12="Muy Baja",T12="Catastrofico"),AND(L12="Baja",T12="Catastrofico"),AND(L12="Media",T12="Catastrofico"),AND(L12="Alta",T12="Catastrofico"),AND(L12="Muy Alta",T12="Catastrofico")),"Extremo",))))</f>
        <v>Alto</v>
      </c>
      <c r="W12" s="13">
        <v>1</v>
      </c>
      <c r="X12" s="72" t="s">
        <v>351</v>
      </c>
      <c r="Y12" s="72" t="s">
        <v>363</v>
      </c>
      <c r="Z12" s="48" t="s">
        <v>362</v>
      </c>
      <c r="AA12" s="13" t="str">
        <f>+CONCATENATE(X12," ",Y12," ",Z12)</f>
        <v>Profesional Universitario de la Dirección de Presupuesto Revisar anualmente los Anteproyectos de Presupuesto entregados por las Unidades Ejecutoras y poder contar con la Información Financiera de las mismas para la preparación y entrega oportuna del Proyecto de Presupuesto. En caso de que exista una variación significativa en las partidas proyectadas frente a las anteriores, se solicita la justificación de dicho incremento al funcionario responsable de la unidad ejectutora a través de un Oficio de SIGOB, y si no es justificado el incremento por parte de la Unidad Ejecutora, posteriormente se realiza una mesa de trabajo con los funcionarios responsables de esa dependencia, si persiste la situación el Profesional Universitario de la Dirección de Presupuesto previa autorización del Director Financiero de Presupuesto ajusta la cifra definitiva de acuerdo al Promedio Histórico de la misma correspondiente a los últimos 3 años.</v>
      </c>
      <c r="AB12" s="32" t="s">
        <v>354</v>
      </c>
      <c r="AC12" s="33">
        <f>IF(AB12="","",IF(AB12="Preventivo",0.25,IF(AB12="Detectivo",0.15,IF(AB12="Correctivo",0.1,))))</f>
        <v>0.25</v>
      </c>
      <c r="AD12" s="14" t="str">
        <f>+IF(OR(AB12='[1]11 FORMULAS'!$O$4,AB12='[1]11 FORMULAS'!$O$5),'[1]11 FORMULAS'!$P$5,IF(AB12='[1]11 FORMULAS'!$O$6,'[1]11 FORMULAS'!$P$6,""))</f>
        <v>Probabilidad</v>
      </c>
      <c r="AE12" s="32" t="s">
        <v>355</v>
      </c>
      <c r="AF12" s="33">
        <f>IF(AE12="","",IF(AE12="Manual",0.15,IF(AE12="Automatico",0.25,)))</f>
        <v>0.15</v>
      </c>
      <c r="AG12" s="34" t="s">
        <v>217</v>
      </c>
      <c r="AH12" s="34" t="s">
        <v>217</v>
      </c>
      <c r="AI12" s="34" t="s">
        <v>217</v>
      </c>
      <c r="AJ12" s="14">
        <f>+AC12+AF12</f>
        <v>0.4</v>
      </c>
      <c r="AK12" s="14">
        <f>+M12*AJ12</f>
        <v>0.24</v>
      </c>
      <c r="AL12" s="14">
        <f>+M12-AK12</f>
        <v>0.36</v>
      </c>
      <c r="AM12" s="14">
        <f>IF(AD12='[1]11 FORMULAS'!$P$6,U12-(U12*AJ12),U12)</f>
        <v>0.8</v>
      </c>
      <c r="AN12" s="109">
        <f>+AL16</f>
        <v>0.36</v>
      </c>
      <c r="AO12" s="111" t="str">
        <f>IF(AN12&lt;=0,"",IF(AN12&lt;=20%,"Muy Baja",IF(AN12&lt;=40%,"Baja",IF(AN12&lt;=60%,"Media",IF(AN12&lt;=80%,"Alta","Muy Alta")))))</f>
        <v>Baja</v>
      </c>
      <c r="AP12" s="109">
        <f>+AM16</f>
        <v>0.8</v>
      </c>
      <c r="AQ12" s="111" t="str">
        <f>IF(AP12&lt;=0,"",IF(AP12&lt;=20%,"Leve",IF(AP12&lt;=40%,"Menor",IF(AP12&lt;=60%,"Moderado",IF(AP12&lt;=80%,"Mayor","Catastrofico")))))</f>
        <v>Mayor</v>
      </c>
      <c r="AR12" s="119" t="str">
        <f>IF(OR(AND(AO12="Muy Baja",AQ12="Leve"),AND(AO12="Muy Baja",AQ12="Menor"),AND(AO12="Baja",AQ12="Leve")),"Bajo",IF(OR(AND(AO12="Muy baja",AQ12="Moderado"),AND(AO12="Baja",AQ12="Menor"),AND(AO12="Baja",AQ12="Moderado"),AND(AO12="Media",AQ12="Leve"),AND(AO12="Media",AQ12="Menor"),AND(AO12="Media",AQ12="Moderado"),AND(AO12="Alta",AQ12="Leve"),AND(AO12="Alta",AQ12="Menor")),"Moderado",IF(OR(AND(AO12="Muy Baja",AQ12="Mayor"),AND(AO12="Baja",AQ12="Mayor"),AND(AO12="Media",AQ12="Mayor"),AND(AO12="Alta",AQ12="Moderado"),AND(AO12="Alta",AQ12="Mayor"),AND(AO12="Muy Alta",AQ12="Leve"),AND(AO12="Muy Alta",AQ12="Menor"),AND(AO12="Muy Alta",AQ12="Moderado"),AND(AO12="Muy Alta",AQ12="Mayor")),"Alto",IF(OR(AND(AO12="Muy Baja",AQ12="Catastrofico"),AND(AO12="Baja",AQ12="Catastrofico"),AND(AO12="Media",AQ12="Catastrofico"),AND(AO12="Alta",AQ12="Catastrofico"),AND(AO12="Muy Alta",AQ12="Catastrofico")),"Extremo",""))))</f>
        <v>Alto</v>
      </c>
      <c r="AS12" s="121" t="s">
        <v>356</v>
      </c>
      <c r="AT12" s="162" t="s">
        <v>357</v>
      </c>
      <c r="AU12" s="113" t="s">
        <v>358</v>
      </c>
      <c r="AV12" s="113" t="s">
        <v>352</v>
      </c>
      <c r="AW12" s="113" t="s">
        <v>359</v>
      </c>
      <c r="AX12" s="113"/>
      <c r="AY12" s="113"/>
      <c r="AZ12" s="113"/>
      <c r="BA12" s="113"/>
      <c r="BB12" s="113"/>
      <c r="BC12" s="116"/>
      <c r="BE12" s="27"/>
      <c r="BF12" s="165"/>
      <c r="BG12" s="166"/>
      <c r="BI12" s="9"/>
    </row>
    <row r="13" spans="1:61" s="15" customFormat="1" ht="35.25" customHeight="1" x14ac:dyDescent="0.25">
      <c r="A13" s="200"/>
      <c r="B13" s="130"/>
      <c r="C13" s="132"/>
      <c r="D13" s="132"/>
      <c r="E13" s="132"/>
      <c r="F13" s="161"/>
      <c r="G13" s="132"/>
      <c r="H13" s="132"/>
      <c r="I13" s="132"/>
      <c r="J13" s="134"/>
      <c r="K13" s="136"/>
      <c r="L13" s="111"/>
      <c r="M13" s="139"/>
      <c r="N13" s="141"/>
      <c r="O13" s="139"/>
      <c r="P13" s="111"/>
      <c r="Q13" s="122"/>
      <c r="R13" s="111"/>
      <c r="S13" s="139"/>
      <c r="T13" s="111"/>
      <c r="U13" s="143"/>
      <c r="V13" s="119"/>
      <c r="W13" s="13">
        <v>2</v>
      </c>
      <c r="X13" s="48"/>
      <c r="Y13" s="48"/>
      <c r="Z13" s="48"/>
      <c r="AA13" s="13" t="str">
        <f t="shared" ref="AA13:AA21" si="0">+CONCATENATE(X13," ",Y13," ",Z13)</f>
        <v xml:space="preserve">  </v>
      </c>
      <c r="AB13" s="32" t="s">
        <v>217</v>
      </c>
      <c r="AC13" s="33">
        <f>IF(AB13="","",IF(AB13="Preventivo",0.25,IF(AB13="Detectivo",0.15,IF(AB13="Correctivo",0.1,))))</f>
        <v>0</v>
      </c>
      <c r="AD13" s="14" t="str">
        <f>+IF(OR(AB13='[1]11 FORMULAS'!$O$4,AB13='[1]11 FORMULAS'!$O$5),'[1]11 FORMULAS'!$P$5,IF(AB13='[1]11 FORMULAS'!$O$6,'[1]11 FORMULAS'!$P$6,""))</f>
        <v/>
      </c>
      <c r="AE13" s="32" t="s">
        <v>217</v>
      </c>
      <c r="AF13" s="33">
        <f>IF(AE13="","",IF(AE13="Manual",0.15,IF(AE13="Automatico",0.25,)))</f>
        <v>0</v>
      </c>
      <c r="AG13" s="34" t="s">
        <v>217</v>
      </c>
      <c r="AH13" s="34" t="s">
        <v>217</v>
      </c>
      <c r="AI13" s="34" t="s">
        <v>217</v>
      </c>
      <c r="AJ13" s="14">
        <f>+AC13+AF13</f>
        <v>0</v>
      </c>
      <c r="AK13" s="14">
        <f>+AL12*AJ13</f>
        <v>0</v>
      </c>
      <c r="AL13" s="14">
        <f>+AL12-AK13</f>
        <v>0.36</v>
      </c>
      <c r="AM13" s="14">
        <f>IF(AD13='[1]11 FORMULAS'!$P$6,AM12-(AM12*AJ13),AM12)</f>
        <v>0.8</v>
      </c>
      <c r="AN13" s="109"/>
      <c r="AO13" s="111"/>
      <c r="AP13" s="109"/>
      <c r="AQ13" s="111"/>
      <c r="AR13" s="119"/>
      <c r="AS13" s="122"/>
      <c r="AT13" s="163"/>
      <c r="AU13" s="114"/>
      <c r="AV13" s="114"/>
      <c r="AW13" s="114"/>
      <c r="AX13" s="114"/>
      <c r="AY13" s="114"/>
      <c r="AZ13" s="114"/>
      <c r="BA13" s="114"/>
      <c r="BB13" s="114"/>
      <c r="BC13" s="117"/>
      <c r="BE13" s="28"/>
      <c r="BF13"/>
      <c r="BI13" s="9"/>
    </row>
    <row r="14" spans="1:61" s="15" customFormat="1" ht="35.25" customHeight="1" x14ac:dyDescent="0.25">
      <c r="A14" s="200"/>
      <c r="B14" s="130"/>
      <c r="C14" s="132"/>
      <c r="D14" s="132"/>
      <c r="E14" s="132"/>
      <c r="F14" s="161"/>
      <c r="G14" s="132"/>
      <c r="H14" s="132"/>
      <c r="I14" s="132"/>
      <c r="J14" s="134"/>
      <c r="K14" s="136"/>
      <c r="L14" s="111"/>
      <c r="M14" s="139"/>
      <c r="N14" s="141"/>
      <c r="O14" s="139"/>
      <c r="P14" s="111"/>
      <c r="Q14" s="122"/>
      <c r="R14" s="111"/>
      <c r="S14" s="139"/>
      <c r="T14" s="111"/>
      <c r="U14" s="143"/>
      <c r="V14" s="119"/>
      <c r="W14" s="13">
        <v>3</v>
      </c>
      <c r="X14" s="48"/>
      <c r="Y14" s="48"/>
      <c r="Z14" s="48"/>
      <c r="AA14" s="13" t="str">
        <f t="shared" si="0"/>
        <v xml:space="preserve">  </v>
      </c>
      <c r="AB14" s="32" t="s">
        <v>217</v>
      </c>
      <c r="AC14" s="33">
        <f>IF(AB14="","",IF(AB14="Preventivo",0.25,IF(AB14="Detectivo",0.15,IF(AB14="Correctivo",0.1,))))</f>
        <v>0</v>
      </c>
      <c r="AD14" s="14" t="str">
        <f>+IF(OR(AB14='[1]11 FORMULAS'!$O$4,AB14='[1]11 FORMULAS'!$O$5),'[1]11 FORMULAS'!$P$5,IF(AB14='[1]11 FORMULAS'!$O$6,'[1]11 FORMULAS'!$P$6,""))</f>
        <v/>
      </c>
      <c r="AE14" s="32" t="s">
        <v>217</v>
      </c>
      <c r="AF14" s="33">
        <f t="shared" ref="AF14:AF16" si="1">IF(AE14="","",IF(AE14="Manual",0.15,IF(AE14="Automatico",0.25,)))</f>
        <v>0</v>
      </c>
      <c r="AG14" s="34" t="s">
        <v>217</v>
      </c>
      <c r="AH14" s="34" t="s">
        <v>217</v>
      </c>
      <c r="AI14" s="34" t="s">
        <v>217</v>
      </c>
      <c r="AJ14" s="14">
        <f>+AC14+AF14</f>
        <v>0</v>
      </c>
      <c r="AK14" s="14">
        <f t="shared" ref="AK14:AK16" si="2">+AL13*AJ14</f>
        <v>0</v>
      </c>
      <c r="AL14" s="14">
        <f t="shared" ref="AL14:AL16" si="3">+AL13-AK14</f>
        <v>0.36</v>
      </c>
      <c r="AM14" s="14">
        <f>IF(AD14='[1]11 FORMULAS'!$P$6,AM13-(AM13*AJ14),AM13)</f>
        <v>0.8</v>
      </c>
      <c r="AN14" s="109"/>
      <c r="AO14" s="111"/>
      <c r="AP14" s="109"/>
      <c r="AQ14" s="111"/>
      <c r="AR14" s="119"/>
      <c r="AS14" s="122"/>
      <c r="AT14" s="163"/>
      <c r="AU14" s="114"/>
      <c r="AV14" s="114"/>
      <c r="AW14" s="114"/>
      <c r="AX14" s="114"/>
      <c r="AY14" s="114"/>
      <c r="AZ14" s="114"/>
      <c r="BA14" s="114"/>
      <c r="BB14" s="114"/>
      <c r="BC14" s="117"/>
      <c r="BE14" s="28"/>
      <c r="BF14"/>
    </row>
    <row r="15" spans="1:61" s="15" customFormat="1" ht="35.25" customHeight="1" x14ac:dyDescent="0.25">
      <c r="A15" s="200"/>
      <c r="B15" s="130"/>
      <c r="C15" s="132"/>
      <c r="D15" s="132"/>
      <c r="E15" s="132"/>
      <c r="F15" s="161"/>
      <c r="G15" s="132"/>
      <c r="H15" s="132"/>
      <c r="I15" s="132"/>
      <c r="J15" s="134"/>
      <c r="K15" s="136"/>
      <c r="L15" s="111"/>
      <c r="M15" s="139"/>
      <c r="N15" s="141"/>
      <c r="O15" s="139"/>
      <c r="P15" s="111"/>
      <c r="Q15" s="122"/>
      <c r="R15" s="111"/>
      <c r="S15" s="139"/>
      <c r="T15" s="111"/>
      <c r="U15" s="143"/>
      <c r="V15" s="119"/>
      <c r="W15" s="13">
        <v>4</v>
      </c>
      <c r="X15" s="48"/>
      <c r="Y15" s="48"/>
      <c r="Z15" s="48"/>
      <c r="AA15" s="13" t="str">
        <f t="shared" si="0"/>
        <v xml:space="preserve">  </v>
      </c>
      <c r="AB15" s="32" t="s">
        <v>217</v>
      </c>
      <c r="AC15" s="33">
        <f t="shared" ref="AC15:AC16" si="4">IF(AB15="","",IF(AB15="Preventivo",0.25,IF(AB15="Detectivo",0.15,IF(AB15="Correctivo",0.1,))))</f>
        <v>0</v>
      </c>
      <c r="AD15" s="14" t="str">
        <f>+IF(OR(AB15='[1]11 FORMULAS'!$O$4,AB15='[1]11 FORMULAS'!$O$5),'[1]11 FORMULAS'!$P$5,IF(AB15='[1]11 FORMULAS'!$O$6,'[1]11 FORMULAS'!$P$6,""))</f>
        <v/>
      </c>
      <c r="AE15" s="32" t="s">
        <v>217</v>
      </c>
      <c r="AF15" s="33">
        <f t="shared" si="1"/>
        <v>0</v>
      </c>
      <c r="AG15" s="34" t="s">
        <v>217</v>
      </c>
      <c r="AH15" s="34" t="s">
        <v>217</v>
      </c>
      <c r="AI15" s="34" t="s">
        <v>217</v>
      </c>
      <c r="AJ15" s="14">
        <f t="shared" ref="AJ15:AJ16" si="5">+AC15+AF15</f>
        <v>0</v>
      </c>
      <c r="AK15" s="14">
        <f t="shared" si="2"/>
        <v>0</v>
      </c>
      <c r="AL15" s="14">
        <f t="shared" si="3"/>
        <v>0.36</v>
      </c>
      <c r="AM15" s="14">
        <f>IF(AD15='[1]11 FORMULAS'!$P$6,AM14-(AM14*AJ15),AM14)</f>
        <v>0.8</v>
      </c>
      <c r="AN15" s="109"/>
      <c r="AO15" s="111"/>
      <c r="AP15" s="109"/>
      <c r="AQ15" s="111"/>
      <c r="AR15" s="119"/>
      <c r="AS15" s="122"/>
      <c r="AT15" s="163"/>
      <c r="AU15" s="114"/>
      <c r="AV15" s="114"/>
      <c r="AW15" s="114"/>
      <c r="AX15" s="114"/>
      <c r="AY15" s="114"/>
      <c r="AZ15" s="114"/>
      <c r="BA15" s="114"/>
      <c r="BB15" s="114"/>
      <c r="BC15" s="117"/>
      <c r="BE15" s="28"/>
      <c r="BF15"/>
    </row>
    <row r="16" spans="1:61" s="15" customFormat="1" ht="35.25" customHeight="1" x14ac:dyDescent="0.25">
      <c r="A16" s="200"/>
      <c r="B16" s="130"/>
      <c r="C16" s="132"/>
      <c r="D16" s="132"/>
      <c r="E16" s="132"/>
      <c r="F16" s="161"/>
      <c r="G16" s="132"/>
      <c r="H16" s="132"/>
      <c r="I16" s="132"/>
      <c r="J16" s="134"/>
      <c r="K16" s="136"/>
      <c r="L16" s="111"/>
      <c r="M16" s="139"/>
      <c r="N16" s="141"/>
      <c r="O16" s="139"/>
      <c r="P16" s="111"/>
      <c r="Q16" s="145"/>
      <c r="R16" s="111"/>
      <c r="S16" s="139"/>
      <c r="T16" s="111"/>
      <c r="U16" s="143"/>
      <c r="V16" s="119"/>
      <c r="W16" s="13"/>
      <c r="X16" s="13"/>
      <c r="Y16" s="13"/>
      <c r="Z16" s="13"/>
      <c r="AA16" s="13" t="str">
        <f t="shared" si="0"/>
        <v xml:space="preserve">  </v>
      </c>
      <c r="AB16" s="32" t="s">
        <v>217</v>
      </c>
      <c r="AC16" s="33">
        <f t="shared" si="4"/>
        <v>0</v>
      </c>
      <c r="AD16" s="14" t="str">
        <f>+IF(OR(AB16='[1]11 FORMULAS'!$O$4,AB16='[1]11 FORMULAS'!$O$5),'[1]11 FORMULAS'!$P$5,IF(AB16='[1]11 FORMULAS'!$O$6,'[1]11 FORMULAS'!$P$6,""))</f>
        <v/>
      </c>
      <c r="AE16" s="32" t="s">
        <v>217</v>
      </c>
      <c r="AF16" s="33">
        <f t="shared" si="1"/>
        <v>0</v>
      </c>
      <c r="AG16" s="34" t="s">
        <v>217</v>
      </c>
      <c r="AH16" s="34" t="s">
        <v>217</v>
      </c>
      <c r="AI16" s="34" t="s">
        <v>217</v>
      </c>
      <c r="AJ16" s="14">
        <f t="shared" si="5"/>
        <v>0</v>
      </c>
      <c r="AK16" s="14">
        <f t="shared" si="2"/>
        <v>0</v>
      </c>
      <c r="AL16" s="14">
        <f t="shared" si="3"/>
        <v>0.36</v>
      </c>
      <c r="AM16" s="14">
        <f>IF(AD16='[1]11 FORMULAS'!$P$6,AM15-(AM15*AJ16),AM15)</f>
        <v>0.8</v>
      </c>
      <c r="AN16" s="109"/>
      <c r="AO16" s="111"/>
      <c r="AP16" s="109"/>
      <c r="AQ16" s="111"/>
      <c r="AR16" s="119"/>
      <c r="AS16" s="145"/>
      <c r="AT16" s="164"/>
      <c r="AU16" s="124"/>
      <c r="AV16" s="124"/>
      <c r="AW16" s="124"/>
      <c r="AX16" s="124"/>
      <c r="AY16" s="124"/>
      <c r="AZ16" s="124"/>
      <c r="BA16" s="124"/>
      <c r="BB16" s="124"/>
      <c r="BC16" s="125"/>
      <c r="BE16" s="29"/>
    </row>
    <row r="17" spans="1:61" s="15" customFormat="1" ht="140.25" customHeight="1" x14ac:dyDescent="0.25">
      <c r="A17" s="200" t="s">
        <v>344</v>
      </c>
      <c r="B17" s="130" t="s">
        <v>307</v>
      </c>
      <c r="C17" s="132" t="s">
        <v>342</v>
      </c>
      <c r="D17" s="132" t="s">
        <v>346</v>
      </c>
      <c r="E17" s="132" t="s">
        <v>348</v>
      </c>
      <c r="F17" s="161" t="str">
        <f>+CONCATENATE(C17," ",D17," ",E17)</f>
        <v>Posibilidad de perdida reputacional Por inconvenientes en la consolidación de la información a reportar en la plataforma CHIP de la Contaduría General de la Nación y la Plataforma SIA de la Contraloría Distrital de Cartagena. Debido a la falta de planeación y programación para verificación y diligenciamiento de los formatos a reportar</v>
      </c>
      <c r="G17" s="132" t="s">
        <v>349</v>
      </c>
      <c r="H17" s="132" t="s">
        <v>350</v>
      </c>
      <c r="I17" s="132" t="s">
        <v>350</v>
      </c>
      <c r="J17" s="134" t="s">
        <v>350</v>
      </c>
      <c r="K17" s="136">
        <v>4</v>
      </c>
      <c r="L17" s="111" t="str">
        <f>IF(K17&lt;=0,"",IF(K17&lt;=2,"Muy Baja",IF(K17&lt;=24,"Baja",IF(K17&lt;=500,"Media",IF(K17&lt;=5000,"Alta","Muy Alta")))))</f>
        <v>Baja</v>
      </c>
      <c r="M17" s="138">
        <f>IF(L17="","",IF(L17="Muy Baja",0.2,IF(L17="Baja",0.4,IF(L17="Media",0.6,IF(L17="Alta",0.8,IF(L17="Muy Alta",1,))))))</f>
        <v>0.4</v>
      </c>
      <c r="N17" s="141" t="s">
        <v>306</v>
      </c>
      <c r="O17" s="138">
        <f>IF(N17="","",IF(N17="menor a 10 SMLMV",0.2,IF(N17="ENTRE 10 Y 50 SMLMV",0.4,IF(N17="entre 50 y 100 SMLMV",0.6,IF(N17="entre 100 y 500 SMLMV",0.8,IF(N17="Mayor a 500 SMLMV",1,))))))</f>
        <v>0</v>
      </c>
      <c r="P17" s="111" t="str">
        <f>IF(O17&lt;=0,"",IF(O17&lt;=20%,"Leve",IF(O17&lt;=40%,"Menor",IF(O17&lt;=60%,"Moderado",IF(O17&lt;=80%,"Mayor","Catastrofico")))))</f>
        <v/>
      </c>
      <c r="Q17" s="121" t="s">
        <v>226</v>
      </c>
      <c r="R17" s="111" t="str">
        <f>IF(S17&lt;=0,"",IF(S17&lt;=20%,"Leve",IF(S17&lt;=40%,"Menor",IF(S17&lt;=60%,"Moderado",IF(S17&lt;=80%,"Mayor","Catastrofico")))))</f>
        <v>Moderado</v>
      </c>
      <c r="S17" s="138">
        <f>IF(Q17="","",IF(Q17="El riesgo afecta la imagen de algún área de la organización",0.2,IF(Q17="El riesgo afecta la imagen de la entidad internamente, de conocimiento general nivel interno, de junta directiva y accionistas y/o de proveedores",0.4,IF(Q17="El riesgo afecta la imagen de la entidad con algunos usuarios de relevancia frente al logro de los objetivos",0.6,IF(Q17="El riesgo afecta la imagen de la entidad con efecto publicitario sostenido a nivel de sector administrativo, nivel departamental o municipal",0.8,IF(Q17="El riesgo afecta la imagen de la entidad a nivel nacional, con efecto publicitario sostenido a nivel país",1,))))))</f>
        <v>0.6</v>
      </c>
      <c r="T17" s="111" t="str">
        <f>IF(U17&lt;=0,"",IF(U17&lt;=20%,"Leve",IF(U17&lt;=40%,"Menor",IF(U17&lt;=60%,"Moderado",IF(U17&lt;=80%,"Mayor","Catastrofico")))))</f>
        <v>Moderado</v>
      </c>
      <c r="U17" s="143">
        <f>+S17</f>
        <v>0.6</v>
      </c>
      <c r="V17" s="119" t="str">
        <f>IF(OR(AND(L17="Muy Baja",T17="Leve"),AND(L17="Muy Baja",T17="Menor"),AND(L17="Baja",T17="Leve")),"Bajo",IF(OR(AND(L17="Muy baja",T17="Moderado"),AND(L17="Baja",T17="Menor"),AND(L17="Baja",T17="Moderado"),AND(L17="Media",T17="Leve"),AND(L17="Media",T17="Menor"),AND(L17="Media",T17="Moderado"),AND(L17="Alta",T17="Leve"),AND(L17="Alta",T17="Menor")),"Moderado",IF(OR(AND(L17="Muy Baja",T17="Mayor"),AND(L17="Baja",T17="Mayor"),AND(L17="Media",T17="Mayor"),AND(L17="Alta",T17="Moderado"),AND(L17="Alta",T17="Mayor"),AND(L17="Muy Alta",T17="Leve"),AND(L17="Muy Alta",T17="Menor"),AND(L17="Muy Alta",T17="Moderado"),AND(L17="Muy Alta",T17="Mayor")),"Alto",IF(OR(AND(L17="Muy Baja",T17="Catastrofico"),AND(L17="Baja",T17="Catastrofico"),AND(L17="Media",T17="Catastrofico"),AND(L17="Alta",T17="Catastrofico"),AND(L17="Muy Alta",T17="Catastrofico")),"Extremo",))))</f>
        <v>Moderado</v>
      </c>
      <c r="W17" s="13">
        <v>1</v>
      </c>
      <c r="X17" s="73" t="s">
        <v>353</v>
      </c>
      <c r="Y17" s="73" t="s">
        <v>364</v>
      </c>
      <c r="Z17" s="74" t="s">
        <v>365</v>
      </c>
      <c r="AA17" s="13" t="str">
        <f>+CONCATENATE(X17," ",Y17," ",Z17)</f>
        <v xml:space="preserve">
Director Financiero de Presupuesto Código 009 Grado 53 
Realizar seguimiento a la entrega de la Información Presupuestal, para consolidar y reportar de manera trimestral los Formatos e Informes de Ejecución Presupuestal (CHIP y SIA Contraloría); y así garantizar el logro de los objetivos de la Dirección Financiera de Presupuesto y la mejora continua. En caso de que la Información de la Ejecución Presupuestal de las Entidades Descentralizadas no sea entregada oportunamente para la consolidación y reporte en las diferentes Plataformas CHIP y SIA Contraloría, se solicita al funcionario responsable de la unidad ejectutora a través de un Oficio de SIGOB, la entrega inmediata de esa Información.</v>
      </c>
      <c r="AB17" s="32" t="s">
        <v>354</v>
      </c>
      <c r="AC17" s="33">
        <f>IF(AB17="","",IF(AB17="Preventivo",0.25,IF(AB17="Detectivo",0.15,IF(AB17="Correctivo",0.1,))))</f>
        <v>0.25</v>
      </c>
      <c r="AD17" s="14" t="str">
        <f>+IF(OR(AB17='[1]11 FORMULAS'!$O$4,AB17='[1]11 FORMULAS'!$O$5),'[1]11 FORMULAS'!$P$5,IF(AB17='[1]11 FORMULAS'!$O$6,'[1]11 FORMULAS'!$P$6,""))</f>
        <v>Probabilidad</v>
      </c>
      <c r="AE17" s="32" t="s">
        <v>355</v>
      </c>
      <c r="AF17" s="33">
        <f>IF(AE17="","",IF(AE17="Manual",0.15,IF(AE17="Automatico",0.25,)))</f>
        <v>0.15</v>
      </c>
      <c r="AG17" s="34" t="s">
        <v>217</v>
      </c>
      <c r="AH17" s="34" t="s">
        <v>217</v>
      </c>
      <c r="AI17" s="34" t="s">
        <v>217</v>
      </c>
      <c r="AJ17" s="14">
        <f>+AC17+AF17</f>
        <v>0.4</v>
      </c>
      <c r="AK17" s="14">
        <f>+M17*AJ17</f>
        <v>0.16000000000000003</v>
      </c>
      <c r="AL17" s="14">
        <f>+M17-AK17</f>
        <v>0.24</v>
      </c>
      <c r="AM17" s="14">
        <f>IF(AD17='[1]11 FORMULAS'!$P$6,U17-(U17*AJ17),U17)</f>
        <v>0.6</v>
      </c>
      <c r="AN17" s="109">
        <f>+AL21</f>
        <v>0.24</v>
      </c>
      <c r="AO17" s="111" t="str">
        <f>IF(AN17&lt;=0,"",IF(AN17&lt;=20%,"Muy Baja",IF(AN17&lt;=40%,"Baja",IF(AN17&lt;=60%,"Media",IF(AN17&lt;=80%,"Alta","Muy Alta")))))</f>
        <v>Baja</v>
      </c>
      <c r="AP17" s="109">
        <f>+AM21</f>
        <v>0.6</v>
      </c>
      <c r="AQ17" s="111" t="str">
        <f>IF(AP17&lt;=0,"",IF(AP17&lt;=20%,"Leve",IF(AP17&lt;=40%,"Menor",IF(AP17&lt;=60%,"Moderado",IF(AP17&lt;=80%,"Mayor","Catastrofico")))))</f>
        <v>Moderado</v>
      </c>
      <c r="AR17" s="119" t="str">
        <f>IF(OR(AND(AO17="Muy Baja",AQ17="Leve"),AND(AO17="Muy Baja",AQ17="Menor"),AND(AO17="Baja",AQ17="Leve")),"Bajo",IF(OR(AND(AO17="Muy baja",AQ17="Moderado"),AND(AO17="Baja",AQ17="Menor"),AND(AO17="Baja",AQ17="Moderado"),AND(AO17="Media",AQ17="Leve"),AND(AO17="Media",AQ17="Menor"),AND(AO17="Media",AQ17="Moderado"),AND(AO17="Alta",AQ17="Leve"),AND(AO17="Alta",AQ17="Menor")),"Moderado",IF(OR(AND(AO17="Muy Baja",AQ17="Mayor"),AND(AO17="Baja",AQ17="Mayor"),AND(AO17="Media",AQ17="Mayor"),AND(AO17="Alta",AQ17="Moderado"),AND(AO17="Alta",AQ17="Mayor"),AND(AO17="Muy Alta",AQ17="Leve"),AND(AO17="Muy Alta",AQ17="Menor"),AND(AO17="Muy Alta",AQ17="Moderado"),AND(AO17="Muy Alta",AQ17="Mayor")),"Alto",IF(OR(AND(AO17="Muy Baja",AQ17="Catastrofico"),AND(AO17="Baja",AQ17="Catastrofico"),AND(AO17="Media",AQ17="Catastrofico"),AND(AO17="Alta",AQ17="Catastrofico"),AND(AO17="Muy Alta",AQ17="Catastrofico")),"Extremo",""))))</f>
        <v>Moderado</v>
      </c>
      <c r="AS17" s="121" t="s">
        <v>356</v>
      </c>
      <c r="AT17" s="113" t="s">
        <v>360</v>
      </c>
      <c r="AU17" s="113" t="s">
        <v>361</v>
      </c>
      <c r="AV17" s="113" t="s">
        <v>359</v>
      </c>
      <c r="AW17" s="113" t="s">
        <v>359</v>
      </c>
      <c r="AX17" s="113"/>
      <c r="AY17" s="113"/>
      <c r="AZ17" s="113"/>
      <c r="BA17" s="113"/>
      <c r="BB17" s="113"/>
      <c r="BC17" s="116"/>
      <c r="BI17" s="9"/>
    </row>
    <row r="18" spans="1:61" s="15" customFormat="1" ht="33.75" customHeight="1" x14ac:dyDescent="0.25">
      <c r="A18" s="200"/>
      <c r="B18" s="130"/>
      <c r="C18" s="132"/>
      <c r="D18" s="132"/>
      <c r="E18" s="132"/>
      <c r="F18" s="161"/>
      <c r="G18" s="132"/>
      <c r="H18" s="132"/>
      <c r="I18" s="132"/>
      <c r="J18" s="134"/>
      <c r="K18" s="136"/>
      <c r="L18" s="111"/>
      <c r="M18" s="139"/>
      <c r="N18" s="141"/>
      <c r="O18" s="139"/>
      <c r="P18" s="111"/>
      <c r="Q18" s="122"/>
      <c r="R18" s="111"/>
      <c r="S18" s="139"/>
      <c r="T18" s="111"/>
      <c r="U18" s="143"/>
      <c r="V18" s="119"/>
      <c r="W18" s="13">
        <v>2</v>
      </c>
      <c r="X18" s="48"/>
      <c r="Y18" s="48"/>
      <c r="Z18" s="48"/>
      <c r="AA18" s="13" t="str">
        <f t="shared" si="0"/>
        <v xml:space="preserve">  </v>
      </c>
      <c r="AB18" s="32" t="s">
        <v>217</v>
      </c>
      <c r="AC18" s="33">
        <f t="shared" ref="AC18:AC21" si="6">IF(AB18="","",IF(AB18="Preventivo",0.25,IF(AB18="Detectivo",0.15,IF(AB18="Correctivo",0.1,))))</f>
        <v>0</v>
      </c>
      <c r="AD18" s="14" t="str">
        <f>+IF(OR(AB18='[1]11 FORMULAS'!$O$4,AB18='[1]11 FORMULAS'!$O$5),'[1]11 FORMULAS'!$P$5,IF(AB18='[1]11 FORMULAS'!$O$6,'[1]11 FORMULAS'!$P$6,""))</f>
        <v/>
      </c>
      <c r="AE18" s="32" t="s">
        <v>217</v>
      </c>
      <c r="AF18" s="33">
        <f t="shared" ref="AF18:AF21" si="7">IF(AE18="","",IF(AE18="Manual",0.15,IF(AE18="Automatico",0.25,)))</f>
        <v>0</v>
      </c>
      <c r="AG18" s="34" t="s">
        <v>217</v>
      </c>
      <c r="AH18" s="34" t="s">
        <v>217</v>
      </c>
      <c r="AI18" s="34" t="s">
        <v>217</v>
      </c>
      <c r="AJ18" s="14">
        <f>+AC18+AF18</f>
        <v>0</v>
      </c>
      <c r="AK18" s="14">
        <f>+AL17*AJ18</f>
        <v>0</v>
      </c>
      <c r="AL18" s="14">
        <f>+AL17-AK18</f>
        <v>0.24</v>
      </c>
      <c r="AM18" s="14">
        <f>IF(AD18='[1]11 FORMULAS'!$P$6,AM17-(AM17*AJ18),AM17)</f>
        <v>0.6</v>
      </c>
      <c r="AN18" s="109"/>
      <c r="AO18" s="111"/>
      <c r="AP18" s="109"/>
      <c r="AQ18" s="111"/>
      <c r="AR18" s="119"/>
      <c r="AS18" s="122"/>
      <c r="AT18" s="114"/>
      <c r="AU18" s="114"/>
      <c r="AV18" s="114"/>
      <c r="AW18" s="114"/>
      <c r="AX18" s="114"/>
      <c r="AY18" s="114"/>
      <c r="AZ18" s="114"/>
      <c r="BA18" s="114"/>
      <c r="BB18" s="114"/>
      <c r="BC18" s="117"/>
      <c r="BI18" s="9"/>
    </row>
    <row r="19" spans="1:61" s="15" customFormat="1" ht="33.75" customHeight="1" x14ac:dyDescent="0.25">
      <c r="A19" s="200"/>
      <c r="B19" s="130"/>
      <c r="C19" s="132"/>
      <c r="D19" s="132"/>
      <c r="E19" s="132"/>
      <c r="F19" s="161"/>
      <c r="G19" s="132"/>
      <c r="H19" s="132"/>
      <c r="I19" s="132"/>
      <c r="J19" s="134"/>
      <c r="K19" s="136"/>
      <c r="L19" s="111"/>
      <c r="M19" s="139"/>
      <c r="N19" s="141"/>
      <c r="O19" s="139"/>
      <c r="P19" s="111"/>
      <c r="Q19" s="122"/>
      <c r="R19" s="111"/>
      <c r="S19" s="139"/>
      <c r="T19" s="111"/>
      <c r="U19" s="143"/>
      <c r="V19" s="119"/>
      <c r="W19" s="13">
        <v>3</v>
      </c>
      <c r="X19" s="48"/>
      <c r="Y19" s="48"/>
      <c r="Z19" s="48"/>
      <c r="AA19" s="13" t="str">
        <f t="shared" si="0"/>
        <v xml:space="preserve">  </v>
      </c>
      <c r="AB19" s="32" t="s">
        <v>217</v>
      </c>
      <c r="AC19" s="33">
        <f t="shared" si="6"/>
        <v>0</v>
      </c>
      <c r="AD19" s="14" t="str">
        <f>+IF(OR(AB19='[1]11 FORMULAS'!$O$4,AB19='[1]11 FORMULAS'!$O$5),'[1]11 FORMULAS'!$P$5,IF(AB19='[1]11 FORMULAS'!$O$6,'[1]11 FORMULAS'!$P$6,""))</f>
        <v/>
      </c>
      <c r="AE19" s="32" t="s">
        <v>217</v>
      </c>
      <c r="AF19" s="33">
        <f t="shared" si="7"/>
        <v>0</v>
      </c>
      <c r="AG19" s="34" t="s">
        <v>217</v>
      </c>
      <c r="AH19" s="34" t="s">
        <v>217</v>
      </c>
      <c r="AI19" s="34" t="s">
        <v>217</v>
      </c>
      <c r="AJ19" s="14">
        <f>+AC19+AF19</f>
        <v>0</v>
      </c>
      <c r="AK19" s="14">
        <f t="shared" ref="AK19:AK21" si="8">+AL18*AJ19</f>
        <v>0</v>
      </c>
      <c r="AL19" s="14">
        <f t="shared" ref="AL19:AL21" si="9">+AL18-AK19</f>
        <v>0.24</v>
      </c>
      <c r="AM19" s="14">
        <f>IF(AD19='[1]11 FORMULAS'!$P$6,AM18-(AM18*AJ19),AM18)</f>
        <v>0.6</v>
      </c>
      <c r="AN19" s="109"/>
      <c r="AO19" s="111"/>
      <c r="AP19" s="109"/>
      <c r="AQ19" s="111"/>
      <c r="AR19" s="119"/>
      <c r="AS19" s="122"/>
      <c r="AT19" s="114"/>
      <c r="AU19" s="114"/>
      <c r="AV19" s="114"/>
      <c r="AW19" s="114"/>
      <c r="AX19" s="114"/>
      <c r="AY19" s="114"/>
      <c r="AZ19" s="114"/>
      <c r="BA19" s="114"/>
      <c r="BB19" s="114"/>
      <c r="BC19" s="117"/>
      <c r="BI19" s="9"/>
    </row>
    <row r="20" spans="1:61" s="15" customFormat="1" ht="33.75" customHeight="1" x14ac:dyDescent="0.25">
      <c r="A20" s="200"/>
      <c r="B20" s="130"/>
      <c r="C20" s="132"/>
      <c r="D20" s="132"/>
      <c r="E20" s="132"/>
      <c r="F20" s="161"/>
      <c r="G20" s="132"/>
      <c r="H20" s="132"/>
      <c r="I20" s="132"/>
      <c r="J20" s="134"/>
      <c r="K20" s="136"/>
      <c r="L20" s="111"/>
      <c r="M20" s="139"/>
      <c r="N20" s="141"/>
      <c r="O20" s="139"/>
      <c r="P20" s="111"/>
      <c r="Q20" s="122"/>
      <c r="R20" s="111"/>
      <c r="S20" s="139"/>
      <c r="T20" s="111"/>
      <c r="U20" s="143"/>
      <c r="V20" s="119"/>
      <c r="W20" s="13">
        <v>4</v>
      </c>
      <c r="X20" s="48"/>
      <c r="Y20" s="48"/>
      <c r="Z20" s="48"/>
      <c r="AA20" s="13" t="str">
        <f t="shared" si="0"/>
        <v xml:space="preserve">  </v>
      </c>
      <c r="AB20" s="32" t="s">
        <v>217</v>
      </c>
      <c r="AC20" s="33">
        <f t="shared" si="6"/>
        <v>0</v>
      </c>
      <c r="AD20" s="14" t="str">
        <f>+IF(OR(AB20='[1]11 FORMULAS'!$O$4,AB20='[1]11 FORMULAS'!$O$5),'[1]11 FORMULAS'!$P$5,IF(AB20='[1]11 FORMULAS'!$O$6,'[1]11 FORMULAS'!$P$6,""))</f>
        <v/>
      </c>
      <c r="AE20" s="32" t="s">
        <v>217</v>
      </c>
      <c r="AF20" s="33">
        <f t="shared" si="7"/>
        <v>0</v>
      </c>
      <c r="AG20" s="34" t="s">
        <v>217</v>
      </c>
      <c r="AH20" s="34" t="s">
        <v>217</v>
      </c>
      <c r="AI20" s="34" t="s">
        <v>217</v>
      </c>
      <c r="AJ20" s="14">
        <f t="shared" ref="AJ20:AJ21" si="10">+AC20+AF20</f>
        <v>0</v>
      </c>
      <c r="AK20" s="14">
        <f t="shared" si="8"/>
        <v>0</v>
      </c>
      <c r="AL20" s="14">
        <f t="shared" si="9"/>
        <v>0.24</v>
      </c>
      <c r="AM20" s="14">
        <f>IF(AD20='[1]11 FORMULAS'!$P$6,AM19-(AM19*AJ20),AM19)</f>
        <v>0.6</v>
      </c>
      <c r="AN20" s="109"/>
      <c r="AO20" s="111"/>
      <c r="AP20" s="109"/>
      <c r="AQ20" s="111"/>
      <c r="AR20" s="119"/>
      <c r="AS20" s="122"/>
      <c r="AT20" s="114"/>
      <c r="AU20" s="114"/>
      <c r="AV20" s="114"/>
      <c r="AW20" s="114"/>
      <c r="AX20" s="114"/>
      <c r="AY20" s="114"/>
      <c r="AZ20" s="114"/>
      <c r="BA20" s="114"/>
      <c r="BB20" s="114"/>
      <c r="BC20" s="117"/>
      <c r="BI20" s="9"/>
    </row>
    <row r="21" spans="1:61" s="15" customFormat="1" ht="33.75" customHeight="1" x14ac:dyDescent="0.25">
      <c r="A21" s="200"/>
      <c r="B21" s="130"/>
      <c r="C21" s="132"/>
      <c r="D21" s="132"/>
      <c r="E21" s="132"/>
      <c r="F21" s="161"/>
      <c r="G21" s="132"/>
      <c r="H21" s="132"/>
      <c r="I21" s="132"/>
      <c r="J21" s="134"/>
      <c r="K21" s="136"/>
      <c r="L21" s="111"/>
      <c r="M21" s="139"/>
      <c r="N21" s="141"/>
      <c r="O21" s="139"/>
      <c r="P21" s="111"/>
      <c r="Q21" s="145"/>
      <c r="R21" s="111"/>
      <c r="S21" s="139"/>
      <c r="T21" s="111"/>
      <c r="U21" s="143"/>
      <c r="V21" s="119"/>
      <c r="W21" s="13"/>
      <c r="X21" s="13"/>
      <c r="Y21" s="13"/>
      <c r="Z21" s="13"/>
      <c r="AA21" s="13" t="str">
        <f t="shared" si="0"/>
        <v xml:space="preserve">  </v>
      </c>
      <c r="AB21" s="32" t="s">
        <v>217</v>
      </c>
      <c r="AC21" s="33">
        <f t="shared" si="6"/>
        <v>0</v>
      </c>
      <c r="AD21" s="14" t="str">
        <f>+IF(OR(AB21='[1]11 FORMULAS'!$O$4,AB21='[1]11 FORMULAS'!$O$5),'[1]11 FORMULAS'!$P$5,IF(AB21='[1]11 FORMULAS'!$O$6,'[1]11 FORMULAS'!$P$6,""))</f>
        <v/>
      </c>
      <c r="AE21" s="32" t="s">
        <v>217</v>
      </c>
      <c r="AF21" s="33">
        <f t="shared" si="7"/>
        <v>0</v>
      </c>
      <c r="AG21" s="34" t="s">
        <v>217</v>
      </c>
      <c r="AH21" s="34" t="s">
        <v>217</v>
      </c>
      <c r="AI21" s="34" t="s">
        <v>217</v>
      </c>
      <c r="AJ21" s="14">
        <f t="shared" si="10"/>
        <v>0</v>
      </c>
      <c r="AK21" s="14">
        <f t="shared" si="8"/>
        <v>0</v>
      </c>
      <c r="AL21" s="14">
        <f t="shared" si="9"/>
        <v>0.24</v>
      </c>
      <c r="AM21" s="14">
        <f>IF(AD21='[1]11 FORMULAS'!$P$6,AM20-(AM20*AJ21),AM20)</f>
        <v>0.6</v>
      </c>
      <c r="AN21" s="109"/>
      <c r="AO21" s="111"/>
      <c r="AP21" s="109"/>
      <c r="AQ21" s="111"/>
      <c r="AR21" s="119"/>
      <c r="AS21" s="145"/>
      <c r="AT21" s="124"/>
      <c r="AU21" s="124"/>
      <c r="AV21" s="124"/>
      <c r="AW21" s="124"/>
      <c r="AX21" s="124"/>
      <c r="AY21" s="124"/>
      <c r="AZ21" s="124"/>
      <c r="BA21" s="124"/>
      <c r="BB21" s="124"/>
      <c r="BC21" s="125"/>
      <c r="BI21" s="9"/>
    </row>
    <row r="22" spans="1:61" s="15" customFormat="1" ht="49.5" customHeight="1" x14ac:dyDescent="0.25">
      <c r="A22" s="200"/>
      <c r="B22" s="130" t="s">
        <v>308</v>
      </c>
      <c r="C22" s="132"/>
      <c r="D22" s="132"/>
      <c r="E22" s="132"/>
      <c r="F22" s="161" t="str">
        <f>+CONCATENATE(C22," ",D22," ",E22)</f>
        <v xml:space="preserve">  </v>
      </c>
      <c r="G22" s="132"/>
      <c r="H22" s="132"/>
      <c r="I22" s="132"/>
      <c r="J22" s="134"/>
      <c r="K22" s="136"/>
      <c r="L22" s="111" t="str">
        <f>IF(K22&lt;=0,"",IF(K22&lt;=2,"Muy Baja",IF(K22&lt;=24,"Baja",IF(K22&lt;=500,"Media",IF(K22&lt;=5000,"Alta","Muy Alta")))))</f>
        <v/>
      </c>
      <c r="M22" s="138" t="str">
        <f>IF(L22="","",IF(L22="Muy Baja",0.2,IF(L22="Baja",0.4,IF(L22="Media",0.6,IF(L22="Alta",0.8,IF(L22="Muy Alta",1,))))))</f>
        <v/>
      </c>
      <c r="N22" s="141" t="s">
        <v>306</v>
      </c>
      <c r="O22" s="138">
        <f>IF(N22="","",IF(N22="menor a 10 SMLMV",0.2,IF(N22="ENTRE 10 Y 50 SMLMV",0.4,IF(N22="entre 50 y 100 SMLMV",0.6,IF(N22="entre 100 y 500 SMLMV",0.8,IF(N22="Mayor a 500 SMLMV",1,))))))</f>
        <v>0</v>
      </c>
      <c r="P22" s="111" t="str">
        <f>IF(O22&lt;=0,"",IF(O22&lt;=20%,"Leve",IF(O22&lt;=40%,"Menor",IF(O22&lt;=60%,"Moderado",IF(O22&lt;=80%,"Mayor","Catastrofico")))))</f>
        <v/>
      </c>
      <c r="Q22" s="121" t="s">
        <v>217</v>
      </c>
      <c r="R22" s="111" t="str">
        <f>IF(S22&lt;=0,"",IF(S22&lt;=20%,"Leve",IF(S22&lt;=40%,"Menor",IF(S22&lt;=60%,"Moderado",IF(S22&lt;=80%,"Mayor","Catastrofico")))))</f>
        <v/>
      </c>
      <c r="S22" s="138">
        <f>IF(Q22="","",IF(Q22="El riesgo afecta la imagen de algún área de la organización",0.2,IF(Q22="El riesgo afecta la imagen de la entidad internamente, de conocimiento general nivel interno, de junta directiva y accionistas y/o de proveedores",0.4,IF(Q22="El riesgo afecta la imagen de la entidad con algunos usuarios de relevancia frente al logro de los objetivos",0.6,IF(Q22="El riesgo afecta la imagen de la entidad con efecto publicitario sostenido a nivel de sector administrativo, nivel departamental o municipal",0.8,IF(Q22="El riesgo afecta la imagen de la entidad a nivel nacional, con efecto publicitario sostenido a nivel país",1,))))))</f>
        <v>0</v>
      </c>
      <c r="T22" s="111" t="str">
        <f>IF(U22&lt;=0,"",IF(U22&lt;=20%,"Leve",IF(U22&lt;=40%,"Menor",IF(U22&lt;=60%,"Moderado",IF(U22&lt;=80%,"Mayor","Catastrofico")))))</f>
        <v/>
      </c>
      <c r="U22" s="143">
        <f>+S22</f>
        <v>0</v>
      </c>
      <c r="V22" s="119">
        <f>IF(OR(AND(L22="Muy Baja",T22="Leve"),AND(L22="Muy Baja",T22="Menor"),AND(L22="Baja",T22="Leve")),"Bajo",IF(OR(AND(L22="Muy baja",T22="Moderado"),AND(L22="Baja",T22="Menor"),AND(L22="Baja",T22="Moderado"),AND(L22="Media",T22="Leve"),AND(L22="Media",T22="Menor"),AND(L22="Media",T22="Moderado"),AND(L22="Alta",T22="Leve"),AND(L22="Alta",T22="Menor")),"Moderado",IF(OR(AND(L22="Muy Baja",T22="Mayor"),AND(L22="Baja",T22="Mayor"),AND(L22="Media",T22="Mayor"),AND(L22="Alta",T22="Moderado"),AND(L22="Alta",T22="Mayor"),AND(L22="Muy Alta",T22="Leve"),AND(L22="Muy Alta",T22="Menor"),AND(L22="Muy Alta",T22="Moderado"),AND(L22="Muy Alta",T22="Mayor")),"Alto",IF(OR(AND(L22="Muy Baja",T22="Catastrofico"),AND(L22="Baja",T22="Catastrofico"),AND(L22="Media",T22="Catastrofico"),AND(L22="Alta",T22="Catastrofico"),AND(L22="Muy Alta",T22="Catastrofico")),"Extremo",))))</f>
        <v>0</v>
      </c>
      <c r="W22" s="13">
        <v>1</v>
      </c>
      <c r="X22" s="48"/>
      <c r="Y22" s="48"/>
      <c r="Z22" s="48"/>
      <c r="AA22" s="13" t="str">
        <f t="shared" ref="AA22:AA26" si="11">+CONCATENATE(X22," ",Y22," ",Z22)</f>
        <v xml:space="preserve">  </v>
      </c>
      <c r="AB22" s="32" t="s">
        <v>217</v>
      </c>
      <c r="AC22" s="33">
        <f>IF(AB22="","",IF(AB22="Preventivo",0.25,IF(AB22="Detectivo",0.15,IF(AB22="Correctivo",0.1,))))</f>
        <v>0</v>
      </c>
      <c r="AD22" s="14" t="str">
        <f>+IF(OR(AB22='[1]11 FORMULAS'!$O$4,AB22='[1]11 FORMULAS'!$O$5),'[1]11 FORMULAS'!$P$5,IF(AB22='[1]11 FORMULAS'!$O$6,'[1]11 FORMULAS'!$P$6,""))</f>
        <v/>
      </c>
      <c r="AE22" s="32" t="s">
        <v>217</v>
      </c>
      <c r="AF22" s="33">
        <f>IF(AE22="","",IF(AE22="Manual",0.15,IF(AE22="Automatico",0.25,)))</f>
        <v>0</v>
      </c>
      <c r="AG22" s="34" t="s">
        <v>217</v>
      </c>
      <c r="AH22" s="34" t="s">
        <v>217</v>
      </c>
      <c r="AI22" s="34" t="s">
        <v>217</v>
      </c>
      <c r="AJ22" s="14">
        <f>+AC22+AF22</f>
        <v>0</v>
      </c>
      <c r="AK22" s="14" t="e">
        <f>+M22*AJ22</f>
        <v>#VALUE!</v>
      </c>
      <c r="AL22" s="14" t="e">
        <f>+M22-AK22</f>
        <v>#VALUE!</v>
      </c>
      <c r="AM22" s="14">
        <f>IF(AD22='[1]11 FORMULAS'!$P$6,U22-(U22*AJ22),U22)</f>
        <v>0</v>
      </c>
      <c r="AN22" s="109" t="e">
        <f>+AL26</f>
        <v>#VALUE!</v>
      </c>
      <c r="AO22" s="111" t="e">
        <f>IF(AN22&lt;=0,"",IF(AN22&lt;=20%,"Muy Baja",IF(AN22&lt;=40%,"Baja",IF(AN22&lt;=60%,"Media",IF(AN22&lt;=80%,"Alta","Muy Alta")))))</f>
        <v>#VALUE!</v>
      </c>
      <c r="AP22" s="109">
        <f>+AM26</f>
        <v>0</v>
      </c>
      <c r="AQ22" s="111" t="str">
        <f>IF(AP22&lt;=0,"",IF(AP22&lt;=20%,"Leve",IF(AP22&lt;=40%,"Menor",IF(AP22&lt;=60%,"Moderado",IF(AP22&lt;=80%,"Mayor","Catastrofico")))))</f>
        <v/>
      </c>
      <c r="AR22" s="119" t="e">
        <f>IF(OR(AND(AO22="Muy Baja",AQ22="Leve"),AND(AO22="Muy Baja",AQ22="Menor"),AND(AO22="Baja",AQ22="Leve")),"Bajo",IF(OR(AND(AO22="Muy baja",AQ22="Moderado"),AND(AO22="Baja",AQ22="Menor"),AND(AO22="Baja",AQ22="Moderado"),AND(AO22="Media",AQ22="Leve"),AND(AO22="Media",AQ22="Menor"),AND(AO22="Media",AQ22="Moderado"),AND(AO22="Alta",AQ22="Leve"),AND(AO22="Alta",AQ22="Menor")),"Moderado",IF(OR(AND(AO22="Muy Baja",AQ22="Mayor"),AND(AO22="Baja",AQ22="Mayor"),AND(AO22="Media",AQ22="Mayor"),AND(AO22="Alta",AQ22="Moderado"),AND(AO22="Alta",AQ22="Mayor"),AND(AO22="Muy Alta",AQ22="Leve"),AND(AO22="Muy Alta",AQ22="Menor"),AND(AO22="Muy Alta",AQ22="Moderado"),AND(AO22="Muy Alta",AQ22="Mayor")),"Alto",IF(OR(AND(AO22="Muy Baja",AQ22="Catastrofico"),AND(AO22="Baja",AQ22="Catastrofico"),AND(AO22="Media",AQ22="Catastrofico"),AND(AO22="Alta",AQ22="Catastrofico"),AND(AO22="Muy Alta",AQ22="Catastrofico")),"Extremo",""))))</f>
        <v>#VALUE!</v>
      </c>
      <c r="AS22" s="121"/>
      <c r="AT22" s="113"/>
      <c r="AU22" s="113"/>
      <c r="AV22" s="113"/>
      <c r="AW22" s="113"/>
      <c r="AX22" s="113"/>
      <c r="AY22" s="113"/>
      <c r="AZ22" s="113"/>
      <c r="BA22" s="113"/>
      <c r="BB22" s="113"/>
      <c r="BC22" s="116"/>
      <c r="BI22" s="9"/>
    </row>
    <row r="23" spans="1:61" s="15" customFormat="1" ht="33.75" customHeight="1" x14ac:dyDescent="0.25">
      <c r="A23" s="200"/>
      <c r="B23" s="130"/>
      <c r="C23" s="132"/>
      <c r="D23" s="132"/>
      <c r="E23" s="132"/>
      <c r="F23" s="161"/>
      <c r="G23" s="132"/>
      <c r="H23" s="132"/>
      <c r="I23" s="132"/>
      <c r="J23" s="134"/>
      <c r="K23" s="136"/>
      <c r="L23" s="111"/>
      <c r="M23" s="139"/>
      <c r="N23" s="141"/>
      <c r="O23" s="139"/>
      <c r="P23" s="111"/>
      <c r="Q23" s="122"/>
      <c r="R23" s="111"/>
      <c r="S23" s="139"/>
      <c r="T23" s="111"/>
      <c r="U23" s="143"/>
      <c r="V23" s="119"/>
      <c r="W23" s="13">
        <v>2</v>
      </c>
      <c r="X23" s="48"/>
      <c r="Y23" s="48"/>
      <c r="Z23" s="48"/>
      <c r="AA23" s="13" t="str">
        <f t="shared" si="11"/>
        <v xml:space="preserve">  </v>
      </c>
      <c r="AB23" s="32" t="s">
        <v>217</v>
      </c>
      <c r="AC23" s="33">
        <f t="shared" ref="AC23:AC26" si="12">IF(AB23="","",IF(AB23="Preventivo",0.25,IF(AB23="Detectivo",0.15,IF(AB23="Correctivo",0.1,))))</f>
        <v>0</v>
      </c>
      <c r="AD23" s="14" t="str">
        <f>+IF(OR(AB23='[1]11 FORMULAS'!$O$4,AB23='[1]11 FORMULAS'!$O$5),'[1]11 FORMULAS'!$P$5,IF(AB23='[1]11 FORMULAS'!$O$6,'[1]11 FORMULAS'!$P$6,""))</f>
        <v/>
      </c>
      <c r="AE23" s="32" t="s">
        <v>217</v>
      </c>
      <c r="AF23" s="33">
        <f t="shared" ref="AF23:AF26" si="13">IF(AE23="","",IF(AE23="Manual",0.15,IF(AE23="Automatico",0.25,)))</f>
        <v>0</v>
      </c>
      <c r="AG23" s="34" t="s">
        <v>217</v>
      </c>
      <c r="AH23" s="34" t="s">
        <v>217</v>
      </c>
      <c r="AI23" s="34" t="s">
        <v>217</v>
      </c>
      <c r="AJ23" s="14">
        <f>+AC23+AF23</f>
        <v>0</v>
      </c>
      <c r="AK23" s="14" t="e">
        <f>+AL22*AJ23</f>
        <v>#VALUE!</v>
      </c>
      <c r="AL23" s="14" t="e">
        <f>+AL22-AK23</f>
        <v>#VALUE!</v>
      </c>
      <c r="AM23" s="14">
        <f>IF(AD23='[1]11 FORMULAS'!$P$6,AM22-(AM22*AJ23),AM22)</f>
        <v>0</v>
      </c>
      <c r="AN23" s="109"/>
      <c r="AO23" s="111"/>
      <c r="AP23" s="109"/>
      <c r="AQ23" s="111"/>
      <c r="AR23" s="119"/>
      <c r="AS23" s="122"/>
      <c r="AT23" s="114"/>
      <c r="AU23" s="114"/>
      <c r="AV23" s="114"/>
      <c r="AW23" s="114"/>
      <c r="AX23" s="114"/>
      <c r="AY23" s="114"/>
      <c r="AZ23" s="114"/>
      <c r="BA23" s="114"/>
      <c r="BB23" s="114"/>
      <c r="BC23" s="117"/>
      <c r="BI23" s="9"/>
    </row>
    <row r="24" spans="1:61" s="15" customFormat="1" ht="33.75" customHeight="1" x14ac:dyDescent="0.25">
      <c r="A24" s="200"/>
      <c r="B24" s="130"/>
      <c r="C24" s="132"/>
      <c r="D24" s="132"/>
      <c r="E24" s="132"/>
      <c r="F24" s="161"/>
      <c r="G24" s="132"/>
      <c r="H24" s="132"/>
      <c r="I24" s="132"/>
      <c r="J24" s="134"/>
      <c r="K24" s="136"/>
      <c r="L24" s="111"/>
      <c r="M24" s="139"/>
      <c r="N24" s="141"/>
      <c r="O24" s="139"/>
      <c r="P24" s="111"/>
      <c r="Q24" s="122"/>
      <c r="R24" s="111"/>
      <c r="S24" s="139"/>
      <c r="T24" s="111"/>
      <c r="U24" s="143"/>
      <c r="V24" s="119"/>
      <c r="W24" s="13">
        <v>3</v>
      </c>
      <c r="X24" s="48"/>
      <c r="Y24" s="48"/>
      <c r="Z24" s="48"/>
      <c r="AA24" s="13" t="str">
        <f t="shared" si="11"/>
        <v xml:space="preserve">  </v>
      </c>
      <c r="AB24" s="32" t="s">
        <v>217</v>
      </c>
      <c r="AC24" s="33">
        <f t="shared" si="12"/>
        <v>0</v>
      </c>
      <c r="AD24" s="14" t="str">
        <f>+IF(OR(AB24='[1]11 FORMULAS'!$O$4,AB24='[1]11 FORMULAS'!$O$5),'[1]11 FORMULAS'!$P$5,IF(AB24='[1]11 FORMULAS'!$O$6,'[1]11 FORMULAS'!$P$6,""))</f>
        <v/>
      </c>
      <c r="AE24" s="32" t="s">
        <v>217</v>
      </c>
      <c r="AF24" s="33">
        <f t="shared" si="13"/>
        <v>0</v>
      </c>
      <c r="AG24" s="34" t="s">
        <v>217</v>
      </c>
      <c r="AH24" s="34" t="s">
        <v>217</v>
      </c>
      <c r="AI24" s="34" t="s">
        <v>217</v>
      </c>
      <c r="AJ24" s="14">
        <f>+AC24+AF24</f>
        <v>0</v>
      </c>
      <c r="AK24" s="14" t="e">
        <f t="shared" ref="AK24:AK26" si="14">+AL23*AJ24</f>
        <v>#VALUE!</v>
      </c>
      <c r="AL24" s="14" t="e">
        <f t="shared" ref="AL24:AL26" si="15">+AL23-AK24</f>
        <v>#VALUE!</v>
      </c>
      <c r="AM24" s="14">
        <f>IF(AD24='[1]11 FORMULAS'!$P$6,AM23-(AM23*AJ24),AM23)</f>
        <v>0</v>
      </c>
      <c r="AN24" s="109"/>
      <c r="AO24" s="111"/>
      <c r="AP24" s="109"/>
      <c r="AQ24" s="111"/>
      <c r="AR24" s="119"/>
      <c r="AS24" s="122"/>
      <c r="AT24" s="114"/>
      <c r="AU24" s="114"/>
      <c r="AV24" s="114"/>
      <c r="AW24" s="114"/>
      <c r="AX24" s="114"/>
      <c r="AY24" s="114"/>
      <c r="AZ24" s="114"/>
      <c r="BA24" s="114"/>
      <c r="BB24" s="114"/>
      <c r="BC24" s="117"/>
      <c r="BI24" s="9"/>
    </row>
    <row r="25" spans="1:61" s="15" customFormat="1" ht="33.75" customHeight="1" x14ac:dyDescent="0.25">
      <c r="A25" s="200"/>
      <c r="B25" s="130"/>
      <c r="C25" s="132"/>
      <c r="D25" s="132"/>
      <c r="E25" s="132"/>
      <c r="F25" s="161"/>
      <c r="G25" s="132"/>
      <c r="H25" s="132"/>
      <c r="I25" s="132"/>
      <c r="J25" s="134"/>
      <c r="K25" s="136"/>
      <c r="L25" s="111"/>
      <c r="M25" s="139"/>
      <c r="N25" s="141"/>
      <c r="O25" s="139"/>
      <c r="P25" s="111"/>
      <c r="Q25" s="122"/>
      <c r="R25" s="111"/>
      <c r="S25" s="139"/>
      <c r="T25" s="111"/>
      <c r="U25" s="143"/>
      <c r="V25" s="119"/>
      <c r="W25" s="13">
        <v>4</v>
      </c>
      <c r="X25" s="48"/>
      <c r="Y25" s="48"/>
      <c r="Z25" s="48"/>
      <c r="AA25" s="13" t="str">
        <f t="shared" si="11"/>
        <v xml:space="preserve">  </v>
      </c>
      <c r="AB25" s="32" t="s">
        <v>217</v>
      </c>
      <c r="AC25" s="33">
        <f t="shared" si="12"/>
        <v>0</v>
      </c>
      <c r="AD25" s="14" t="str">
        <f>+IF(OR(AB25='[1]11 FORMULAS'!$O$4,AB25='[1]11 FORMULAS'!$O$5),'[1]11 FORMULAS'!$P$5,IF(AB25='[1]11 FORMULAS'!$O$6,'[1]11 FORMULAS'!$P$6,""))</f>
        <v/>
      </c>
      <c r="AE25" s="32" t="s">
        <v>217</v>
      </c>
      <c r="AF25" s="33">
        <f t="shared" si="13"/>
        <v>0</v>
      </c>
      <c r="AG25" s="34" t="s">
        <v>217</v>
      </c>
      <c r="AH25" s="34" t="s">
        <v>217</v>
      </c>
      <c r="AI25" s="34" t="s">
        <v>217</v>
      </c>
      <c r="AJ25" s="14">
        <f t="shared" ref="AJ25:AJ26" si="16">+AC25+AF25</f>
        <v>0</v>
      </c>
      <c r="AK25" s="14" t="e">
        <f t="shared" si="14"/>
        <v>#VALUE!</v>
      </c>
      <c r="AL25" s="14" t="e">
        <f t="shared" si="15"/>
        <v>#VALUE!</v>
      </c>
      <c r="AM25" s="14">
        <f>IF(AD25='[1]11 FORMULAS'!$P$6,AM24-(AM24*AJ25),AM24)</f>
        <v>0</v>
      </c>
      <c r="AN25" s="109"/>
      <c r="AO25" s="111"/>
      <c r="AP25" s="109"/>
      <c r="AQ25" s="111"/>
      <c r="AR25" s="119"/>
      <c r="AS25" s="122"/>
      <c r="AT25" s="114"/>
      <c r="AU25" s="114"/>
      <c r="AV25" s="114"/>
      <c r="AW25" s="114"/>
      <c r="AX25" s="114"/>
      <c r="AY25" s="114"/>
      <c r="AZ25" s="114"/>
      <c r="BA25" s="114"/>
      <c r="BB25" s="114"/>
      <c r="BC25" s="117"/>
      <c r="BI25" s="9"/>
    </row>
    <row r="26" spans="1:61" s="15" customFormat="1" ht="33.75" customHeight="1" x14ac:dyDescent="0.25">
      <c r="A26" s="201"/>
      <c r="B26" s="206"/>
      <c r="C26" s="207"/>
      <c r="D26" s="207"/>
      <c r="E26" s="207"/>
      <c r="F26" s="208"/>
      <c r="G26" s="132"/>
      <c r="H26" s="132"/>
      <c r="I26" s="132"/>
      <c r="J26" s="134"/>
      <c r="K26" s="136"/>
      <c r="L26" s="111"/>
      <c r="M26" s="139"/>
      <c r="N26" s="141"/>
      <c r="O26" s="139"/>
      <c r="P26" s="111"/>
      <c r="Q26" s="145"/>
      <c r="R26" s="111"/>
      <c r="S26" s="139"/>
      <c r="T26" s="111"/>
      <c r="U26" s="143"/>
      <c r="V26" s="119"/>
      <c r="W26" s="13"/>
      <c r="X26" s="13"/>
      <c r="Y26" s="13"/>
      <c r="Z26" s="13"/>
      <c r="AA26" s="13" t="str">
        <f t="shared" si="11"/>
        <v xml:space="preserve">  </v>
      </c>
      <c r="AB26" s="32" t="s">
        <v>217</v>
      </c>
      <c r="AC26" s="33">
        <f t="shared" si="12"/>
        <v>0</v>
      </c>
      <c r="AD26" s="14" t="str">
        <f>+IF(OR(AB26='[1]11 FORMULAS'!$O$4,AB26='[1]11 FORMULAS'!$O$5),'[1]11 FORMULAS'!$P$5,IF(AB26='[1]11 FORMULAS'!$O$6,'[1]11 FORMULAS'!$P$6,""))</f>
        <v/>
      </c>
      <c r="AE26" s="32" t="s">
        <v>217</v>
      </c>
      <c r="AF26" s="33">
        <f t="shared" si="13"/>
        <v>0</v>
      </c>
      <c r="AG26" s="34" t="s">
        <v>217</v>
      </c>
      <c r="AH26" s="34" t="s">
        <v>217</v>
      </c>
      <c r="AI26" s="34" t="s">
        <v>217</v>
      </c>
      <c r="AJ26" s="14">
        <f t="shared" si="16"/>
        <v>0</v>
      </c>
      <c r="AK26" s="14" t="e">
        <f t="shared" si="14"/>
        <v>#VALUE!</v>
      </c>
      <c r="AL26" s="14" t="e">
        <f t="shared" si="15"/>
        <v>#VALUE!</v>
      </c>
      <c r="AM26" s="14">
        <f>IF(AD26='[1]11 FORMULAS'!$P$6,AM25-(AM25*AJ26),AM25)</f>
        <v>0</v>
      </c>
      <c r="AN26" s="109"/>
      <c r="AO26" s="111"/>
      <c r="AP26" s="109"/>
      <c r="AQ26" s="111"/>
      <c r="AR26" s="119"/>
      <c r="AS26" s="145"/>
      <c r="AT26" s="124"/>
      <c r="AU26" s="124"/>
      <c r="AV26" s="124"/>
      <c r="AW26" s="124"/>
      <c r="AX26" s="124"/>
      <c r="AY26" s="124"/>
      <c r="AZ26" s="124"/>
      <c r="BA26" s="124"/>
      <c r="BB26" s="124"/>
      <c r="BC26" s="125"/>
      <c r="BI26" s="9"/>
    </row>
    <row r="27" spans="1:61" s="15" customFormat="1" ht="49.5" customHeight="1" x14ac:dyDescent="0.25">
      <c r="A27" s="200"/>
      <c r="B27" s="126" t="s">
        <v>309</v>
      </c>
      <c r="C27" s="126"/>
      <c r="D27" s="126"/>
      <c r="E27" s="126"/>
      <c r="F27" s="128" t="str">
        <f>+CONCATENATE(C27," ",D27," ",E27)</f>
        <v xml:space="preserve">  </v>
      </c>
      <c r="G27" s="130"/>
      <c r="H27" s="132"/>
      <c r="I27" s="132"/>
      <c r="J27" s="134"/>
      <c r="K27" s="136"/>
      <c r="L27" s="111" t="str">
        <f>IF(K27&lt;=0,"",IF(K27&lt;=2,"Muy Baja",IF(K27&lt;=24,"Baja",IF(K27&lt;=500,"Media",IF(K27&lt;=5000,"Alta","Muy Alta")))))</f>
        <v/>
      </c>
      <c r="M27" s="138" t="str">
        <f>IF(L27="","",IF(L27="Muy Baja",0.2,IF(L27="Baja",0.4,IF(L27="Media",0.6,IF(L27="Alta",0.8,IF(L27="Muy Alta",1,))))))</f>
        <v/>
      </c>
      <c r="N27" s="141" t="s">
        <v>306</v>
      </c>
      <c r="O27" s="138">
        <f>IF(N27="","",IF(N27="menor a 10 SMLMV",0.2,IF(N27="ENTRE 10 Y 50 SMLMV",0.4,IF(N27="entre 50 y 100 SMLMV",0.6,IF(N27="entre 100 y 500 SMLMV",0.8,IF(N27="Mayor a 500 SMLMV",1,))))))</f>
        <v>0</v>
      </c>
      <c r="P27" s="111" t="str">
        <f>IF(O27&lt;=0,"",IF(O27&lt;=20%,"Leve",IF(O27&lt;=40%,"Menor",IF(O27&lt;=60%,"Moderado",IF(O27&lt;=80%,"Mayor","Catastrofico")))))</f>
        <v/>
      </c>
      <c r="Q27" s="121" t="s">
        <v>217</v>
      </c>
      <c r="R27" s="111" t="str">
        <f>IF(S27&lt;=0,"",IF(S27&lt;=20%,"Leve",IF(S27&lt;=40%,"Menor",IF(S27&lt;=60%,"Moderado",IF(S27&lt;=80%,"Mayor","Catastrofico")))))</f>
        <v/>
      </c>
      <c r="S27" s="138">
        <f>IF(Q27="","",IF(Q27="El riesgo afecta la imagen de algún área de la organización",0.2,IF(Q27="El riesgo afecta la imagen de la entidad internamente, de conocimiento general nivel interno, de junta directiva y accionistas y/o de proveedores",0.4,IF(Q27="El riesgo afecta la imagen de la entidad con algunos usuarios de relevancia frente al logro de los objetivos",0.6,IF(Q27="El riesgo afecta la imagen de la entidad con efecto publicitario sostenido a nivel de sector administrativo, nivel departamental o municipal",0.8,IF(Q27="El riesgo afecta la imagen de la entidad a nivel nacional, con efecto publicitario sostenido a nivel país",1,))))))</f>
        <v>0</v>
      </c>
      <c r="T27" s="111" t="str">
        <f>IF(U27&lt;=0,"",IF(U27&lt;=20%,"Leve",IF(U27&lt;=40%,"Menor",IF(U27&lt;=60%,"Moderado",IF(U27&lt;=80%,"Mayor","Catastrofico")))))</f>
        <v/>
      </c>
      <c r="U27" s="143">
        <f>+S27</f>
        <v>0</v>
      </c>
      <c r="V27" s="119">
        <f>IF(OR(AND(L27="Muy Baja",T27="Leve"),AND(L27="Muy Baja",T27="Menor"),AND(L27="Baja",T27="Leve")),"Bajo",IF(OR(AND(L27="Muy baja",T27="Moderado"),AND(L27="Baja",T27="Menor"),AND(L27="Baja",T27="Moderado"),AND(L27="Media",T27="Leve"),AND(L27="Media",T27="Menor"),AND(L27="Media",T27="Moderado"),AND(L27="Alta",T27="Leve"),AND(L27="Alta",T27="Menor")),"Moderado",IF(OR(AND(L27="Muy Baja",T27="Mayor"),AND(L27="Baja",T27="Mayor"),AND(L27="Media",T27="Mayor"),AND(L27="Alta",T27="Moderado"),AND(L27="Alta",T27="Mayor"),AND(L27="Muy Alta",T27="Leve"),AND(L27="Muy Alta",T27="Menor"),AND(L27="Muy Alta",T27="Moderado"),AND(L27="Muy Alta",T27="Mayor")),"Alto",IF(OR(AND(L27="Muy Baja",T27="Catastrofico"),AND(L27="Baja",T27="Catastrofico"),AND(L27="Media",T27="Catastrofico"),AND(L27="Alta",T27="Catastrofico"),AND(L27="Muy Alta",T27="Catastrofico")),"Extremo",))))</f>
        <v>0</v>
      </c>
      <c r="W27" s="13">
        <v>1</v>
      </c>
      <c r="X27" s="48"/>
      <c r="Y27" s="48"/>
      <c r="Z27" s="48"/>
      <c r="AA27" s="13" t="str">
        <f t="shared" ref="AA27:AA31" si="17">+CONCATENATE(X27," ",Y27," ",Z27)</f>
        <v xml:space="preserve">  </v>
      </c>
      <c r="AB27" s="32" t="s">
        <v>217</v>
      </c>
      <c r="AC27" s="33">
        <f>IF(AB27="","",IF(AB27="Preventivo",0.25,IF(AB27="Detectivo",0.15,IF(AB27="Correctivo",0.1,))))</f>
        <v>0</v>
      </c>
      <c r="AD27" s="14" t="str">
        <f>+IF(OR(AB27='[1]11 FORMULAS'!$O$4,AB27='[1]11 FORMULAS'!$O$5),'[1]11 FORMULAS'!$P$5,IF(AB27='[1]11 FORMULAS'!$O$6,'[1]11 FORMULAS'!$P$6,""))</f>
        <v/>
      </c>
      <c r="AE27" s="32" t="s">
        <v>217</v>
      </c>
      <c r="AF27" s="33">
        <f>IF(AE27="","",IF(AE27="Manual",0.15,IF(AE27="Automatico",0.25,)))</f>
        <v>0</v>
      </c>
      <c r="AG27" s="34" t="s">
        <v>217</v>
      </c>
      <c r="AH27" s="34" t="s">
        <v>217</v>
      </c>
      <c r="AI27" s="34" t="s">
        <v>217</v>
      </c>
      <c r="AJ27" s="14">
        <f>+AC27+AF27</f>
        <v>0</v>
      </c>
      <c r="AK27" s="14" t="e">
        <f>+M27*AJ27</f>
        <v>#VALUE!</v>
      </c>
      <c r="AL27" s="14" t="e">
        <f>+M27-AK27</f>
        <v>#VALUE!</v>
      </c>
      <c r="AM27" s="14">
        <f>IF(AD27='[1]11 FORMULAS'!$P$6,U27-(U27*AJ27),U27)</f>
        <v>0</v>
      </c>
      <c r="AN27" s="109" t="e">
        <f>+AL31</f>
        <v>#VALUE!</v>
      </c>
      <c r="AO27" s="111" t="e">
        <f>IF(AN27&lt;=0,"",IF(AN27&lt;=20%,"Muy Baja",IF(AN27&lt;=40%,"Baja",IF(AN27&lt;=60%,"Media",IF(AN27&lt;=80%,"Alta","Muy Alta")))))</f>
        <v>#VALUE!</v>
      </c>
      <c r="AP27" s="109">
        <f>+AM31</f>
        <v>0</v>
      </c>
      <c r="AQ27" s="111" t="str">
        <f>IF(AP27&lt;=0,"",IF(AP27&lt;=20%,"Leve",IF(AP27&lt;=40%,"Menor",IF(AP27&lt;=60%,"Moderado",IF(AP27&lt;=80%,"Mayor","Catastrofico")))))</f>
        <v/>
      </c>
      <c r="AR27" s="119" t="e">
        <f>IF(OR(AND(AO27="Muy Baja",AQ27="Leve"),AND(AO27="Muy Baja",AQ27="Menor"),AND(AO27="Baja",AQ27="Leve")),"Bajo",IF(OR(AND(AO27="Muy baja",AQ27="Moderado"),AND(AO27="Baja",AQ27="Menor"),AND(AO27="Baja",AQ27="Moderado"),AND(AO27="Media",AQ27="Leve"),AND(AO27="Media",AQ27="Menor"),AND(AO27="Media",AQ27="Moderado"),AND(AO27="Alta",AQ27="Leve"),AND(AO27="Alta",AQ27="Menor")),"Moderado",IF(OR(AND(AO27="Muy Baja",AQ27="Mayor"),AND(AO27="Baja",AQ27="Mayor"),AND(AO27="Media",AQ27="Mayor"),AND(AO27="Alta",AQ27="Moderado"),AND(AO27="Alta",AQ27="Mayor"),AND(AO27="Muy Alta",AQ27="Leve"),AND(AO27="Muy Alta",AQ27="Menor"),AND(AO27="Muy Alta",AQ27="Moderado"),AND(AO27="Muy Alta",AQ27="Mayor")),"Alto",IF(OR(AND(AO27="Muy Baja",AQ27="Catastrofico"),AND(AO27="Baja",AQ27="Catastrofico"),AND(AO27="Media",AQ27="Catastrofico"),AND(AO27="Alta",AQ27="Catastrofico"),AND(AO27="Muy Alta",AQ27="Catastrofico")),"Extremo",""))))</f>
        <v>#VALUE!</v>
      </c>
      <c r="AS27" s="121"/>
      <c r="AT27" s="113"/>
      <c r="AU27" s="113"/>
      <c r="AV27" s="113"/>
      <c r="AW27" s="113"/>
      <c r="AX27" s="113"/>
      <c r="AY27" s="113"/>
      <c r="AZ27" s="113"/>
      <c r="BA27" s="113"/>
      <c r="BB27" s="113"/>
      <c r="BC27" s="116"/>
      <c r="BI27" s="9"/>
    </row>
    <row r="28" spans="1:61" s="15" customFormat="1" ht="33.75" customHeight="1" x14ac:dyDescent="0.25">
      <c r="A28" s="200"/>
      <c r="B28" s="126"/>
      <c r="C28" s="126"/>
      <c r="D28" s="126"/>
      <c r="E28" s="126"/>
      <c r="F28" s="128"/>
      <c r="G28" s="130"/>
      <c r="H28" s="132"/>
      <c r="I28" s="132"/>
      <c r="J28" s="134"/>
      <c r="K28" s="136"/>
      <c r="L28" s="111"/>
      <c r="M28" s="139"/>
      <c r="N28" s="141"/>
      <c r="O28" s="139"/>
      <c r="P28" s="111"/>
      <c r="Q28" s="122"/>
      <c r="R28" s="111"/>
      <c r="S28" s="139"/>
      <c r="T28" s="111"/>
      <c r="U28" s="143"/>
      <c r="V28" s="119"/>
      <c r="W28" s="13">
        <v>2</v>
      </c>
      <c r="X28" s="48"/>
      <c r="Y28" s="48"/>
      <c r="Z28" s="48"/>
      <c r="AA28" s="13" t="str">
        <f t="shared" si="17"/>
        <v xml:space="preserve">  </v>
      </c>
      <c r="AB28" s="32" t="s">
        <v>217</v>
      </c>
      <c r="AC28" s="33">
        <f t="shared" ref="AC28:AC31" si="18">IF(AB28="","",IF(AB28="Preventivo",0.25,IF(AB28="Detectivo",0.15,IF(AB28="Correctivo",0.1,))))</f>
        <v>0</v>
      </c>
      <c r="AD28" s="14" t="str">
        <f>+IF(OR(AB28='[1]11 FORMULAS'!$O$4,AB28='[1]11 FORMULAS'!$O$5),'[1]11 FORMULAS'!$P$5,IF(AB28='[1]11 FORMULAS'!$O$6,'[1]11 FORMULAS'!$P$6,""))</f>
        <v/>
      </c>
      <c r="AE28" s="32" t="s">
        <v>217</v>
      </c>
      <c r="AF28" s="33">
        <f t="shared" ref="AF28:AF31" si="19">IF(AE28="","",IF(AE28="Manual",0.15,IF(AE28="Automatico",0.25,)))</f>
        <v>0</v>
      </c>
      <c r="AG28" s="34" t="s">
        <v>217</v>
      </c>
      <c r="AH28" s="34" t="s">
        <v>217</v>
      </c>
      <c r="AI28" s="34" t="s">
        <v>217</v>
      </c>
      <c r="AJ28" s="14">
        <f>+AC28+AF28</f>
        <v>0</v>
      </c>
      <c r="AK28" s="14" t="e">
        <f>+AL27*AJ28</f>
        <v>#VALUE!</v>
      </c>
      <c r="AL28" s="14" t="e">
        <f>+AL27-AK28</f>
        <v>#VALUE!</v>
      </c>
      <c r="AM28" s="14">
        <f>IF(AD28='[1]11 FORMULAS'!$P$6,AM27-(AM27*AJ28),AM27)</f>
        <v>0</v>
      </c>
      <c r="AN28" s="109"/>
      <c r="AO28" s="111"/>
      <c r="AP28" s="109"/>
      <c r="AQ28" s="111"/>
      <c r="AR28" s="119"/>
      <c r="AS28" s="122"/>
      <c r="AT28" s="114"/>
      <c r="AU28" s="114"/>
      <c r="AV28" s="114"/>
      <c r="AW28" s="114"/>
      <c r="AX28" s="114"/>
      <c r="AY28" s="114"/>
      <c r="AZ28" s="114"/>
      <c r="BA28" s="114"/>
      <c r="BB28" s="114"/>
      <c r="BC28" s="117"/>
      <c r="BI28" s="9"/>
    </row>
    <row r="29" spans="1:61" s="15" customFormat="1" ht="33.75" customHeight="1" x14ac:dyDescent="0.25">
      <c r="A29" s="200"/>
      <c r="B29" s="126"/>
      <c r="C29" s="126"/>
      <c r="D29" s="126"/>
      <c r="E29" s="126"/>
      <c r="F29" s="128"/>
      <c r="G29" s="130"/>
      <c r="H29" s="132"/>
      <c r="I29" s="132"/>
      <c r="J29" s="134"/>
      <c r="K29" s="136"/>
      <c r="L29" s="111"/>
      <c r="M29" s="139"/>
      <c r="N29" s="141"/>
      <c r="O29" s="139"/>
      <c r="P29" s="111"/>
      <c r="Q29" s="122"/>
      <c r="R29" s="111"/>
      <c r="S29" s="139"/>
      <c r="T29" s="111"/>
      <c r="U29" s="143"/>
      <c r="V29" s="119"/>
      <c r="W29" s="13">
        <v>3</v>
      </c>
      <c r="X29" s="48"/>
      <c r="Y29" s="48"/>
      <c r="Z29" s="48"/>
      <c r="AA29" s="13" t="str">
        <f t="shared" si="17"/>
        <v xml:space="preserve">  </v>
      </c>
      <c r="AB29" s="32" t="s">
        <v>217</v>
      </c>
      <c r="AC29" s="33">
        <f t="shared" si="18"/>
        <v>0</v>
      </c>
      <c r="AD29" s="14" t="str">
        <f>+IF(OR(AB29='[1]11 FORMULAS'!$O$4,AB29='[1]11 FORMULAS'!$O$5),'[1]11 FORMULAS'!$P$5,IF(AB29='[1]11 FORMULAS'!$O$6,'[1]11 FORMULAS'!$P$6,""))</f>
        <v/>
      </c>
      <c r="AE29" s="32" t="s">
        <v>217</v>
      </c>
      <c r="AF29" s="33">
        <f t="shared" si="19"/>
        <v>0</v>
      </c>
      <c r="AG29" s="34" t="s">
        <v>217</v>
      </c>
      <c r="AH29" s="34" t="s">
        <v>217</v>
      </c>
      <c r="AI29" s="34" t="s">
        <v>217</v>
      </c>
      <c r="AJ29" s="14">
        <f>+AC29+AF29</f>
        <v>0</v>
      </c>
      <c r="AK29" s="14" t="e">
        <f t="shared" ref="AK29:AK31" si="20">+AL28*AJ29</f>
        <v>#VALUE!</v>
      </c>
      <c r="AL29" s="14" t="e">
        <f t="shared" ref="AL29:AL31" si="21">+AL28-AK29</f>
        <v>#VALUE!</v>
      </c>
      <c r="AM29" s="14">
        <f>IF(AD29='[1]11 FORMULAS'!$P$6,AM28-(AM28*AJ29),AM28)</f>
        <v>0</v>
      </c>
      <c r="AN29" s="109"/>
      <c r="AO29" s="111"/>
      <c r="AP29" s="109"/>
      <c r="AQ29" s="111"/>
      <c r="AR29" s="119"/>
      <c r="AS29" s="122"/>
      <c r="AT29" s="114"/>
      <c r="AU29" s="114"/>
      <c r="AV29" s="114"/>
      <c r="AW29" s="114"/>
      <c r="AX29" s="114"/>
      <c r="AY29" s="114"/>
      <c r="AZ29" s="114"/>
      <c r="BA29" s="114"/>
      <c r="BB29" s="114"/>
      <c r="BC29" s="117"/>
      <c r="BI29" s="9"/>
    </row>
    <row r="30" spans="1:61" s="15" customFormat="1" ht="33.75" customHeight="1" x14ac:dyDescent="0.25">
      <c r="A30" s="200"/>
      <c r="B30" s="126"/>
      <c r="C30" s="126"/>
      <c r="D30" s="126"/>
      <c r="E30" s="126"/>
      <c r="F30" s="128"/>
      <c r="G30" s="130"/>
      <c r="H30" s="132"/>
      <c r="I30" s="132"/>
      <c r="J30" s="134"/>
      <c r="K30" s="136"/>
      <c r="L30" s="111"/>
      <c r="M30" s="139"/>
      <c r="N30" s="141"/>
      <c r="O30" s="139"/>
      <c r="P30" s="111"/>
      <c r="Q30" s="122"/>
      <c r="R30" s="111"/>
      <c r="S30" s="139"/>
      <c r="T30" s="111"/>
      <c r="U30" s="143"/>
      <c r="V30" s="119"/>
      <c r="W30" s="13">
        <v>4</v>
      </c>
      <c r="X30" s="48"/>
      <c r="Y30" s="48"/>
      <c r="Z30" s="48"/>
      <c r="AA30" s="13" t="str">
        <f t="shared" si="17"/>
        <v xml:space="preserve">  </v>
      </c>
      <c r="AB30" s="32" t="s">
        <v>217</v>
      </c>
      <c r="AC30" s="33">
        <f t="shared" si="18"/>
        <v>0</v>
      </c>
      <c r="AD30" s="14" t="str">
        <f>+IF(OR(AB30='[1]11 FORMULAS'!$O$4,AB30='[1]11 FORMULAS'!$O$5),'[1]11 FORMULAS'!$P$5,IF(AB30='[1]11 FORMULAS'!$O$6,'[1]11 FORMULAS'!$P$6,""))</f>
        <v/>
      </c>
      <c r="AE30" s="32" t="s">
        <v>217</v>
      </c>
      <c r="AF30" s="33">
        <f t="shared" si="19"/>
        <v>0</v>
      </c>
      <c r="AG30" s="34" t="s">
        <v>217</v>
      </c>
      <c r="AH30" s="34" t="s">
        <v>217</v>
      </c>
      <c r="AI30" s="34" t="s">
        <v>217</v>
      </c>
      <c r="AJ30" s="14">
        <f t="shared" ref="AJ30:AJ31" si="22">+AC30+AF30</f>
        <v>0</v>
      </c>
      <c r="AK30" s="14" t="e">
        <f t="shared" si="20"/>
        <v>#VALUE!</v>
      </c>
      <c r="AL30" s="14" t="e">
        <f t="shared" si="21"/>
        <v>#VALUE!</v>
      </c>
      <c r="AM30" s="14">
        <f>IF(AD30='[1]11 FORMULAS'!$P$6,AM29-(AM29*AJ30),AM29)</f>
        <v>0</v>
      </c>
      <c r="AN30" s="109"/>
      <c r="AO30" s="111"/>
      <c r="AP30" s="109"/>
      <c r="AQ30" s="111"/>
      <c r="AR30" s="119"/>
      <c r="AS30" s="122"/>
      <c r="AT30" s="114"/>
      <c r="AU30" s="114"/>
      <c r="AV30" s="114"/>
      <c r="AW30" s="114"/>
      <c r="AX30" s="114"/>
      <c r="AY30" s="114"/>
      <c r="AZ30" s="114"/>
      <c r="BA30" s="114"/>
      <c r="BB30" s="114"/>
      <c r="BC30" s="117"/>
      <c r="BI30" s="9"/>
    </row>
    <row r="31" spans="1:61" s="15" customFormat="1" ht="33.75" customHeight="1" x14ac:dyDescent="0.25">
      <c r="A31" s="202"/>
      <c r="B31" s="127"/>
      <c r="C31" s="127"/>
      <c r="D31" s="127"/>
      <c r="E31" s="127"/>
      <c r="F31" s="129"/>
      <c r="G31" s="131"/>
      <c r="H31" s="133"/>
      <c r="I31" s="133"/>
      <c r="J31" s="135"/>
      <c r="K31" s="137"/>
      <c r="L31" s="112"/>
      <c r="M31" s="140"/>
      <c r="N31" s="142"/>
      <c r="O31" s="140"/>
      <c r="P31" s="112"/>
      <c r="Q31" s="123"/>
      <c r="R31" s="112"/>
      <c r="S31" s="140"/>
      <c r="T31" s="112"/>
      <c r="U31" s="144"/>
      <c r="V31" s="120"/>
      <c r="W31" s="49"/>
      <c r="X31" s="49"/>
      <c r="Y31" s="49"/>
      <c r="Z31" s="49"/>
      <c r="AA31" s="49" t="str">
        <f t="shared" si="17"/>
        <v xml:space="preserve">  </v>
      </c>
      <c r="AB31" s="50" t="s">
        <v>217</v>
      </c>
      <c r="AC31" s="51">
        <f t="shared" si="18"/>
        <v>0</v>
      </c>
      <c r="AD31" s="52" t="str">
        <f>+IF(OR(AB31='[1]11 FORMULAS'!$O$4,AB31='[1]11 FORMULAS'!$O$5),'[1]11 FORMULAS'!$P$5,IF(AB31='[1]11 FORMULAS'!$O$6,'[1]11 FORMULAS'!$P$6,""))</f>
        <v/>
      </c>
      <c r="AE31" s="50" t="s">
        <v>217</v>
      </c>
      <c r="AF31" s="51">
        <f t="shared" si="19"/>
        <v>0</v>
      </c>
      <c r="AG31" s="53" t="s">
        <v>217</v>
      </c>
      <c r="AH31" s="54" t="s">
        <v>217</v>
      </c>
      <c r="AI31" s="54" t="s">
        <v>217</v>
      </c>
      <c r="AJ31" s="55">
        <f t="shared" si="22"/>
        <v>0</v>
      </c>
      <c r="AK31" s="55" t="e">
        <f t="shared" si="20"/>
        <v>#VALUE!</v>
      </c>
      <c r="AL31" s="55" t="e">
        <f t="shared" si="21"/>
        <v>#VALUE!</v>
      </c>
      <c r="AM31" s="55">
        <f>IF(AD31='[1]11 FORMULAS'!$P$6,AM30-(AM30*AJ31),AM30)</f>
        <v>0</v>
      </c>
      <c r="AN31" s="110"/>
      <c r="AO31" s="112"/>
      <c r="AP31" s="110"/>
      <c r="AQ31" s="112"/>
      <c r="AR31" s="120"/>
      <c r="AS31" s="123"/>
      <c r="AT31" s="115"/>
      <c r="AU31" s="115"/>
      <c r="AV31" s="115"/>
      <c r="AW31" s="115"/>
      <c r="AX31" s="115"/>
      <c r="AY31" s="115"/>
      <c r="AZ31" s="115"/>
      <c r="BA31" s="115"/>
      <c r="BB31" s="115"/>
      <c r="BC31" s="118"/>
      <c r="BI31" s="9"/>
    </row>
  </sheetData>
  <mergeCells count="217">
    <mergeCell ref="A22:A26"/>
    <mergeCell ref="A27:A31"/>
    <mergeCell ref="B10:B11"/>
    <mergeCell ref="C10:C11"/>
    <mergeCell ref="D10:D11"/>
    <mergeCell ref="E10:E11"/>
    <mergeCell ref="F10:F11"/>
    <mergeCell ref="K9:K11"/>
    <mergeCell ref="G10:J10"/>
    <mergeCell ref="B12:B16"/>
    <mergeCell ref="C12:C16"/>
    <mergeCell ref="D12:D16"/>
    <mergeCell ref="E12:E16"/>
    <mergeCell ref="F12:F16"/>
    <mergeCell ref="G12:G16"/>
    <mergeCell ref="H12:H16"/>
    <mergeCell ref="A8:J9"/>
    <mergeCell ref="B22:B26"/>
    <mergeCell ref="C22:C26"/>
    <mergeCell ref="D22:D26"/>
    <mergeCell ref="E22:E26"/>
    <mergeCell ref="F22:F26"/>
    <mergeCell ref="G22:G26"/>
    <mergeCell ref="H22:H26"/>
    <mergeCell ref="L6:M6"/>
    <mergeCell ref="BB10:BB11"/>
    <mergeCell ref="D6:K6"/>
    <mergeCell ref="A1:C4"/>
    <mergeCell ref="A5:C5"/>
    <mergeCell ref="A6:C6"/>
    <mergeCell ref="A10:A11"/>
    <mergeCell ref="A12:A16"/>
    <mergeCell ref="A17:A21"/>
    <mergeCell ref="AQ9:AQ11"/>
    <mergeCell ref="AR9:AR11"/>
    <mergeCell ref="AS9:AS11"/>
    <mergeCell ref="AV12:AV16"/>
    <mergeCell ref="K17:K21"/>
    <mergeCell ref="Q12:Q16"/>
    <mergeCell ref="R12:R16"/>
    <mergeCell ref="S12:S16"/>
    <mergeCell ref="T12:T16"/>
    <mergeCell ref="I12:I16"/>
    <mergeCell ref="L9:L11"/>
    <mergeCell ref="N9:N11"/>
    <mergeCell ref="O9:O11"/>
    <mergeCell ref="P9:P11"/>
    <mergeCell ref="AY12:AY16"/>
    <mergeCell ref="BF12:BG12"/>
    <mergeCell ref="BB5:BC5"/>
    <mergeCell ref="D1:BA1"/>
    <mergeCell ref="BB1:BC1"/>
    <mergeCell ref="D2:BA2"/>
    <mergeCell ref="BB2:BC2"/>
    <mergeCell ref="D3:BA3"/>
    <mergeCell ref="BB3:BC3"/>
    <mergeCell ref="D4:BA4"/>
    <mergeCell ref="BB4:BC4"/>
    <mergeCell ref="X6:AI6"/>
    <mergeCell ref="BB6:BC6"/>
    <mergeCell ref="D5:E5"/>
    <mergeCell ref="W7:AS7"/>
    <mergeCell ref="AT7:BC9"/>
    <mergeCell ref="V9:V11"/>
    <mergeCell ref="AB9:AI9"/>
    <mergeCell ref="AG10:AI10"/>
    <mergeCell ref="Q9:Q11"/>
    <mergeCell ref="L5:M5"/>
    <mergeCell ref="BB12:BB16"/>
    <mergeCell ref="BC12:BC16"/>
    <mergeCell ref="AW12:AW16"/>
    <mergeCell ref="AX12:AX16"/>
    <mergeCell ref="B17:B21"/>
    <mergeCell ref="C17:C21"/>
    <mergeCell ref="D17:D21"/>
    <mergeCell ref="E17:E21"/>
    <mergeCell ref="F17:F21"/>
    <mergeCell ref="AS12:AS16"/>
    <mergeCell ref="AT12:AT16"/>
    <mergeCell ref="AU12:AU16"/>
    <mergeCell ref="V12:V16"/>
    <mergeCell ref="AN12:AN16"/>
    <mergeCell ref="AO12:AO16"/>
    <mergeCell ref="AP12:AP16"/>
    <mergeCell ref="AQ12:AQ16"/>
    <mergeCell ref="AR12:AR16"/>
    <mergeCell ref="G17:G21"/>
    <mergeCell ref="H17:H21"/>
    <mergeCell ref="I17:I21"/>
    <mergeCell ref="J17:J21"/>
    <mergeCell ref="J12:J16"/>
    <mergeCell ref="K12:K16"/>
    <mergeCell ref="L12:L16"/>
    <mergeCell ref="M12:M16"/>
    <mergeCell ref="N12:N16"/>
    <mergeCell ref="O12:O16"/>
    <mergeCell ref="BC10:BC11"/>
    <mergeCell ref="AU10:AU11"/>
    <mergeCell ref="AV10:AV11"/>
    <mergeCell ref="AW10:AW11"/>
    <mergeCell ref="AX10:AZ10"/>
    <mergeCell ref="BA10:BA11"/>
    <mergeCell ref="M9:M11"/>
    <mergeCell ref="W8:AA10"/>
    <mergeCell ref="AB8:AS8"/>
    <mergeCell ref="AB10:AF10"/>
    <mergeCell ref="AJ9:AJ10"/>
    <mergeCell ref="AL9:AL10"/>
    <mergeCell ref="AM9:AM10"/>
    <mergeCell ref="AT10:AT11"/>
    <mergeCell ref="BB17:BB21"/>
    <mergeCell ref="K8:V8"/>
    <mergeCell ref="AN9:AN11"/>
    <mergeCell ref="AO9:AO11"/>
    <mergeCell ref="AP9:AP11"/>
    <mergeCell ref="R9:R11"/>
    <mergeCell ref="S9:S11"/>
    <mergeCell ref="T9:T11"/>
    <mergeCell ref="U9:U11"/>
    <mergeCell ref="AZ12:AZ16"/>
    <mergeCell ref="BA12:BA16"/>
    <mergeCell ref="U12:U16"/>
    <mergeCell ref="L17:L21"/>
    <mergeCell ref="AN17:AN21"/>
    <mergeCell ref="P12:P16"/>
    <mergeCell ref="BC17:BC21"/>
    <mergeCell ref="AW17:AW21"/>
    <mergeCell ref="AX17:AX21"/>
    <mergeCell ref="AY17:AY21"/>
    <mergeCell ref="AZ17:AZ21"/>
    <mergeCell ref="BA17:BA21"/>
    <mergeCell ref="M17:M21"/>
    <mergeCell ref="N17:N21"/>
    <mergeCell ref="O17:O21"/>
    <mergeCell ref="P17:P21"/>
    <mergeCell ref="Q17:Q21"/>
    <mergeCell ref="R17:R21"/>
    <mergeCell ref="U17:U21"/>
    <mergeCell ref="V17:V21"/>
    <mergeCell ref="AV17:AV21"/>
    <mergeCell ref="AP17:AP21"/>
    <mergeCell ref="AQ17:AQ21"/>
    <mergeCell ref="AR17:AR21"/>
    <mergeCell ref="AS17:AS21"/>
    <mergeCell ref="AT17:AT21"/>
    <mergeCell ref="AU17:AU21"/>
    <mergeCell ref="S17:S21"/>
    <mergeCell ref="T17:T21"/>
    <mergeCell ref="AO17:AO21"/>
    <mergeCell ref="I22:I26"/>
    <mergeCell ref="J22:J26"/>
    <mergeCell ref="K22:K26"/>
    <mergeCell ref="L22:L26"/>
    <mergeCell ref="M22:M26"/>
    <mergeCell ref="N22:N26"/>
    <mergeCell ref="O22:O26"/>
    <mergeCell ref="P22:P26"/>
    <mergeCell ref="Q22:Q26"/>
    <mergeCell ref="AS22:AS26"/>
    <mergeCell ref="AT22:AT26"/>
    <mergeCell ref="AU22:AU26"/>
    <mergeCell ref="AV22:AV26"/>
    <mergeCell ref="AW22:AW26"/>
    <mergeCell ref="AX22:AX26"/>
    <mergeCell ref="AY22:AY26"/>
    <mergeCell ref="AZ22:AZ26"/>
    <mergeCell ref="R22:R26"/>
    <mergeCell ref="S22:S26"/>
    <mergeCell ref="T22:T26"/>
    <mergeCell ref="U22:U26"/>
    <mergeCell ref="V22:V26"/>
    <mergeCell ref="AN22:AN26"/>
    <mergeCell ref="AO22:AO26"/>
    <mergeCell ref="AP22:AP26"/>
    <mergeCell ref="AQ22:AQ26"/>
    <mergeCell ref="O27:O31"/>
    <mergeCell ref="P27:P31"/>
    <mergeCell ref="Q27:Q31"/>
    <mergeCell ref="R27:R31"/>
    <mergeCell ref="S27:S31"/>
    <mergeCell ref="T27:T31"/>
    <mergeCell ref="U27:U31"/>
    <mergeCell ref="V27:V31"/>
    <mergeCell ref="AR22:AR26"/>
    <mergeCell ref="F27:F31"/>
    <mergeCell ref="G27:G31"/>
    <mergeCell ref="H27:H31"/>
    <mergeCell ref="I27:I31"/>
    <mergeCell ref="J27:J31"/>
    <mergeCell ref="K27:K31"/>
    <mergeCell ref="L27:L31"/>
    <mergeCell ref="M27:M31"/>
    <mergeCell ref="N27:N31"/>
    <mergeCell ref="A7:V7"/>
    <mergeCell ref="AN27:AN31"/>
    <mergeCell ref="AO27:AO31"/>
    <mergeCell ref="AY27:AY31"/>
    <mergeCell ref="AZ27:AZ31"/>
    <mergeCell ref="BA27:BA31"/>
    <mergeCell ref="BB27:BB31"/>
    <mergeCell ref="BC27:BC31"/>
    <mergeCell ref="AP27:AP31"/>
    <mergeCell ref="AQ27:AQ31"/>
    <mergeCell ref="AR27:AR31"/>
    <mergeCell ref="AS27:AS31"/>
    <mergeCell ref="AT27:AT31"/>
    <mergeCell ref="AU27:AU31"/>
    <mergeCell ref="AV27:AV31"/>
    <mergeCell ref="AW27:AW31"/>
    <mergeCell ref="AX27:AX31"/>
    <mergeCell ref="BA22:BA26"/>
    <mergeCell ref="BB22:BB26"/>
    <mergeCell ref="BC22:BC26"/>
    <mergeCell ref="B27:B31"/>
    <mergeCell ref="C27:C31"/>
    <mergeCell ref="D27:D31"/>
    <mergeCell ref="E27:E31"/>
  </mergeCells>
  <conditionalFormatting sqref="L12">
    <cfRule type="cellIs" dxfId="206" priority="963" operator="equal">
      <formula>"Alta"</formula>
    </cfRule>
    <cfRule type="cellIs" dxfId="205" priority="966" operator="equal">
      <formula>"Muy Baja"</formula>
    </cfRule>
    <cfRule type="cellIs" dxfId="204" priority="965" operator="equal">
      <formula>"Baja"</formula>
    </cfRule>
    <cfRule type="cellIs" dxfId="203" priority="964" operator="equal">
      <formula>"Media"</formula>
    </cfRule>
    <cfRule type="cellIs" dxfId="202" priority="962" operator="equal">
      <formula>"Muy Alta"</formula>
    </cfRule>
  </conditionalFormatting>
  <conditionalFormatting sqref="L17">
    <cfRule type="cellIs" dxfId="201" priority="931" operator="equal">
      <formula>"Muy Baja"</formula>
    </cfRule>
    <cfRule type="cellIs" dxfId="200" priority="927" operator="equal">
      <formula>"Muy Alta"</formula>
    </cfRule>
    <cfRule type="cellIs" dxfId="199" priority="928" operator="equal">
      <formula>"Alta"</formula>
    </cfRule>
    <cfRule type="cellIs" dxfId="198" priority="929" operator="equal">
      <formula>"Media"</formula>
    </cfRule>
    <cfRule type="cellIs" dxfId="197" priority="930" operator="equal">
      <formula>"Baja"</formula>
    </cfRule>
  </conditionalFormatting>
  <conditionalFormatting sqref="L22">
    <cfRule type="cellIs" dxfId="196" priority="93" operator="equal">
      <formula>"Alta"</formula>
    </cfRule>
    <cfRule type="cellIs" dxfId="195" priority="92" operator="equal">
      <formula>"Muy Alta"</formula>
    </cfRule>
    <cfRule type="cellIs" dxfId="194" priority="96" operator="equal">
      <formula>"Muy Baja"</formula>
    </cfRule>
    <cfRule type="cellIs" dxfId="193" priority="95" operator="equal">
      <formula>"Baja"</formula>
    </cfRule>
    <cfRule type="cellIs" dxfId="192" priority="94" operator="equal">
      <formula>"Media"</formula>
    </cfRule>
  </conditionalFormatting>
  <conditionalFormatting sqref="L27">
    <cfRule type="cellIs" dxfId="191" priority="39" operator="equal">
      <formula>"Muy Alta"</formula>
    </cfRule>
    <cfRule type="cellIs" dxfId="190" priority="43" operator="equal">
      <formula>"Muy Baja"</formula>
    </cfRule>
    <cfRule type="cellIs" dxfId="189" priority="42" operator="equal">
      <formula>"Baja"</formula>
    </cfRule>
    <cfRule type="cellIs" dxfId="188" priority="41" operator="equal">
      <formula>"Media"</formula>
    </cfRule>
    <cfRule type="cellIs" dxfId="187" priority="40" operator="equal">
      <formula>"Alta"</formula>
    </cfRule>
  </conditionalFormatting>
  <conditionalFormatting sqref="N12">
    <cfRule type="cellIs" dxfId="186" priority="108" operator="equal">
      <formula>$V$13</formula>
    </cfRule>
    <cfRule type="cellIs" dxfId="185" priority="107" operator="equal">
      <formula>$V$12</formula>
    </cfRule>
    <cfRule type="cellIs" dxfId="184" priority="111" operator="equal">
      <formula>$V$16</formula>
    </cfRule>
    <cfRule type="cellIs" dxfId="183" priority="110" operator="equal">
      <formula>$V$15</formula>
    </cfRule>
    <cfRule type="cellIs" dxfId="182" priority="109" operator="equal">
      <formula>$V$14</formula>
    </cfRule>
  </conditionalFormatting>
  <conditionalFormatting sqref="N17">
    <cfRule type="cellIs" dxfId="181" priority="148" operator="equal">
      <formula>$V$14</formula>
    </cfRule>
    <cfRule type="cellIs" dxfId="180" priority="150" operator="equal">
      <formula>$V$16</formula>
    </cfRule>
    <cfRule type="cellIs" dxfId="179" priority="149" operator="equal">
      <formula>$V$15</formula>
    </cfRule>
    <cfRule type="cellIs" dxfId="178" priority="147" operator="equal">
      <formula>$V$13</formula>
    </cfRule>
    <cfRule type="cellIs" dxfId="177" priority="146" operator="equal">
      <formula>$V$12</formula>
    </cfRule>
  </conditionalFormatting>
  <conditionalFormatting sqref="N22">
    <cfRule type="cellIs" dxfId="176" priority="54" operator="equal">
      <formula>$V$12</formula>
    </cfRule>
    <cfRule type="cellIs" dxfId="175" priority="55" operator="equal">
      <formula>$V$13</formula>
    </cfRule>
    <cfRule type="cellIs" dxfId="174" priority="56" operator="equal">
      <formula>$V$14</formula>
    </cfRule>
    <cfRule type="cellIs" dxfId="173" priority="57" operator="equal">
      <formula>$V$15</formula>
    </cfRule>
    <cfRule type="cellIs" dxfId="172" priority="58" operator="equal">
      <formula>$V$16</formula>
    </cfRule>
  </conditionalFormatting>
  <conditionalFormatting sqref="N27">
    <cfRule type="cellIs" dxfId="171" priority="2" operator="equal">
      <formula>$V$13</formula>
    </cfRule>
    <cfRule type="cellIs" dxfId="170" priority="3" operator="equal">
      <formula>$V$14</formula>
    </cfRule>
    <cfRule type="cellIs" dxfId="169" priority="4" operator="equal">
      <formula>$V$15</formula>
    </cfRule>
    <cfRule type="cellIs" dxfId="168" priority="5" operator="equal">
      <formula>$V$16</formula>
    </cfRule>
    <cfRule type="cellIs" dxfId="167" priority="1" operator="equal">
      <formula>$V$12</formula>
    </cfRule>
  </conditionalFormatting>
  <conditionalFormatting sqref="P12 P17">
    <cfRule type="cellIs" dxfId="166" priority="960" operator="equal">
      <formula>"menor"</formula>
    </cfRule>
    <cfRule type="cellIs" dxfId="165" priority="957" operator="equal">
      <formula>"catastrofico"</formula>
    </cfRule>
    <cfRule type="cellIs" dxfId="164" priority="961" operator="equal">
      <formula>"leve"</formula>
    </cfRule>
    <cfRule type="cellIs" dxfId="163" priority="959" operator="equal">
      <formula>"Moderado"</formula>
    </cfRule>
    <cfRule type="cellIs" dxfId="162" priority="958" operator="equal">
      <formula>"Mayor"</formula>
    </cfRule>
  </conditionalFormatting>
  <conditionalFormatting sqref="P22">
    <cfRule type="cellIs" dxfId="161" priority="106" operator="equal">
      <formula>"leve"</formula>
    </cfRule>
    <cfRule type="cellIs" dxfId="160" priority="103" operator="equal">
      <formula>"Mayor"</formula>
    </cfRule>
    <cfRule type="cellIs" dxfId="159" priority="105" operator="equal">
      <formula>"menor"</formula>
    </cfRule>
    <cfRule type="cellIs" dxfId="158" priority="104" operator="equal">
      <formula>"Moderado"</formula>
    </cfRule>
    <cfRule type="cellIs" dxfId="157" priority="102" operator="equal">
      <formula>"catastrofico"</formula>
    </cfRule>
  </conditionalFormatting>
  <conditionalFormatting sqref="P27">
    <cfRule type="cellIs" dxfId="156" priority="53" operator="equal">
      <formula>"leve"</formula>
    </cfRule>
    <cfRule type="cellIs" dxfId="155" priority="52" operator="equal">
      <formula>"menor"</formula>
    </cfRule>
    <cfRule type="cellIs" dxfId="154" priority="50" operator="equal">
      <formula>"Mayor"</formula>
    </cfRule>
    <cfRule type="cellIs" dxfId="153" priority="49" operator="equal">
      <formula>"catastrofico"</formula>
    </cfRule>
    <cfRule type="cellIs" dxfId="152" priority="51" operator="equal">
      <formula>"Moderado"</formula>
    </cfRule>
  </conditionalFormatting>
  <conditionalFormatting sqref="R12">
    <cfRule type="cellIs" dxfId="151" priority="953" operator="equal">
      <formula>"Mayor"</formula>
    </cfRule>
    <cfRule type="cellIs" dxfId="150" priority="952" operator="equal">
      <formula>"catastrofico"</formula>
    </cfRule>
    <cfRule type="cellIs" dxfId="149" priority="955" operator="equal">
      <formula>"menor"</formula>
    </cfRule>
    <cfRule type="cellIs" dxfId="148" priority="956" operator="equal">
      <formula>"leve"</formula>
    </cfRule>
    <cfRule type="cellIs" dxfId="147" priority="954" operator="equal">
      <formula>"Moderado"</formula>
    </cfRule>
  </conditionalFormatting>
  <conditionalFormatting sqref="R17">
    <cfRule type="cellIs" dxfId="146" priority="926" operator="equal">
      <formula>"leve"</formula>
    </cfRule>
    <cfRule type="cellIs" dxfId="145" priority="925" operator="equal">
      <formula>"menor"</formula>
    </cfRule>
    <cfRule type="cellIs" dxfId="144" priority="924" operator="equal">
      <formula>"Moderado"</formula>
    </cfRule>
    <cfRule type="cellIs" dxfId="143" priority="923" operator="equal">
      <formula>"Mayor"</formula>
    </cfRule>
    <cfRule type="cellIs" dxfId="142" priority="922" operator="equal">
      <formula>"catastrofico"</formula>
    </cfRule>
  </conditionalFormatting>
  <conditionalFormatting sqref="R22">
    <cfRule type="cellIs" dxfId="141" priority="87" operator="equal">
      <formula>"catastrofico"</formula>
    </cfRule>
    <cfRule type="cellIs" dxfId="140" priority="88" operator="equal">
      <formula>"Mayor"</formula>
    </cfRule>
    <cfRule type="cellIs" dxfId="139" priority="90" operator="equal">
      <formula>"menor"</formula>
    </cfRule>
    <cfRule type="cellIs" dxfId="138" priority="91" operator="equal">
      <formula>"leve"</formula>
    </cfRule>
    <cfRule type="cellIs" dxfId="137" priority="89" operator="equal">
      <formula>"Moderado"</formula>
    </cfRule>
  </conditionalFormatting>
  <conditionalFormatting sqref="R27">
    <cfRule type="cellIs" dxfId="136" priority="36" operator="equal">
      <formula>"Moderado"</formula>
    </cfRule>
    <cfRule type="cellIs" dxfId="135" priority="38" operator="equal">
      <formula>"leve"</formula>
    </cfRule>
    <cfRule type="cellIs" dxfId="134" priority="37" operator="equal">
      <formula>"menor"</formula>
    </cfRule>
    <cfRule type="cellIs" dxfId="133" priority="34" operator="equal">
      <formula>"catastrofico"</formula>
    </cfRule>
    <cfRule type="cellIs" dxfId="132" priority="35" operator="equal">
      <formula>"Mayor"</formula>
    </cfRule>
  </conditionalFormatting>
  <conditionalFormatting sqref="T12">
    <cfRule type="cellIs" dxfId="131" priority="951" operator="equal">
      <formula>"leve"</formula>
    </cfRule>
    <cfRule type="cellIs" dxfId="130" priority="949" operator="equal">
      <formula>"Moderado"</formula>
    </cfRule>
    <cfRule type="cellIs" dxfId="129" priority="948" operator="equal">
      <formula>"Mayor"</formula>
    </cfRule>
    <cfRule type="cellIs" dxfId="128" priority="950" operator="equal">
      <formula>"menor"</formula>
    </cfRule>
    <cfRule type="cellIs" dxfId="127" priority="947" operator="equal">
      <formula>"catastrofico"</formula>
    </cfRule>
  </conditionalFormatting>
  <conditionalFormatting sqref="T17">
    <cfRule type="cellIs" dxfId="126" priority="917" operator="equal">
      <formula>"catastrofico"</formula>
    </cfRule>
    <cfRule type="cellIs" dxfId="125" priority="921" operator="equal">
      <formula>"leve"</formula>
    </cfRule>
    <cfRule type="cellIs" dxfId="124" priority="920" operator="equal">
      <formula>"menor"</formula>
    </cfRule>
    <cfRule type="cellIs" dxfId="123" priority="919" operator="equal">
      <formula>"Moderado"</formula>
    </cfRule>
    <cfRule type="cellIs" dxfId="122" priority="918" operator="equal">
      <formula>"Mayor"</formula>
    </cfRule>
  </conditionalFormatting>
  <conditionalFormatting sqref="T22">
    <cfRule type="cellIs" dxfId="121" priority="82" operator="equal">
      <formula>"catastrofico"</formula>
    </cfRule>
    <cfRule type="cellIs" dxfId="120" priority="83" operator="equal">
      <formula>"Mayor"</formula>
    </cfRule>
    <cfRule type="cellIs" dxfId="119" priority="85" operator="equal">
      <formula>"menor"</formula>
    </cfRule>
    <cfRule type="cellIs" dxfId="118" priority="86" operator="equal">
      <formula>"leve"</formula>
    </cfRule>
    <cfRule type="cellIs" dxfId="117" priority="84" operator="equal">
      <formula>"Moderado"</formula>
    </cfRule>
  </conditionalFormatting>
  <conditionalFormatting sqref="T27">
    <cfRule type="cellIs" dxfId="116" priority="33" operator="equal">
      <formula>"leve"</formula>
    </cfRule>
    <cfRule type="cellIs" dxfId="115" priority="32" operator="equal">
      <formula>"menor"</formula>
    </cfRule>
    <cfRule type="cellIs" dxfId="114" priority="31" operator="equal">
      <formula>"Moderado"</formula>
    </cfRule>
    <cfRule type="cellIs" dxfId="113" priority="30" operator="equal">
      <formula>"Mayor"</formula>
    </cfRule>
    <cfRule type="cellIs" dxfId="112" priority="29" operator="equal">
      <formula>"catastrofico"</formula>
    </cfRule>
  </conditionalFormatting>
  <conditionalFormatting sqref="U12">
    <cfRule type="cellIs" dxfId="111" priority="968" operator="equal">
      <formula>#REF!</formula>
    </cfRule>
    <cfRule type="cellIs" dxfId="110" priority="969" operator="equal">
      <formula>#REF!</formula>
    </cfRule>
    <cfRule type="cellIs" dxfId="109" priority="970" operator="equal">
      <formula>#REF!</formula>
    </cfRule>
    <cfRule type="cellIs" dxfId="108" priority="971" operator="equal">
      <formula>#REF!</formula>
    </cfRule>
    <cfRule type="cellIs" dxfId="107" priority="967" operator="equal">
      <formula>#REF!</formula>
    </cfRule>
  </conditionalFormatting>
  <conditionalFormatting sqref="U17">
    <cfRule type="cellIs" dxfId="106" priority="935" operator="equal">
      <formula>#REF!</formula>
    </cfRule>
    <cfRule type="cellIs" dxfId="105" priority="936" operator="equal">
      <formula>#REF!</formula>
    </cfRule>
    <cfRule type="cellIs" dxfId="104" priority="932" operator="equal">
      <formula>#REF!</formula>
    </cfRule>
    <cfRule type="cellIs" dxfId="103" priority="933" operator="equal">
      <formula>#REF!</formula>
    </cfRule>
    <cfRule type="cellIs" dxfId="102" priority="934" operator="equal">
      <formula>#REF!</formula>
    </cfRule>
  </conditionalFormatting>
  <conditionalFormatting sqref="U22">
    <cfRule type="cellIs" dxfId="101" priority="99" operator="equal">
      <formula>#REF!</formula>
    </cfRule>
    <cfRule type="cellIs" dxfId="100" priority="100" operator="equal">
      <formula>#REF!</formula>
    </cfRule>
    <cfRule type="cellIs" dxfId="99" priority="97" operator="equal">
      <formula>#REF!</formula>
    </cfRule>
    <cfRule type="cellIs" dxfId="98" priority="101" operator="equal">
      <formula>#REF!</formula>
    </cfRule>
    <cfRule type="cellIs" dxfId="97" priority="98" operator="equal">
      <formula>#REF!</formula>
    </cfRule>
  </conditionalFormatting>
  <conditionalFormatting sqref="U27">
    <cfRule type="cellIs" dxfId="96" priority="48" operator="equal">
      <formula>#REF!</formula>
    </cfRule>
    <cfRule type="cellIs" dxfId="95" priority="44" operator="equal">
      <formula>#REF!</formula>
    </cfRule>
    <cfRule type="cellIs" dxfId="94" priority="45" operator="equal">
      <formula>#REF!</formula>
    </cfRule>
    <cfRule type="cellIs" dxfId="93" priority="46" operator="equal">
      <formula>#REF!</formula>
    </cfRule>
    <cfRule type="cellIs" dxfId="92" priority="47" operator="equal">
      <formula>#REF!</formula>
    </cfRule>
  </conditionalFormatting>
  <conditionalFormatting sqref="V12">
    <cfRule type="cellIs" dxfId="91" priority="743" operator="equal">
      <formula>"Moderado"</formula>
    </cfRule>
    <cfRule type="cellIs" dxfId="90" priority="744" operator="equal">
      <formula>"Bajo"</formula>
    </cfRule>
    <cfRule type="cellIs" dxfId="89" priority="741" operator="equal">
      <formula>"Extremo"</formula>
    </cfRule>
    <cfRule type="cellIs" dxfId="88" priority="742" operator="equal">
      <formula>"Alto"</formula>
    </cfRule>
  </conditionalFormatting>
  <conditionalFormatting sqref="V17">
    <cfRule type="cellIs" dxfId="87" priority="737" operator="equal">
      <formula>"Extremo"</formula>
    </cfRule>
    <cfRule type="cellIs" dxfId="86" priority="738" operator="equal">
      <formula>"Alto"</formula>
    </cfRule>
    <cfRule type="cellIs" dxfId="85" priority="739" operator="equal">
      <formula>"Moderado"</formula>
    </cfRule>
    <cfRule type="cellIs" dxfId="84" priority="740" operator="equal">
      <formula>"Bajo"</formula>
    </cfRule>
  </conditionalFormatting>
  <conditionalFormatting sqref="V22">
    <cfRule type="cellIs" dxfId="83" priority="63" operator="equal">
      <formula>"Extremo"</formula>
    </cfRule>
    <cfRule type="cellIs" dxfId="82" priority="66" operator="equal">
      <formula>"Bajo"</formula>
    </cfRule>
    <cfRule type="cellIs" dxfId="81" priority="65" operator="equal">
      <formula>"Moderado"</formula>
    </cfRule>
    <cfRule type="cellIs" dxfId="80" priority="64" operator="equal">
      <formula>"Alto"</formula>
    </cfRule>
  </conditionalFormatting>
  <conditionalFormatting sqref="V27">
    <cfRule type="cellIs" dxfId="79" priority="10" operator="equal">
      <formula>"Extremo"</formula>
    </cfRule>
    <cfRule type="cellIs" dxfId="78" priority="11" operator="equal">
      <formula>"Alto"</formula>
    </cfRule>
    <cfRule type="cellIs" dxfId="77" priority="12" operator="equal">
      <formula>"Moderado"</formula>
    </cfRule>
    <cfRule type="cellIs" dxfId="76" priority="13" operator="equal">
      <formula>"Bajo"</formula>
    </cfRule>
  </conditionalFormatting>
  <conditionalFormatting sqref="AO12">
    <cfRule type="cellIs" dxfId="75" priority="942" operator="equal">
      <formula>"Muy Alta"</formula>
    </cfRule>
    <cfRule type="cellIs" dxfId="74" priority="943" operator="equal">
      <formula>"Alta"</formula>
    </cfRule>
    <cfRule type="cellIs" dxfId="73" priority="944" operator="equal">
      <formula>"Media"</formula>
    </cfRule>
    <cfRule type="cellIs" dxfId="72" priority="945" operator="equal">
      <formula>"Baja"</formula>
    </cfRule>
    <cfRule type="cellIs" dxfId="71" priority="946" operator="equal">
      <formula>"Muy Baja"</formula>
    </cfRule>
  </conditionalFormatting>
  <conditionalFormatting sqref="AO17">
    <cfRule type="cellIs" dxfId="70" priority="916" operator="equal">
      <formula>"Muy Baja"</formula>
    </cfRule>
    <cfRule type="cellIs" dxfId="69" priority="915" operator="equal">
      <formula>"Baja"</formula>
    </cfRule>
    <cfRule type="cellIs" dxfId="68" priority="914" operator="equal">
      <formula>"Media"</formula>
    </cfRule>
    <cfRule type="cellIs" dxfId="67" priority="912" operator="equal">
      <formula>"Muy Alta"</formula>
    </cfRule>
    <cfRule type="cellIs" dxfId="66" priority="913" operator="equal">
      <formula>"Alta"</formula>
    </cfRule>
  </conditionalFormatting>
  <conditionalFormatting sqref="AO22">
    <cfRule type="cellIs" dxfId="65" priority="77" operator="equal">
      <formula>"Muy Alta"</formula>
    </cfRule>
    <cfRule type="cellIs" dxfId="64" priority="78" operator="equal">
      <formula>"Alta"</formula>
    </cfRule>
    <cfRule type="cellIs" dxfId="63" priority="80" operator="equal">
      <formula>"Baja"</formula>
    </cfRule>
    <cfRule type="cellIs" dxfId="62" priority="81" operator="equal">
      <formula>"Muy Baja"</formula>
    </cfRule>
    <cfRule type="cellIs" dxfId="61" priority="79" operator="equal">
      <formula>"Media"</formula>
    </cfRule>
  </conditionalFormatting>
  <conditionalFormatting sqref="AO27">
    <cfRule type="cellIs" dxfId="60" priority="28" operator="equal">
      <formula>"Muy Baja"</formula>
    </cfRule>
    <cfRule type="cellIs" dxfId="59" priority="27" operator="equal">
      <formula>"Baja"</formula>
    </cfRule>
    <cfRule type="cellIs" dxfId="58" priority="25" operator="equal">
      <formula>"Alta"</formula>
    </cfRule>
    <cfRule type="cellIs" dxfId="57" priority="24" operator="equal">
      <formula>"Muy Alta"</formula>
    </cfRule>
    <cfRule type="cellIs" dxfId="56" priority="26" operator="equal">
      <formula>"Media"</formula>
    </cfRule>
  </conditionalFormatting>
  <conditionalFormatting sqref="AQ12">
    <cfRule type="cellIs" dxfId="55" priority="937" operator="equal">
      <formula>"Catastrofico"</formula>
    </cfRule>
    <cfRule type="cellIs" dxfId="54" priority="939" operator="equal">
      <formula>"Moderado"</formula>
    </cfRule>
    <cfRule type="cellIs" dxfId="53" priority="940" operator="equal">
      <formula>"Menor"</formula>
    </cfRule>
    <cfRule type="cellIs" dxfId="52" priority="941" operator="equal">
      <formula>"Leve"</formula>
    </cfRule>
    <cfRule type="cellIs" dxfId="51" priority="938" operator="equal">
      <formula>"Mayor"</formula>
    </cfRule>
  </conditionalFormatting>
  <conditionalFormatting sqref="AQ17">
    <cfRule type="cellIs" dxfId="50" priority="907" operator="equal">
      <formula>"Catastrofico"</formula>
    </cfRule>
    <cfRule type="cellIs" dxfId="49" priority="908" operator="equal">
      <formula>"Mayor"</formula>
    </cfRule>
    <cfRule type="cellIs" dxfId="48" priority="909" operator="equal">
      <formula>"Moderado"</formula>
    </cfRule>
    <cfRule type="cellIs" dxfId="47" priority="910" operator="equal">
      <formula>"Menor"</formula>
    </cfRule>
    <cfRule type="cellIs" dxfId="46" priority="911" operator="equal">
      <formula>"Leve"</formula>
    </cfRule>
  </conditionalFormatting>
  <conditionalFormatting sqref="AQ22">
    <cfRule type="cellIs" dxfId="45" priority="72" operator="equal">
      <formula>"Catastrofico"</formula>
    </cfRule>
    <cfRule type="cellIs" dxfId="44" priority="73" operator="equal">
      <formula>"Mayor"</formula>
    </cfRule>
    <cfRule type="cellIs" dxfId="43" priority="76" operator="equal">
      <formula>"Leve"</formula>
    </cfRule>
    <cfRule type="cellIs" dxfId="42" priority="75" operator="equal">
      <formula>"Menor"</formula>
    </cfRule>
    <cfRule type="cellIs" dxfId="41" priority="74" operator="equal">
      <formula>"Moderado"</formula>
    </cfRule>
  </conditionalFormatting>
  <conditionalFormatting sqref="AQ27">
    <cfRule type="cellIs" dxfId="40" priority="22" operator="equal">
      <formula>"Menor"</formula>
    </cfRule>
    <cfRule type="cellIs" dxfId="39" priority="19" operator="equal">
      <formula>"Catastrofico"</formula>
    </cfRule>
    <cfRule type="cellIs" dxfId="38" priority="20" operator="equal">
      <formula>"Mayor"</formula>
    </cfRule>
    <cfRule type="cellIs" dxfId="37" priority="21" operator="equal">
      <formula>"Moderado"</formula>
    </cfRule>
    <cfRule type="cellIs" dxfId="36" priority="23" operator="equal">
      <formula>"Leve"</formula>
    </cfRule>
  </conditionalFormatting>
  <conditionalFormatting sqref="AR12">
    <cfRule type="cellIs" dxfId="35" priority="783" operator="equal">
      <formula>"Bajo"</formula>
    </cfRule>
    <cfRule type="cellIs" dxfId="34" priority="782" operator="equal">
      <formula>"Moderado"</formula>
    </cfRule>
    <cfRule type="cellIs" dxfId="33" priority="781" operator="equal">
      <formula>"Alto"</formula>
    </cfRule>
    <cfRule type="cellIs" dxfId="32" priority="780" operator="equal">
      <formula>"Extremo"</formula>
    </cfRule>
  </conditionalFormatting>
  <conditionalFormatting sqref="AR17">
    <cfRule type="cellIs" dxfId="31" priority="732" operator="equal">
      <formula>"Bajo"</formula>
    </cfRule>
    <cfRule type="cellIs" dxfId="30" priority="731" operator="equal">
      <formula>"Moderado"</formula>
    </cfRule>
    <cfRule type="cellIs" dxfId="29" priority="730" operator="equal">
      <formula>"Alto"</formula>
    </cfRule>
    <cfRule type="cellIs" dxfId="28" priority="729" operator="equal">
      <formula>"Extremo"</formula>
    </cfRule>
  </conditionalFormatting>
  <conditionalFormatting sqref="AR22">
    <cfRule type="cellIs" dxfId="27" priority="61" operator="equal">
      <formula>"Moderado"</formula>
    </cfRule>
    <cfRule type="cellIs" dxfId="26" priority="62" operator="equal">
      <formula>"Bajo"</formula>
    </cfRule>
    <cfRule type="cellIs" dxfId="25" priority="59" operator="equal">
      <formula>"Extremo"</formula>
    </cfRule>
    <cfRule type="cellIs" dxfId="24" priority="60" operator="equal">
      <formula>"Alto"</formula>
    </cfRule>
  </conditionalFormatting>
  <conditionalFormatting sqref="AR27">
    <cfRule type="cellIs" dxfId="23" priority="6" operator="equal">
      <formula>"Extremo"</formula>
    </cfRule>
    <cfRule type="cellIs" dxfId="22" priority="9" operator="equal">
      <formula>"Bajo"</formula>
    </cfRule>
    <cfRule type="cellIs" dxfId="21" priority="8" operator="equal">
      <formula>"Moderado"</formula>
    </cfRule>
    <cfRule type="cellIs" dxfId="20" priority="7" operator="equal">
      <formula>"Alto"</formula>
    </cfRule>
  </conditionalFormatting>
  <conditionalFormatting sqref="AS12">
    <cfRule type="cellIs" dxfId="19" priority="819" operator="equal">
      <formula>"Reducir mitigar"</formula>
    </cfRule>
    <cfRule type="cellIs" dxfId="18" priority="817" operator="equal">
      <formula>"reducir transferir"</formula>
    </cfRule>
    <cfRule type="cellIs" dxfId="17" priority="816" operator="equal">
      <formula>"Aceptar"</formula>
    </cfRule>
    <cfRule type="cellIs" dxfId="16" priority="815" operator="equal">
      <formula>"Evitar"</formula>
    </cfRule>
    <cfRule type="cellIs" dxfId="15" priority="818" operator="equal">
      <formula>"reducir mitigar"</formula>
    </cfRule>
  </conditionalFormatting>
  <conditionalFormatting sqref="AS17">
    <cfRule type="cellIs" dxfId="14" priority="810" operator="equal">
      <formula>"Evitar"</formula>
    </cfRule>
    <cfRule type="cellIs" dxfId="13" priority="811" operator="equal">
      <formula>"Aceptar"</formula>
    </cfRule>
    <cfRule type="cellIs" dxfId="12" priority="812" operator="equal">
      <formula>"reducir transferir"</formula>
    </cfRule>
    <cfRule type="cellIs" dxfId="11" priority="813" operator="equal">
      <formula>"reducir mitigar"</formula>
    </cfRule>
    <cfRule type="cellIs" dxfId="10" priority="814" operator="equal">
      <formula>"Reducir mitigar"</formula>
    </cfRule>
  </conditionalFormatting>
  <conditionalFormatting sqref="AS22">
    <cfRule type="cellIs" dxfId="9" priority="70" operator="equal">
      <formula>"reducir mitigar"</formula>
    </cfRule>
    <cfRule type="cellIs" dxfId="8" priority="71" operator="equal">
      <formula>"Reducir mitigar"</formula>
    </cfRule>
    <cfRule type="cellIs" dxfId="7" priority="67" operator="equal">
      <formula>"Evitar"</formula>
    </cfRule>
    <cfRule type="cellIs" dxfId="6" priority="68" operator="equal">
      <formula>"Aceptar"</formula>
    </cfRule>
    <cfRule type="cellIs" dxfId="5" priority="69" operator="equal">
      <formula>"reducir transferir"</formula>
    </cfRule>
  </conditionalFormatting>
  <conditionalFormatting sqref="AS27">
    <cfRule type="cellIs" dxfId="4" priority="18" operator="equal">
      <formula>"Reducir mitigar"</formula>
    </cfRule>
    <cfRule type="cellIs" dxfId="3" priority="17" operator="equal">
      <formula>"reducir mitigar"</formula>
    </cfRule>
    <cfRule type="cellIs" dxfId="2" priority="16" operator="equal">
      <formula>"reducir transferir"</formula>
    </cfRule>
    <cfRule type="cellIs" dxfId="1" priority="15" operator="equal">
      <formula>"Aceptar"</formula>
    </cfRule>
    <cfRule type="cellIs" dxfId="0" priority="14" operator="equal">
      <formula>"Evitar"</formula>
    </cfRule>
  </conditionalFormatting>
  <dataValidations count="13">
    <dataValidation type="list" allowBlank="1" showInputMessage="1" showErrorMessage="1" sqref="AS12 AS17 AS22 AS27" xr:uid="{00000000-0002-0000-0200-000000000000}">
      <formula1>"Reducir mitigar,Reducir Transferir,Aceptar,Evitar"</formula1>
    </dataValidation>
    <dataValidation type="list" allowBlank="1" showInputMessage="1" showErrorMessage="1" sqref="H17:I17 H12:I12 H22:I22 H27:I27" xr:uid="{00000000-0002-0000-0200-000001000000}">
      <formula1>"Procesos,Evento externo,Talento humano,Tecnologias,Infraestructura"</formula1>
    </dataValidation>
    <dataValidation type="list" allowBlank="1" showInputMessage="1" showErrorMessage="1" sqref="C12:C31" xr:uid="{00000000-0002-0000-0200-000002000000}">
      <formula1>"Posibilidad de perdidad economica,Posibilidad de perdida reputacional,Posibilidad de perdida economica y reputacional,Posibilidad de perdida reputacional y economica"</formula1>
    </dataValidation>
    <dataValidation type="list" allowBlank="1" showInputMessage="1" showErrorMessage="1" sqref="G12:G31" xr:uid="{00000000-0002-0000-0200-000003000000}">
      <formula1>"A Ejecucion y administracion de procesos,B Fraude externo,C Fraude interno,D Fallas teconologicas,E Relaciones laborales,F Usuarios productos y practicas organizacionales,G Daños activos fisicos"</formula1>
    </dataValidation>
    <dataValidation type="list" allowBlank="1" showInputMessage="1" showErrorMessage="1" sqref="N12:N31" xr:uid="{00000000-0002-0000-0200-000004000000}">
      <formula1>"N/A,menor a 10 SMLMV,ENTRE 10 Y 50 SMLMV,entre 50 y 100 SMLMV,entre 100 y 500 SMLMV,Mayor a 500 SMLMV"</formula1>
    </dataValidation>
    <dataValidation type="list" allowBlank="1" showInputMessage="1" showErrorMessage="1" sqref="K5" xr:uid="{00000000-0002-0000-0200-000005000000}">
      <formula1>"Estrategico,Misional,Apoyo"</formula1>
    </dataValidation>
    <dataValidation type="list" allowBlank="1" showInputMessage="1" showErrorMessage="1" sqref="BC12:BC31" xr:uid="{00000000-0002-0000-0200-000006000000}">
      <formula1>"Sin Iniciar,En proceso,Cerrado"</formula1>
    </dataValidation>
    <dataValidation type="list" allowBlank="1" showInputMessage="1" showErrorMessage="1" sqref="Q12:Q31" xr:uid="{00000000-0002-0000-0200-000007000000}">
      <formula1>$BI$1:$BI$6</formula1>
    </dataValidation>
    <dataValidation type="list" allowBlank="1" showInputMessage="1" showErrorMessage="1" sqref="AB12:AB31" xr:uid="{00000000-0002-0000-0200-000008000000}">
      <formula1>"Preventivo,Detectivo,Correctivo,NA"</formula1>
    </dataValidation>
    <dataValidation type="list" allowBlank="1" showInputMessage="1" showErrorMessage="1" sqref="AE12:AE31" xr:uid="{00000000-0002-0000-0200-000009000000}">
      <formula1>"Manual,Automatico,NA"</formula1>
    </dataValidation>
    <dataValidation type="list" allowBlank="1" showInputMessage="1" showErrorMessage="1" sqref="AG12:AG31" xr:uid="{00000000-0002-0000-0200-00000A000000}">
      <formula1>"Documentado,Sin Documentar,NA"</formula1>
    </dataValidation>
    <dataValidation type="list" allowBlank="1" showInputMessage="1" showErrorMessage="1" sqref="AH12:AH31" xr:uid="{00000000-0002-0000-0200-00000B000000}">
      <formula1>"Continua,Aleatoria,NA"</formula1>
    </dataValidation>
    <dataValidation type="list" allowBlank="1" showInputMessage="1" showErrorMessage="1" sqref="AI12:AI31" xr:uid="{00000000-0002-0000-0200-00000C000000}">
      <formula1>"Con Registro,Sin Registro,NA"</formula1>
    </dataValidation>
  </dataValidations>
  <pageMargins left="0.7" right="0.7" top="0.75" bottom="0.75" header="0.3" footer="0.3"/>
  <pageSetup paperSize="119" scale="15" fitToHeight="0" orientation="landscape" horizont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DF87B-40EE-498C-B450-082B9D100105}">
  <dimension ref="A2:C5"/>
  <sheetViews>
    <sheetView workbookViewId="0">
      <selection activeCell="B5" sqref="B5"/>
    </sheetView>
  </sheetViews>
  <sheetFormatPr baseColWidth="10" defaultColWidth="11.42578125" defaultRowHeight="15" x14ac:dyDescent="0.25"/>
  <cols>
    <col min="1" max="1" width="11.7109375" customWidth="1"/>
    <col min="2" max="2" width="69.140625" customWidth="1"/>
    <col min="3" max="3" width="13.5703125" customWidth="1"/>
  </cols>
  <sheetData>
    <row r="2" spans="1:3" x14ac:dyDescent="0.25">
      <c r="A2" s="209" t="s">
        <v>310</v>
      </c>
      <c r="B2" s="209"/>
      <c r="C2" s="209"/>
    </row>
    <row r="3" spans="1:3" x14ac:dyDescent="0.25">
      <c r="A3" s="65" t="s">
        <v>311</v>
      </c>
      <c r="B3" s="65" t="s">
        <v>312</v>
      </c>
      <c r="C3" s="65" t="s">
        <v>313</v>
      </c>
    </row>
    <row r="4" spans="1:3" x14ac:dyDescent="0.25">
      <c r="A4" s="62">
        <v>45028</v>
      </c>
      <c r="B4" s="63" t="s">
        <v>314</v>
      </c>
      <c r="C4" s="64" t="s">
        <v>315</v>
      </c>
    </row>
    <row r="5" spans="1:3" ht="30" customHeight="1" x14ac:dyDescent="0.25">
      <c r="A5" s="61">
        <v>45565</v>
      </c>
      <c r="B5" s="60" t="s">
        <v>316</v>
      </c>
      <c r="C5" s="43" t="s">
        <v>317</v>
      </c>
    </row>
  </sheetData>
  <mergeCells count="1">
    <mergeCell ref="A2:C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ceso xmlns="e63c261e-576a-4464-8e1a-3e600ab9cd37">Direccionamiento Estratégico</Proceso>
    <Macroproceso xmlns="e63c261e-576a-4464-8e1a-3e600ab9cd37">Planeación Territorial y Direccionamiento Estratégico</Macroproceso>
    <Subproceso xmlns="e63c261e-576a-4464-8e1a-3e600ab9cd37">Administración de Riesgo</Subproceso>
    <Pol_x00ed_ticadeGesti_x00f3_nyDesempe_x00f1_oconsusresponsablestransversalmente xmlns="e63c261e-576a-4464-8e1a-3e600ab9cd37" xsi:nil="true"/>
    <ConsecutivoDocumento xmlns="52fe8d8c-7713-4de2-94fa-5088926a82f0" xsi:nil="true"/>
    <IdControlCambios xmlns="47fca8cc-6480-428c-987f-00df926da507">170</IdControlCambios>
    <Inicial xmlns="e63c261e-576a-4464-8e1a-3e600ab9cd37" xsi:nil="true"/>
    <Pol_x00ed_ticadeGesti_x00f3_nyDesempe_x00f1_o xmlns="e63c261e-576a-4464-8e1a-3e600ab9cd37" xsi:nil="true"/>
    <Versi_x00f3_ndelDocumento xmlns="e63c261e-576a-4464-8e1a-3e600ab9cd37">2.0</Versi_x00f3_ndelDocumento>
    <Vigencia xmlns="e63c261e-576a-4464-8e1a-3e600ab9cd37" xsi:nil="true"/>
    <Cod xmlns="e63c261e-576a-4464-8e1a-3e600ab9cd37" xsi:nil="true"/>
    <TipodeDocumento xmlns="e63c261e-576a-4464-8e1a-3e600ab9cd37">Formato</TipodeDocumento>
    <Codigo xmlns="e63c261e-576a-4464-8e1a-3e600ab9cd37">PTDDE03-F003</Codigo>
    <NombredelDocumento xmlns="e63c261e-576a-4464-8e1a-3e600ab9cd37">Matriz De Riesgos Institucionales - Contexto e Identificación</NombredelDocument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422DA45122F514B84565F5B9ADE3D48" ma:contentTypeVersion="20" ma:contentTypeDescription="Crear nuevo documento." ma:contentTypeScope="" ma:versionID="d1f18ec20f41472623dfbc42c3698d77">
  <xsd:schema xmlns:xsd="http://www.w3.org/2001/XMLSchema" xmlns:xs="http://www.w3.org/2001/XMLSchema" xmlns:p="http://schemas.microsoft.com/office/2006/metadata/properties" xmlns:ns2="e63c261e-576a-4464-8e1a-3e600ab9cd37" xmlns:ns3="52fe8d8c-7713-4de2-94fa-5088926a82f0" xmlns:ns4="47fca8cc-6480-428c-987f-00df926da507" targetNamespace="http://schemas.microsoft.com/office/2006/metadata/properties" ma:root="true" ma:fieldsID="b5df96bf52819109281e1c1993cd6865" ns2:_="" ns3:_="" ns4:_="">
    <xsd:import namespace="e63c261e-576a-4464-8e1a-3e600ab9cd37"/>
    <xsd:import namespace="52fe8d8c-7713-4de2-94fa-5088926a82f0"/>
    <xsd:import namespace="47fca8cc-6480-428c-987f-00df926da507"/>
    <xsd:element name="properties">
      <xsd:complexType>
        <xsd:sequence>
          <xsd:element name="documentManagement">
            <xsd:complexType>
              <xsd:all>
                <xsd:element ref="ns2:NombredelDocumento" minOccurs="0"/>
                <xsd:element ref="ns2:Macroproceso" minOccurs="0"/>
                <xsd:element ref="ns2:Proceso" minOccurs="0"/>
                <xsd:element ref="ns2:Subproceso" minOccurs="0"/>
                <xsd:element ref="ns2:Cod" minOccurs="0"/>
                <xsd:element ref="ns2:TipodeDocumento" minOccurs="0"/>
                <xsd:element ref="ns2:Inicial" minOccurs="0"/>
                <xsd:element ref="ns2:Codigo" minOccurs="0"/>
                <xsd:element ref="ns2:Pol_x00ed_ticadeGesti_x00f3_nyDesempe_x00f1_o" minOccurs="0"/>
                <xsd:element ref="ns2:Pol_x00ed_ticadeGesti_x00f3_nyDesempe_x00f1_oconsusresponsablestransversalmente" minOccurs="0"/>
                <xsd:element ref="ns2:Versi_x00f3_ndelDocumento" minOccurs="0"/>
                <xsd:element ref="ns2:Vigencia" minOccurs="0"/>
                <xsd:element ref="ns2:MediaServiceMetadata" minOccurs="0"/>
                <xsd:element ref="ns2:MediaServiceFastMetadata" minOccurs="0"/>
                <xsd:element ref="ns3:ConsecutivoDocumento" minOccurs="0"/>
                <xsd:element ref="ns4:IdControlCambio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3c261e-576a-4464-8e1a-3e600ab9cd37" elementFormDefault="qualified">
    <xsd:import namespace="http://schemas.microsoft.com/office/2006/documentManagement/types"/>
    <xsd:import namespace="http://schemas.microsoft.com/office/infopath/2007/PartnerControls"/>
    <xsd:element name="NombredelDocumento" ma:index="8" nillable="true" ma:displayName="Nombre del Documento" ma:format="Dropdown" ma:internalName="NombredelDocumento">
      <xsd:simpleType>
        <xsd:restriction base="dms:Text">
          <xsd:maxLength value="255"/>
        </xsd:restriction>
      </xsd:simpleType>
    </xsd:element>
    <xsd:element name="Macroproceso" ma:index="9" nillable="true" ma:displayName="Macroproceso" ma:format="Dropdown" ma:internalName="Macroproceso">
      <xsd:simpleType>
        <xsd:restriction base="dms:Text">
          <xsd:maxLength value="255"/>
        </xsd:restriction>
      </xsd:simpleType>
    </xsd:element>
    <xsd:element name="Proceso" ma:index="10" nillable="true" ma:displayName="Proceso" ma:format="Dropdown" ma:internalName="Proceso">
      <xsd:simpleType>
        <xsd:restriction base="dms:Text">
          <xsd:maxLength value="255"/>
        </xsd:restriction>
      </xsd:simpleType>
    </xsd:element>
    <xsd:element name="Subproceso" ma:index="11" nillable="true" ma:displayName="Subproceso" ma:format="Dropdown" ma:internalName="Subproceso">
      <xsd:simpleType>
        <xsd:restriction base="dms:Text">
          <xsd:maxLength value="255"/>
        </xsd:restriction>
      </xsd:simpleType>
    </xsd:element>
    <xsd:element name="Cod" ma:index="12" nillable="true" ma:displayName="Cod" ma:format="Dropdown" ma:internalName="Cod">
      <xsd:simpleType>
        <xsd:restriction base="dms:Text">
          <xsd:maxLength value="255"/>
        </xsd:restriction>
      </xsd:simpleType>
    </xsd:element>
    <xsd:element name="TipodeDocumento" ma:index="13" nillable="true" ma:displayName="Tipo de Documento" ma:format="Dropdown" ma:internalName="TipodeDocumento">
      <xsd:simpleType>
        <xsd:restriction base="dms:Text">
          <xsd:maxLength value="255"/>
        </xsd:restriction>
      </xsd:simpleType>
    </xsd:element>
    <xsd:element name="Inicial" ma:index="14" nillable="true" ma:displayName="Inicial" ma:format="Dropdown" ma:internalName="Inicial">
      <xsd:simpleType>
        <xsd:restriction base="dms:Text">
          <xsd:maxLength value="255"/>
        </xsd:restriction>
      </xsd:simpleType>
    </xsd:element>
    <xsd:element name="Codigo" ma:index="15" nillable="true" ma:displayName="Código" ma:format="Dropdown" ma:internalName="Codigo">
      <xsd:simpleType>
        <xsd:restriction base="dms:Text">
          <xsd:maxLength value="255"/>
        </xsd:restriction>
      </xsd:simpleType>
    </xsd:element>
    <xsd:element name="Pol_x00ed_ticadeGesti_x00f3_nyDesempe_x00f1_o" ma:index="16" nillable="true" ma:displayName="Política de Gestión y Desempeño" ma:format="Dropdown" ma:internalName="Pol_x00ed_ticadeGesti_x00f3_nyDesempe_x00f1_o">
      <xsd:simpleType>
        <xsd:restriction base="dms:Text">
          <xsd:maxLength value="255"/>
        </xsd:restriction>
      </xsd:simpleType>
    </xsd:element>
    <xsd:element name="Pol_x00ed_ticadeGesti_x00f3_nyDesempe_x00f1_oconsusresponsablestransversalmente" ma:index="17" nillable="true" ma:displayName="Política de Gestión y Desempeño con sus responsables transversalmente" ma:format="Dropdown" ma:internalName="Pol_x00ed_ticadeGesti_x00f3_nyDesempe_x00f1_oconsusresponsablestransversalmente">
      <xsd:simpleType>
        <xsd:restriction base="dms:Text">
          <xsd:maxLength value="255"/>
        </xsd:restriction>
      </xsd:simpleType>
    </xsd:element>
    <xsd:element name="Versi_x00f3_ndelDocumento" ma:index="18" nillable="true" ma:displayName="Versión del Documento" ma:format="Dropdown" ma:internalName="Versi_x00f3_ndelDocumento">
      <xsd:simpleType>
        <xsd:restriction base="dms:Text">
          <xsd:maxLength value="255"/>
        </xsd:restriction>
      </xsd:simpleType>
    </xsd:element>
    <xsd:element name="Vigencia" ma:index="19" nillable="true" ma:displayName="Vigencia" ma:format="DateTime" ma:internalName="Vigencia">
      <xsd:simpleType>
        <xsd:restriction base="dms:DateTime"/>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fe8d8c-7713-4de2-94fa-5088926a82f0" elementFormDefault="qualified">
    <xsd:import namespace="http://schemas.microsoft.com/office/2006/documentManagement/types"/>
    <xsd:import namespace="http://schemas.microsoft.com/office/infopath/2007/PartnerControls"/>
    <xsd:element name="ConsecutivoDocumento" ma:index="24" nillable="true" ma:displayName="ConsecutivoDocumento" ma:format="Dropdown" ma:internalName="ConsecutivoDocument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fca8cc-6480-428c-987f-00df926da507" elementFormDefault="qualified">
    <xsd:import namespace="http://schemas.microsoft.com/office/2006/documentManagement/types"/>
    <xsd:import namespace="http://schemas.microsoft.com/office/infopath/2007/PartnerControls"/>
    <xsd:element name="IdControlCambios" ma:index="25" nillable="true" ma:displayName="IdControlCambios" ma:format="Dropdown" ma:internalName="IdControlCambios" ma:percentage="FALSE">
      <xsd:simpleType>
        <xsd:restriction base="dms:Number"/>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EA2B1E-A1D7-4D93-8716-8048D5BB7CA7}">
  <ds:schemaRefs>
    <ds:schemaRef ds:uri="http://schemas.microsoft.com/office/2006/metadata/properties"/>
    <ds:schemaRef ds:uri="http://schemas.microsoft.com/office/infopath/2007/PartnerControls"/>
    <ds:schemaRef ds:uri="e63c261e-576a-4464-8e1a-3e600ab9cd37"/>
    <ds:schemaRef ds:uri="52fe8d8c-7713-4de2-94fa-5088926a82f0"/>
    <ds:schemaRef ds:uri="47fca8cc-6480-428c-987f-00df926da507"/>
  </ds:schemaRefs>
</ds:datastoreItem>
</file>

<file path=customXml/itemProps2.xml><?xml version="1.0" encoding="utf-8"?>
<ds:datastoreItem xmlns:ds="http://schemas.openxmlformats.org/officeDocument/2006/customXml" ds:itemID="{7629AA0B-BECC-41C8-BFDB-84C6D5D07A6F}">
  <ds:schemaRefs>
    <ds:schemaRef ds:uri="http://schemas.microsoft.com/sharepoint/v3/contenttype/forms"/>
  </ds:schemaRefs>
</ds:datastoreItem>
</file>

<file path=customXml/itemProps3.xml><?xml version="1.0" encoding="utf-8"?>
<ds:datastoreItem xmlns:ds="http://schemas.openxmlformats.org/officeDocument/2006/customXml" ds:itemID="{D9DB1557-D2E9-4364-A82F-FD2EC3D421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3c261e-576a-4464-8e1a-3e600ab9cd37"/>
    <ds:schemaRef ds:uri="52fe8d8c-7713-4de2-94fa-5088926a82f0"/>
    <ds:schemaRef ds:uri="47fca8cc-6480-428c-987f-00df926da5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CONTEXTO</vt:lpstr>
      <vt:lpstr>MATRIZ DE RIESGOS</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2024-12-16T19:00:59Z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0x0101002422DA45122F514B84565F5B9ADE3D48</vt:lpwstr>
  </property>
  <property fmtid="{D5CDD505-2E9C-101B-9397-08002B2CF9AE}" pid="3" name="Order">
    <vt:r8>8300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CargoSolicitadoPor">
    <vt:lpwstr> </vt:lpwstr>
  </property>
  <property fmtid="{D5CDD505-2E9C-101B-9397-08002B2CF9AE}" pid="13" name="CorreoElectronicoSolicitadoPor">
    <vt:lpwstr> </vt:lpwstr>
  </property>
  <property fmtid="{D5CDD505-2E9C-101B-9397-08002B2CF9AE}" pid="14" name="MotivoSolicitud">
    <vt:lpwstr>Creacion formato</vt:lpwstr>
  </property>
  <property fmtid="{D5CDD505-2E9C-101B-9397-08002B2CF9AE}" pid="15" name="SolicitadoPor">
    <vt:lpwstr>María Bernarda Pérez Cardona</vt:lpwstr>
  </property>
  <property fmtid="{D5CDD505-2E9C-101B-9397-08002B2CF9AE}" pid="16" name="CorreoRespValidacion">
    <vt:lpwstr>jemartinezp@cartagena.gov.co</vt:lpwstr>
  </property>
  <property fmtid="{D5CDD505-2E9C-101B-9397-08002B2CF9AE}" pid="17" name="ObservCalidad">
    <vt:lpwstr> </vt:lpwstr>
  </property>
  <property fmtid="{D5CDD505-2E9C-101B-9397-08002B2CF9AE}" pid="18" name="TipoDocumento">
    <vt:lpwstr>Documento</vt:lpwstr>
  </property>
  <property fmtid="{D5CDD505-2E9C-101B-9397-08002B2CF9AE}" pid="19" name="CargoRespValidacion">
    <vt:lpwstr>Asesor del Área de Calidad Secretaría General</vt:lpwstr>
  </property>
  <property fmtid="{D5CDD505-2E9C-101B-9397-08002B2CF9AE}" pid="20" name="RespValidacion">
    <vt:lpwstr>Jair Eliecer Martinez Pedrozo</vt:lpwstr>
  </property>
  <property fmtid="{D5CDD505-2E9C-101B-9397-08002B2CF9AE}" pid="21" name="EstadoSolicitud">
    <vt:lpwstr>Validado</vt:lpwstr>
  </property>
  <property fmtid="{D5CDD505-2E9C-101B-9397-08002B2CF9AE}" pid="22" name="NombreDocumento">
    <vt:lpwstr>Matriz De Riesgos Institucionales - Contexto e Identificación</vt:lpwstr>
  </property>
  <property fmtid="{D5CDD505-2E9C-101B-9397-08002B2CF9AE}" pid="23" name="TipoSolicitud">
    <vt:lpwstr>Modificación</vt:lpwstr>
  </property>
  <property fmtid="{D5CDD505-2E9C-101B-9397-08002B2CF9AE}" pid="24" name="CodigoDoc">
    <vt:lpwstr>PTDDE03-F003</vt:lpwstr>
  </property>
  <property fmtid="{D5CDD505-2E9C-101B-9397-08002B2CF9AE}" pid="25" name="ObservGestorCalidad">
    <vt:lpwstr> </vt:lpwstr>
  </property>
  <property fmtid="{D5CDD505-2E9C-101B-9397-08002B2CF9AE}" pid="26" name="SolicitudValidada">
    <vt:lpwstr>Si</vt:lpwstr>
  </property>
  <property fmtid="{D5CDD505-2E9C-101B-9397-08002B2CF9AE}" pid="27" name="TipoDoc">
    <vt:lpwstr>Formato</vt:lpwstr>
  </property>
  <property fmtid="{D5CDD505-2E9C-101B-9397-08002B2CF9AE}" pid="28" name="VersionDocumento">
    <vt:lpwstr>2.0</vt:lpwstr>
  </property>
</Properties>
</file>