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7"/>
  <workbookPr filterPrivacy="1" updateLinks="always" codeName="ThisWorkbook" defaultThemeVersion="124226"/>
  <xr:revisionPtr revIDLastSave="21" documentId="11_2373FB5098C0DC6D6259F3E90AAA91727BFEC9F0" xr6:coauthVersionLast="47" xr6:coauthVersionMax="47" xr10:uidLastSave="{79E8198A-DD62-4E80-A631-625095A07835}"/>
  <bookViews>
    <workbookView xWindow="-120" yWindow="-120" windowWidth="29040" windowHeight="15840" tabRatio="653" firstSheet="2"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s>
  <definedNames>
    <definedName name="_xlnm._FilterDatabase" localSheetId="1" hidden="1">CONTEXTO!$A$4:$I$78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29" l="1"/>
  <c r="AF36" i="29"/>
  <c r="AD36" i="29"/>
  <c r="AC36" i="29"/>
  <c r="AJ36" i="29" s="1"/>
  <c r="AA36" i="29"/>
  <c r="AF35" i="29"/>
  <c r="AD35" i="29"/>
  <c r="AC35" i="29"/>
  <c r="AJ35" i="29" s="1"/>
  <c r="AA35" i="29"/>
  <c r="AF34" i="29"/>
  <c r="AD34" i="29"/>
  <c r="AC34" i="29"/>
  <c r="AJ34" i="29" s="1"/>
  <c r="AA34" i="29"/>
  <c r="AF33" i="29"/>
  <c r="AD33" i="29"/>
  <c r="AC33" i="29"/>
  <c r="AJ33" i="29" s="1"/>
  <c r="AA33" i="29"/>
  <c r="AF32" i="29"/>
  <c r="AD32" i="29"/>
  <c r="AC32" i="29"/>
  <c r="AJ32" i="29" s="1"/>
  <c r="AA32" i="29"/>
  <c r="S32" i="29"/>
  <c r="U32" i="29" s="1"/>
  <c r="T32" i="29" s="1"/>
  <c r="R32" i="29"/>
  <c r="O32" i="29"/>
  <c r="P32" i="29" s="1"/>
  <c r="L32" i="29"/>
  <c r="J32" i="29"/>
  <c r="F32" i="29"/>
  <c r="AF31" i="29"/>
  <c r="AD31" i="29"/>
  <c r="AC31" i="29"/>
  <c r="AJ31" i="29" s="1"/>
  <c r="AA31" i="29"/>
  <c r="AF30" i="29"/>
  <c r="AD30" i="29"/>
  <c r="AC30" i="29"/>
  <c r="AJ30" i="29" s="1"/>
  <c r="AA30" i="29"/>
  <c r="AF29" i="29"/>
  <c r="AD29" i="29"/>
  <c r="AC29" i="29"/>
  <c r="AJ29" i="29" s="1"/>
  <c r="AA29" i="29"/>
  <c r="AF28" i="29"/>
  <c r="AD28" i="29"/>
  <c r="AC28" i="29"/>
  <c r="AJ28" i="29" s="1"/>
  <c r="AA28" i="29"/>
  <c r="AF27" i="29"/>
  <c r="AD27" i="29"/>
  <c r="AC27" i="29"/>
  <c r="AJ27" i="29" s="1"/>
  <c r="AA27" i="29"/>
  <c r="S27" i="29"/>
  <c r="U27" i="29" s="1"/>
  <c r="T27" i="29" s="1"/>
  <c r="R27" i="29"/>
  <c r="O27" i="29"/>
  <c r="P27" i="29" s="1"/>
  <c r="L27" i="29"/>
  <c r="J27" i="29"/>
  <c r="F27" i="29"/>
  <c r="AA17" i="29"/>
  <c r="J22" i="29"/>
  <c r="J17" i="29"/>
  <c r="D80" i="28"/>
  <c r="D81" i="28" s="1"/>
  <c r="D82" i="28" s="1"/>
  <c r="D83" i="28" s="1"/>
  <c r="D84" i="28" s="1"/>
  <c r="D85" i="28" s="1"/>
  <c r="D86" i="28" s="1"/>
  <c r="D87" i="28" s="1"/>
  <c r="D88" i="28" s="1"/>
  <c r="D89" i="28" s="1"/>
  <c r="D90" i="28" s="1"/>
  <c r="D91" i="28" s="1"/>
  <c r="D92" i="28" s="1"/>
  <c r="D70" i="28"/>
  <c r="D71" i="28" s="1"/>
  <c r="D72" i="28" s="1"/>
  <c r="D73" i="28" s="1"/>
  <c r="D74" i="28" s="1"/>
  <c r="D75" i="28" s="1"/>
  <c r="D76" i="28" s="1"/>
  <c r="D77" i="28" s="1"/>
  <c r="D78" i="28" s="1"/>
  <c r="D79" i="28" s="1"/>
  <c r="D60" i="28"/>
  <c r="D61" i="28"/>
  <c r="D62" i="28"/>
  <c r="D63" i="28" s="1"/>
  <c r="D64" i="28" s="1"/>
  <c r="D65" i="28" s="1"/>
  <c r="D66" i="28" s="1"/>
  <c r="D67" i="28" s="1"/>
  <c r="D68" i="28" s="1"/>
  <c r="D69" i="28" s="1"/>
  <c r="D51" i="28"/>
  <c r="D52" i="28" s="1"/>
  <c r="D53" i="28" s="1"/>
  <c r="D54" i="28" s="1"/>
  <c r="D55" i="28" s="1"/>
  <c r="D56" i="28" s="1"/>
  <c r="D57" i="28" s="1"/>
  <c r="D58" i="28" s="1"/>
  <c r="D59" i="28" s="1"/>
  <c r="D45" i="28"/>
  <c r="D46" i="28"/>
  <c r="D47" i="28" s="1"/>
  <c r="D48" i="28" s="1"/>
  <c r="D49" i="28" s="1"/>
  <c r="D50" i="28" s="1"/>
  <c r="D44" i="28"/>
  <c r="D8" i="28"/>
  <c r="AF26" i="29"/>
  <c r="AD26" i="29"/>
  <c r="AC26" i="29"/>
  <c r="AJ26" i="29" s="1"/>
  <c r="AA26" i="29"/>
  <c r="AF25" i="29"/>
  <c r="AD25" i="29"/>
  <c r="AC25" i="29"/>
  <c r="AJ25" i="29" s="1"/>
  <c r="AA25" i="29"/>
  <c r="AF24" i="29"/>
  <c r="AD24" i="29"/>
  <c r="AC24" i="29"/>
  <c r="AJ24" i="29" s="1"/>
  <c r="AA24" i="29"/>
  <c r="AF23" i="29"/>
  <c r="AD23" i="29"/>
  <c r="AC23" i="29"/>
  <c r="AJ23" i="29" s="1"/>
  <c r="AA23" i="29"/>
  <c r="AF22" i="29"/>
  <c r="AD22" i="29"/>
  <c r="AC22" i="29"/>
  <c r="AJ22" i="29" s="1"/>
  <c r="AA22" i="29"/>
  <c r="S22" i="29"/>
  <c r="U22" i="29" s="1"/>
  <c r="R22" i="29"/>
  <c r="O22" i="29"/>
  <c r="P22" i="29" s="1"/>
  <c r="L22" i="29"/>
  <c r="M22" i="29" s="1"/>
  <c r="F22" i="29"/>
  <c r="AF21" i="29"/>
  <c r="AD21" i="29"/>
  <c r="AC21" i="29"/>
  <c r="AA21" i="29"/>
  <c r="AF20" i="29"/>
  <c r="AD20" i="29"/>
  <c r="AC20" i="29"/>
  <c r="AA20" i="29"/>
  <c r="AF19" i="29"/>
  <c r="AD19" i="29"/>
  <c r="AC19" i="29"/>
  <c r="AA19" i="29"/>
  <c r="AF18" i="29"/>
  <c r="AD18" i="29"/>
  <c r="AC18" i="29"/>
  <c r="AA18" i="29"/>
  <c r="AF17" i="29"/>
  <c r="AD17" i="29"/>
  <c r="AC17" i="29"/>
  <c r="AJ17" i="29" s="1"/>
  <c r="S17" i="29"/>
  <c r="R17" i="29" s="1"/>
  <c r="O17" i="29"/>
  <c r="P17" i="29" s="1"/>
  <c r="L17" i="29"/>
  <c r="M17" i="29" s="1"/>
  <c r="F17" i="29"/>
  <c r="V32" i="29" l="1"/>
  <c r="M32" i="29"/>
  <c r="AM32" i="29"/>
  <c r="AM33" i="29"/>
  <c r="AM34" i="29"/>
  <c r="AM35" i="29"/>
  <c r="AM36" i="29"/>
  <c r="AP32" i="29" s="1"/>
  <c r="AQ32" i="29" s="1"/>
  <c r="V27" i="29"/>
  <c r="M27" i="29"/>
  <c r="AM27" i="29"/>
  <c r="AM28" i="29"/>
  <c r="AM29" i="29"/>
  <c r="AM30" i="29"/>
  <c r="AM31" i="29"/>
  <c r="AP27" i="29" s="1"/>
  <c r="AQ27" i="29" s="1"/>
  <c r="AJ19" i="29"/>
  <c r="AJ21" i="29"/>
  <c r="AJ18" i="29"/>
  <c r="AJ20" i="29"/>
  <c r="AK22" i="29"/>
  <c r="AL22" i="29" s="1"/>
  <c r="AM22" i="29"/>
  <c r="AM23" i="29" s="1"/>
  <c r="AM24" i="29" s="1"/>
  <c r="AM25" i="29" s="1"/>
  <c r="AM26" i="29" s="1"/>
  <c r="AP22" i="29" s="1"/>
  <c r="AQ22" i="29" s="1"/>
  <c r="T22" i="29"/>
  <c r="V22" i="29" s="1"/>
  <c r="AK17" i="29"/>
  <c r="AL17" i="29" s="1"/>
  <c r="U17" i="29"/>
  <c r="T17" i="29" s="1"/>
  <c r="V17" i="29" s="1"/>
  <c r="AA14" i="29"/>
  <c r="AA15" i="29"/>
  <c r="AA16" i="29"/>
  <c r="AF16" i="29"/>
  <c r="AF15" i="29"/>
  <c r="AF14" i="29"/>
  <c r="AK32" i="29" l="1"/>
  <c r="AL32" i="29" s="1"/>
  <c r="AK27" i="29"/>
  <c r="AL27" i="29" s="1"/>
  <c r="AK23" i="29"/>
  <c r="AL23" i="29" s="1"/>
  <c r="AK18" i="29"/>
  <c r="AL18" i="29" s="1"/>
  <c r="AM17" i="29"/>
  <c r="AM18" i="29" s="1"/>
  <c r="AM19" i="29" s="1"/>
  <c r="AM20" i="29" s="1"/>
  <c r="AM21" i="29" s="1"/>
  <c r="AP17" i="29" s="1"/>
  <c r="AQ17" i="29" s="1"/>
  <c r="F12" i="29"/>
  <c r="AK33" i="29" l="1"/>
  <c r="AL33" i="29" s="1"/>
  <c r="AK28" i="29"/>
  <c r="AL28" i="29" s="1"/>
  <c r="AK24" i="29"/>
  <c r="AL24" i="29" s="1"/>
  <c r="AK19" i="29"/>
  <c r="AL19" i="29" s="1"/>
  <c r="AD16" i="29"/>
  <c r="AC16" i="29"/>
  <c r="AD15" i="29"/>
  <c r="AC15" i="29"/>
  <c r="AK34" i="29" l="1"/>
  <c r="AL34" i="29" s="1"/>
  <c r="AK29" i="29"/>
  <c r="AL29" i="29" s="1"/>
  <c r="AK25" i="29"/>
  <c r="AL25" i="29" s="1"/>
  <c r="AK20" i="29"/>
  <c r="AL20" i="29" s="1"/>
  <c r="AC12" i="29"/>
  <c r="AK35" i="29" l="1"/>
  <c r="AL35" i="29" s="1"/>
  <c r="AK30" i="29"/>
  <c r="AL30" i="29" s="1"/>
  <c r="AK26" i="29"/>
  <c r="AL26" i="29" s="1"/>
  <c r="AN22" i="29" s="1"/>
  <c r="AO22" i="29" s="1"/>
  <c r="AR22" i="29" s="1"/>
  <c r="AK21" i="29"/>
  <c r="AL21" i="29" s="1"/>
  <c r="AN17" i="29" s="1"/>
  <c r="AO17" i="29" s="1"/>
  <c r="AR17" i="29" s="1"/>
  <c r="AA13" i="29"/>
  <c r="AC13" i="29"/>
  <c r="AD13" i="29"/>
  <c r="AF13" i="29"/>
  <c r="AF12" i="29"/>
  <c r="AK36" i="29" l="1"/>
  <c r="AL36" i="29" s="1"/>
  <c r="AN32" i="29" s="1"/>
  <c r="AO32" i="29" s="1"/>
  <c r="AR32" i="29" s="1"/>
  <c r="AK31" i="29"/>
  <c r="AL31" i="29" s="1"/>
  <c r="AN27" i="29" s="1"/>
  <c r="AO27" i="29" s="1"/>
  <c r="AR27" i="29" s="1"/>
  <c r="AD12" i="29"/>
  <c r="AC14" i="29" l="1"/>
  <c r="S12" i="29"/>
  <c r="U12" i="29" s="1"/>
  <c r="O12" i="29"/>
  <c r="AJ14" i="29" l="1"/>
  <c r="AJ16" i="29"/>
  <c r="AJ15" i="29"/>
  <c r="AJ13" i="29" l="1"/>
  <c r="AJ12" i="29"/>
  <c r="AD14" i="29"/>
  <c r="AA12" i="29"/>
  <c r="P12" i="29"/>
  <c r="L12" i="29"/>
  <c r="M12" i="29" s="1"/>
  <c r="AK12" i="29" l="1"/>
  <c r="AL12" i="29" s="1"/>
  <c r="AK13" i="29" s="1"/>
  <c r="AL13" i="29" s="1"/>
  <c r="AK14" i="29" s="1"/>
  <c r="T12" i="29"/>
  <c r="V12" i="29" s="1"/>
  <c r="R12" i="29"/>
  <c r="AL14" i="29" l="1"/>
  <c r="AK15" i="29" s="1"/>
  <c r="AM12" i="29"/>
  <c r="AM13" i="29" s="1"/>
  <c r="AM14" i="29" s="1"/>
  <c r="AM15" i="29" s="1"/>
  <c r="AM16" i="29" s="1"/>
  <c r="AL15" i="29" l="1"/>
  <c r="AK16" i="29" s="1"/>
  <c r="AP12" i="29"/>
  <c r="AQ12" i="29" s="1"/>
  <c r="AL16" i="29" l="1"/>
  <c r="AN12" i="29" s="1"/>
  <c r="AO12" i="29" s="1"/>
  <c r="AR12" i="29" s="1"/>
</calcChain>
</file>

<file path=xl/sharedStrings.xml><?xml version="1.0" encoding="utf-8"?>
<sst xmlns="http://schemas.openxmlformats.org/spreadsheetml/2006/main" count="770" uniqueCount="393">
  <si>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</si>
  <si>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</si>
  <si>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</si>
  <si>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</si>
  <si>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</si>
  <si>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</si>
  <si>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</si>
  <si>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</si>
  <si>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</si>
  <si>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</si>
  <si>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</si>
  <si>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</si>
  <si>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</si>
  <si>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</si>
  <si>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</si>
  <si>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</si>
  <si>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</si>
  <si>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</si>
  <si>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</si>
  <si>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</si>
  <si>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</si>
  <si>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</si>
  <si>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</si>
  <si>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</si>
  <si>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</si>
  <si>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</si>
  <si>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</si>
  <si>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</si>
  <si>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</si>
  <si>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</si>
  <si>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</si>
  <si>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</si>
  <si>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</si>
  <si>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</si>
  <si>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</si>
  <si>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</si>
  <si>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</si>
  <si>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</si>
  <si>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</si>
  <si>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</si>
  <si>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</si>
  <si>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</si>
  <si>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</si>
  <si>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</si>
  <si>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</si>
  <si>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</si>
  <si>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</si>
  <si>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</si>
  <si>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</si>
  <si>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</si>
  <si>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</si>
  <si>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</si>
  <si>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</si>
  <si>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</si>
  <si>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</si>
  <si>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</si>
  <si>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</si>
  <si>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</si>
  <si>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</si>
  <si>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</si>
  <si>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</si>
  <si>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</si>
  <si>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</si>
  <si>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</si>
  <si>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</si>
  <si>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</si>
  <si>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</si>
  <si>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</si>
  <si>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</si>
  <si>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</si>
  <si>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</si>
  <si>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</si>
  <si>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</si>
  <si>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</si>
  <si>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</si>
  <si>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</si>
  <si>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</si>
  <si>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</si>
  <si>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</si>
  <si>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</si>
  <si>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</si>
  <si>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</si>
  <si>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</si>
  <si>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</si>
  <si>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</si>
  <si>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</si>
  <si>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</si>
  <si>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</si>
  <si>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</si>
  <si>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</si>
  <si>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</si>
  <si>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</si>
  <si>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</si>
  <si>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</si>
  <si>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</si>
  <si>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</si>
  <si>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</si>
  <si>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</si>
  <si>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</si>
  <si>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</si>
  <si>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</si>
  <si>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</si>
  <si>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</si>
  <si>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</si>
  <si>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</si>
  <si>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</si>
  <si>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</si>
  <si>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</si>
  <si>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</si>
  <si>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</si>
  <si>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</si>
  <si>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</si>
  <si>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</si>
  <si>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</si>
  <si>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</si>
  <si>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</si>
  <si>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</si>
  <si>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</si>
  <si>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</si>
  <si>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</si>
  <si>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</si>
  <si>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</si>
  <si>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</si>
  <si>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</si>
  <si>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</si>
  <si>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</si>
  <si>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</si>
  <si>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</si>
  <si>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</si>
  <si>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</si>
  <si>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</si>
  <si>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</si>
  <si>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</si>
  <si>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</si>
  <si>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</si>
  <si>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</si>
  <si>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</si>
  <si>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</si>
  <si>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</si>
  <si>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</si>
  <si>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</si>
  <si>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</si>
  <si>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</si>
  <si>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</si>
  <si>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</si>
  <si>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</si>
  <si>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</si>
  <si>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</si>
  <si>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</si>
  <si>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</si>
  <si>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</si>
  <si>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</si>
  <si>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</si>
  <si>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</si>
  <si>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</si>
  <si>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</si>
  <si>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</si>
  <si>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</si>
  <si>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</si>
  <si>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</si>
  <si>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</si>
  <si>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</si>
  <si>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</si>
  <si>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</si>
  <si>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</si>
  <si>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</si>
  <si>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</si>
  <si>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</si>
  <si>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</si>
  <si>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</si>
  <si>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</si>
  <si>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</si>
  <si>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</si>
  <si>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</si>
  <si>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</si>
  <si>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</si>
  <si>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</si>
  <si>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</si>
  <si>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</si>
  <si>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</si>
  <si>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</si>
  <si>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</si>
  <si>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</si>
  <si>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</si>
  <si>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</si>
  <si>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</si>
  <si>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</si>
  <si>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</si>
  <si>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</si>
  <si>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</si>
  <si>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</si>
  <si>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</si>
  <si>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</si>
  <si>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</si>
  <si>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</si>
  <si>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</si>
  <si>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</si>
  <si>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</si>
  <si>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</si>
  <si>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</si>
  <si>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</si>
  <si>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</si>
  <si>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</si>
  <si>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</si>
  <si>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</si>
  <si>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</si>
  <si>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</si>
  <si>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</si>
  <si>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</si>
  <si>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</si>
  <si>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</si>
  <si>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</si>
  <si>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</si>
  <si>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</si>
  <si>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</si>
  <si>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r>
      <t xml:space="preserve">F1. </t>
    </r>
    <r>
      <rPr>
        <sz val="11"/>
        <rFont val="Calibri"/>
        <family val="2"/>
      </rPr>
      <t xml:space="preserve">La Tesorería Distrital cuenta con un personal que sabe trabajar en equipo, apoyandosé unos a otros en las diferentes actividades del proceso, para así dar respuesta oportuna a las solicitudes, sean estás radicaciones de cuentas, solicitudes internas o externas y dar cumplimiento a los términos de ley.  </t>
    </r>
  </si>
  <si>
    <r>
      <t>D1.</t>
    </r>
    <r>
      <rPr>
        <sz val="11"/>
        <rFont val="Calibri"/>
        <family val="2"/>
      </rPr>
      <t xml:space="preserve"> Resistencia al cambio</t>
    </r>
  </si>
  <si>
    <r>
      <t xml:space="preserve">O1. </t>
    </r>
    <r>
      <rPr>
        <sz val="11"/>
        <rFont val="Calibri"/>
        <family val="2"/>
      </rPr>
      <t>Seguimiento a la eficacia, eficiencia y efectividad a los sub procesos de la Tesorería y área de Archivo a través de los indicadores de gestión.</t>
    </r>
  </si>
  <si>
    <r>
      <t>A1.</t>
    </r>
    <r>
      <rPr>
        <sz val="11"/>
        <rFont val="Calibri"/>
        <family val="2"/>
      </rPr>
      <t xml:space="preserve"> Información insuficiente y/o errada del contratista al momento de radicar su cuenta de cobro para la realización de los pagos.</t>
    </r>
  </si>
  <si>
    <r>
      <t xml:space="preserve">D1O2. </t>
    </r>
    <r>
      <rPr>
        <sz val="11"/>
        <color rgb="FF000000"/>
        <rFont val="Calibri"/>
        <family val="2"/>
      </rPr>
      <t xml:space="preserve">Seguimiento al estado del SGC y avance del mismo en el transcurso de la vigencia, con el fin de aplicar mejora continua </t>
    </r>
  </si>
  <si>
    <r>
      <t xml:space="preserve">F1-A1. </t>
    </r>
    <r>
      <rPr>
        <sz val="11"/>
        <color rgb="FF000000"/>
        <rFont val="Calibri"/>
        <family val="2"/>
      </rPr>
      <t>Inscripción o actualización de cuenta bancaria a contratistas y/o proveedores para el cumplimiento de las obligaciones del distrito.</t>
    </r>
    <r>
      <rPr>
        <b/>
        <sz val="11"/>
        <color rgb="FF000000"/>
        <rFont val="Calibri"/>
        <family val="2"/>
      </rPr>
      <t xml:space="preserve">
F1-A2. </t>
    </r>
    <r>
      <rPr>
        <sz val="11"/>
        <color rgb="FF000000"/>
        <rFont val="Calibri"/>
        <family val="2"/>
      </rPr>
      <t>Proyección de respuestas a solicitudes internas o externas a través de las herramientas disponibles y los medios de comunicación establecidos por la entidad.</t>
    </r>
    <r>
      <rPr>
        <b/>
        <sz val="11"/>
        <color rgb="FF000000"/>
        <rFont val="Calibri"/>
        <family val="2"/>
      </rPr>
      <t xml:space="preserve">
F4-A6. </t>
    </r>
    <r>
      <rPr>
        <sz val="11"/>
        <color rgb="FF000000"/>
        <rFont val="Calibri"/>
        <family val="2"/>
      </rPr>
      <t>Controlar las actividades financieras y presupuestales de las unidades ejecutoras reportadas ante la Tesorería Distrital</t>
    </r>
    <r>
      <rPr>
        <b/>
        <sz val="11"/>
        <color rgb="FF000000"/>
        <rFont val="Calibri"/>
        <family val="2"/>
      </rPr>
      <t xml:space="preserve">
F3-A3. </t>
    </r>
    <r>
      <rPr>
        <sz val="11"/>
        <color rgb="FF000000"/>
        <rFont val="Calibri"/>
        <family val="2"/>
      </rPr>
      <t>Afianzar conocimiento, despejar dudas y fortalecer a cada Secretaría con respecto al proceso de pago con el fin de reducir los errores en las cuentas</t>
    </r>
    <r>
      <rPr>
        <b/>
        <sz val="11"/>
        <color rgb="FF000000"/>
        <rFont val="Calibri"/>
        <family val="2"/>
      </rPr>
      <t xml:space="preserve">
F2-A3. </t>
    </r>
    <r>
      <rPr>
        <sz val="11"/>
        <color rgb="FF000000"/>
        <rFont val="Calibri"/>
        <family val="2"/>
      </rPr>
      <t xml:space="preserve">Recopilación de información con el fin de mejorar el servicio ofrecido desde la oficina de Pagaduría de la Tesorería Distrital apuntando al cumplimiento de los logros establecidos en la misma para la presente vigencia. </t>
    </r>
  </si>
  <si>
    <r>
      <t>F3-O1.</t>
    </r>
    <r>
      <rPr>
        <sz val="11"/>
        <color rgb="FF000000"/>
        <rFont val="Calibri"/>
        <family val="2"/>
      </rPr>
      <t xml:space="preserve"> Cumplimiento en la entrega de los resultados obtenidos a nivel de eficiencia, eficacia y efectividad de la Tesorería Distrital</t>
    </r>
  </si>
  <si>
    <r>
      <t xml:space="preserve">D2-A5. </t>
    </r>
    <r>
      <rPr>
        <sz val="11"/>
        <color rgb="FF000000"/>
        <rFont val="Calibri"/>
        <family val="2"/>
      </rPr>
      <t>Cumplimiento de la normatividad (Acuerdo 107 de 2022) con respecto a lo establecido para el trámite de las Devoluciones y Compensaciones, manteniendo la trazabilidad de los procesos mediante las herramientas tecnológicas autorizadas por el Distrito.</t>
    </r>
    <r>
      <rPr>
        <b/>
        <sz val="11"/>
        <color rgb="FF000000"/>
        <rFont val="Calibri"/>
        <family val="2"/>
      </rPr>
      <t xml:space="preserve">
D3-A4.</t>
    </r>
    <r>
      <rPr>
        <sz val="11"/>
        <color rgb="FF000000"/>
        <rFont val="Calibri"/>
        <family val="2"/>
      </rPr>
      <t xml:space="preserve"> Controlar la información recibida de las entidades bancarias concernientes a saldos bancarios, apertura o cierre de cuentas</t>
    </r>
  </si>
  <si>
    <r>
      <t>F2.</t>
    </r>
    <r>
      <rPr>
        <sz val="11"/>
        <rFont val="Calibri"/>
        <family val="2"/>
      </rPr>
      <t xml:space="preserve"> Sitio web de la Tesorería Distrital creado para la consulta de información y aplicación de encuestas de satisfacción</t>
    </r>
  </si>
  <si>
    <r>
      <t>D2.</t>
    </r>
    <r>
      <rPr>
        <sz val="11"/>
        <rFont val="Calibri"/>
        <family val="2"/>
      </rPr>
      <t xml:space="preserve"> Falta de personal de planta en el área de Devoluciones y Compensaciones de la Tesorería Distrital.</t>
    </r>
  </si>
  <si>
    <r>
      <t>A2.</t>
    </r>
    <r>
      <rPr>
        <sz val="11"/>
        <rFont val="Calibri"/>
        <family val="2"/>
      </rPr>
      <t xml:space="preserve"> Oficios trasladados de otras dependencias del Distrito y/o Entes descentralizados a la Tesorería sin ser estos de nuestra competencia.</t>
    </r>
  </si>
  <si>
    <r>
      <t>F3.</t>
    </r>
    <r>
      <rPr>
        <sz val="11"/>
        <rFont val="Calibri"/>
        <family val="2"/>
      </rPr>
      <t xml:space="preserve"> El personal adscrito a la oficina de Pagaduria de la Tesorería Distrital conoce el proceso y programas establecidas por la Alcaldía de Cartagena para el correcto desarrollo de las tareas. </t>
    </r>
  </si>
  <si>
    <r>
      <t>D3.</t>
    </r>
    <r>
      <rPr>
        <sz val="11"/>
        <rFont val="Calibri"/>
        <family val="2"/>
      </rPr>
      <t xml:space="preserve"> Falta de una herramienta o software integrado que nos permita detectar errores por medio de alarmas propias del sistema, al momento de realizar movimientos de en las cuentas bancarias para realizar los respectivos pagos.</t>
    </r>
  </si>
  <si>
    <r>
      <t>O2.</t>
    </r>
    <r>
      <rPr>
        <sz val="11"/>
        <rFont val="Calibri"/>
        <family val="2"/>
      </rPr>
      <t xml:space="preserve"> Secretaria de Hacienda re certificada en Calidad bajo la norma ISO 9001:2015</t>
    </r>
  </si>
  <si>
    <r>
      <t xml:space="preserve">A3. </t>
    </r>
    <r>
      <rPr>
        <sz val="11"/>
        <rFont val="Calibri"/>
        <family val="2"/>
      </rPr>
      <t xml:space="preserve"> Falta de interiorización y/o socialización de las circulares y/o Memorandos enviados desde la Tesorería a todo el Distrito y Entes Descentralizados.</t>
    </r>
  </si>
  <si>
    <r>
      <t>F4.</t>
    </r>
    <r>
      <rPr>
        <sz val="11"/>
        <rFont val="Calibri"/>
        <family val="2"/>
      </rPr>
      <t xml:space="preserve"> El personal adscrito a la Tesorería Distrital asignado a las tareas del PAC conoce el proceso y lleva de manera organizada todo lo relacionado con el mismo. </t>
    </r>
  </si>
  <si>
    <r>
      <t>A4.</t>
    </r>
    <r>
      <rPr>
        <sz val="11"/>
        <rFont val="Calibri"/>
        <family val="2"/>
      </rPr>
      <t xml:space="preserve"> Hackeo de las cuentas bancarias aperturadas en las entidades bancarias de la ciudad. </t>
    </r>
  </si>
  <si>
    <r>
      <t xml:space="preserve">A5. </t>
    </r>
    <r>
      <rPr>
        <sz val="11"/>
        <rFont val="Calibri"/>
        <family val="2"/>
      </rPr>
      <t>Radicación de una solicitud de Devolución y Compensación por parte del Contribuyente sin el lleno de los requisitos. (Documentación incompleta)</t>
    </r>
  </si>
  <si>
    <r>
      <t xml:space="preserve">A6. </t>
    </r>
    <r>
      <rPr>
        <sz val="11"/>
        <rFont val="Calibri"/>
        <family val="2"/>
      </rPr>
      <t>Incumplimiento en los pagos u obligaciones por no tener PAC debido a la falta de respuesta oportuna por parte de determinada Unidad Ejecutora</t>
    </r>
  </si>
  <si>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</si>
  <si>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</si>
  <si>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</si>
  <si>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</si>
  <si>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</si>
  <si>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</si>
  <si>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</si>
  <si>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</si>
  <si>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</si>
  <si>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</si>
  <si>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</si>
  <si>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</si>
  <si>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</si>
  <si>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</si>
  <si>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GESTIÓN HACIENDA</t>
  </si>
  <si>
    <t>PROCESO:</t>
  </si>
  <si>
    <t>TESORERÍA DISTRITAL</t>
  </si>
  <si>
    <t>Apoyo</t>
  </si>
  <si>
    <t>Elaboración o Actualización:</t>
  </si>
  <si>
    <t>El riesgo afecta la imagen de la entidad con efecto publicitario sostenido a nivel de sector administrativo, nivel departamental o municipal</t>
  </si>
  <si>
    <t>OBJETIVO DEL PROCESO:</t>
  </si>
  <si>
    <t xml:space="preserve">“Garantizar el pago de las obligaciones del Distrito, Gestionar el recaudo del Impuesto Predial y de Industria y Comercio cuyos procesos se hayan aperturado como Cobro Coactivo, tramitar las Devoluciones y/o compensaciones de las solicitudes presentadas por los Contribuyentes de acuerdo con la normatividad vigente y darle cumplimiento a los pactado en todo lo relacionado con la deuda pública del Distrito en un 100%, realizando periódicamente los controles y seguimientos pertinentes, dando cumplimiento a las metas financieras por líneas estratégicas del plan de desarrollo"
</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</si>
  <si>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</si>
  <si>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</si>
  <si>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</si>
  <si>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</si>
  <si>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</si>
  <si>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</si>
  <si>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</si>
  <si>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</si>
  <si>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</si>
  <si>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</si>
  <si>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</si>
  <si>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</si>
  <si>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</si>
  <si>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</si>
  <si>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</si>
  <si>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</si>
  <si>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</si>
  <si>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</si>
  <si>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</si>
  <si>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</si>
  <si>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</si>
  <si>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</si>
  <si>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</si>
  <si>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</si>
  <si>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</si>
  <si>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</si>
  <si>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</si>
  <si>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</si>
  <si>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</si>
  <si>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</si>
  <si>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</si>
  <si>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</si>
  <si>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</si>
  <si>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</si>
  <si>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</si>
  <si>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</si>
  <si>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</si>
  <si>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</si>
  <si>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</si>
  <si>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</si>
  <si>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</si>
  <si>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</si>
  <si>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</si>
  <si>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</si>
  <si>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</si>
  <si>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</si>
  <si>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</si>
  <si>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</si>
  <si>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</si>
  <si>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</si>
  <si>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</si>
  <si>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</si>
  <si>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</si>
  <si>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</si>
  <si>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</si>
  <si>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</si>
  <si>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</si>
  <si>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</si>
  <si>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</si>
  <si>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</si>
  <si>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</si>
  <si>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</si>
  <si>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</si>
  <si>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</si>
  <si>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</si>
  <si>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</si>
  <si>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</si>
  <si>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</si>
  <si>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</si>
  <si>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</si>
  <si>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</si>
  <si>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</si>
  <si>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Gestión de pagos</t>
  </si>
  <si>
    <t>R1</t>
  </si>
  <si>
    <t>Posibilidad de perdida economica y reputacional</t>
  </si>
  <si>
    <t>por desconocimiento de las directrices para todo lo relacionado con las cuentas de cobro</t>
  </si>
  <si>
    <t>debido a la falta de acceso al Sistema de Gobernabilidad - SIGOB, por no consultar la página mi cuenta en el ítem circulares, memorandos, formatos (https://micuenta.cartagena.gov.co/) y la falta de retroalimentación de la información a los contratistas nuevos por parte de los supervisores.</t>
  </si>
  <si>
    <t>A Ejecucion y administracion de procesos</t>
  </si>
  <si>
    <t>Procesos</t>
  </si>
  <si>
    <t>menor a 10 SMLMV</t>
  </si>
  <si>
    <t>Asesor Código 105 Grado 47.</t>
  </si>
  <si>
    <t xml:space="preserve">Verificar la publicación oportuna en el portal de la Tesorería Distrital (https://micuenta.cartagena.gov.co/) de los memorandos, formatos y circulares remitidos vía sigob al personal de la Alcaldía de Cartagena, con el fin de que pueda ser consultada la información relacionada con el pago de las cuentas de cobro, </t>
  </si>
  <si>
    <t xml:space="preserve">además hacer énfasis de donde se publica estos lineamientos en las capacitaciones realizadas por la oficina de Pagaduría de la Tesorería Distrital de manera anual o cuando sean convocadas. Esto cada vez que sea necesario.  </t>
  </si>
  <si>
    <t>Preventivo</t>
  </si>
  <si>
    <t>Automatico</t>
  </si>
  <si>
    <t>Documentado</t>
  </si>
  <si>
    <t>Aleatoria</t>
  </si>
  <si>
    <t>Con Registro</t>
  </si>
  <si>
    <t>Reducir mitigar</t>
  </si>
  <si>
    <t xml:space="preserve">Reafirmar en las capacitaciones que se programen desde la oficina de Pagaduría de la Tesorería la importancia de la revisión minuciosa de las cuentas de cobro y divulgación de la incofirmación remitida mediante memorandos, circulares y oficios. </t>
  </si>
  <si>
    <t>Asesor Código 105 Grado 47</t>
  </si>
  <si>
    <t>20/12/2024</t>
  </si>
  <si>
    <t>26/12/2024</t>
  </si>
  <si>
    <t>En proceso</t>
  </si>
  <si>
    <t>Administración de Recursos</t>
  </si>
  <si>
    <t>R2</t>
  </si>
  <si>
    <t>Posibilidad de perdidad economica</t>
  </si>
  <si>
    <t>por falta de consolidación de las modificaciones realizadas al PAC</t>
  </si>
  <si>
    <t>debido a la falta de reporte por parte de las Unidades Ejecutoras</t>
  </si>
  <si>
    <t>ENTRE 10 Y 50 SMLMV</t>
  </si>
  <si>
    <t>Profesional asignado para el manejo del PAC</t>
  </si>
  <si>
    <t>Verificar que la solicitud para realización de una modificación en el PAC por parte de la Unidad Ejecutora solicitante mediante el formato Solicitud al Programa Anual Mensualizado de Caja - PAC - GHATE02-F007 sea viable de acuerdo a lo que arroje el sistema PREDIS.</t>
  </si>
  <si>
    <t>Si la solicitud no es viable, se dará respuesta mediante correo electrónico institucional dando detalles de la no viabilidad. Esto cada vez que la Unidad Ejecutora presente la solicitud</t>
  </si>
  <si>
    <t>Manual</t>
  </si>
  <si>
    <t>Continua</t>
  </si>
  <si>
    <t>Notificar mediante oficio institucional que no es posible realizar la modificación solicitdad en el PAC, por lo cual es necesario que se revise nuevamente el estado del mismo y realizar una nueva solicitud</t>
  </si>
  <si>
    <t>Devoluciones y Copmensaciones</t>
  </si>
  <si>
    <t>R3</t>
  </si>
  <si>
    <t xml:space="preserve">por la falta de respuesta de los procesos asignados al área de Devoluciones y Compensaciones </t>
  </si>
  <si>
    <t xml:space="preserve">debido a que no se cuenta con una herramienta que permita llevar la trazabilidad de estos y así conocer que peticiones quedaron pendientes de vigencia a vigencia.  </t>
  </si>
  <si>
    <t>Profesionales asignados al área de Devoluciones y Compensaciones de la Tesorería Distrital.</t>
  </si>
  <si>
    <t xml:space="preserve">Tramitar las respuesta de fondo a las peticiones asignadas a esta área procurando cumplir con los términos de Ley (Acuerdo 107 de 2022 y Decreto 0810 de 2023) </t>
  </si>
  <si>
    <t>y con el fin de llevar una trazabilidad de estos y que la información quede en custodia de la administración, el técnico asignado a esta área deberá diligenciar cada petición y sus actuaciones en el formato Consolidado Devoluciones y Compensaciones - GHATE03-F004 que se encuentra en el drive del correo devolucionesycompensaciones@cartagena.gov.co. En caso de que una petición este por vencerse o se haya vencido por falta de información se le dará prioridad. Esto cada vez que se presente una solicitud por parte de un peticionario/Contribuyente.</t>
  </si>
  <si>
    <t>Seguimiento mensual de las peticiones para conocer el estado de estas y poder agilizar aquellas que esta por vencerse, toda esta información queda relacioada en el formato Consolidado Devoluciones y Compensaciones - GHATE03-F004</t>
  </si>
  <si>
    <t>Apoyo a la gestión asignado por parte del Tesorería Distrital</t>
  </si>
  <si>
    <t>Deuda y Crédito Público</t>
  </si>
  <si>
    <t>R4</t>
  </si>
  <si>
    <t>por falta de provisión en la cuenta bancaria para el pago de la cuota mensual transcaribe por el banco Bogotá</t>
  </si>
  <si>
    <t>debido a la falta de saldo en la misma ocasionando intereses por mora causando un detrimento patrimonial y afectando la calificación de riesgo de la entidad.</t>
  </si>
  <si>
    <t>entre 50 y 100 SMLMV</t>
  </si>
  <si>
    <t xml:space="preserve">Profesional especializado código 222 grado 41 </t>
  </si>
  <si>
    <t>Provisionar en la cuenta bancaria destinada para el pago de manera mensual de un 110% del valor de la obligación</t>
  </si>
  <si>
    <t xml:space="preserve">Los cuales se pueden evidenciarse con el soporte de pago y oficio de traslado realizado previamente a este. En caso de que la provisión de la cuenta no fuese exitosa, se ajustará el saldo para no incurrir en el pago de intereses adicionales. Esto cada vez que se presenten faltante en la cuenta </t>
  </si>
  <si>
    <t>En caso de que se materialice el riesgo, se procederá a realizar los traslados respectivos para cubrir el valor pendiente y realizar el pago dentro de las fechas establecidas evitando de esta manera los intereses moratorios.</t>
  </si>
  <si>
    <t>Profesional Especializado Código 222 Grado 41</t>
  </si>
  <si>
    <t>R5</t>
  </si>
  <si>
    <t>por falta de provisión en la cuenta bancaria para el pago de la cuota trimestral del crédito de Corvivienda por Bancolombia</t>
  </si>
  <si>
    <t xml:space="preserve">debido a la falta de saldo en la misma ocasionando intereses por mora causando un detrimento patrimonial y afectando la calificación de riesgo de la entidad. </t>
  </si>
  <si>
    <t>Provisionar en la cuenta bancaria destinada para el pago de manera trimestral de un 110% del valor de la obligación</t>
  </si>
  <si>
    <t>CONTROL DE CAMBIOS</t>
  </si>
  <si>
    <t>FECHA</t>
  </si>
  <si>
    <t>DESCRIPCION DE CAMBIOS</t>
  </si>
  <si>
    <t>VERSION</t>
  </si>
  <si>
    <t>Elaboración del documento</t>
  </si>
  <si>
    <t>1.0</t>
  </si>
  <si>
    <t>Se eliminó casilla de subproceso y objetivo de subproceso.
Se incluyó casilla de macroproceso y columna de subproceso.</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</si>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</sst>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43">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ont>
    <font>
      <b/>
      <sz val="8"/>
      <color theme="1"/>
      <name val="Arial"/>
    </font>
    <font>
      <sz val="8"/>
      <name val="Arial"/>
      <family val="2"/>
    </font>
    <font>
      <sz val="8"/>
      <color rgb="FF0000FF"/>
      <name val="Calibri"/>
      <family val="2"/>
    </font>
    <font>
      <sz val="11"/>
      <name val="Calibri"/>
      <family val="2"/>
    </font>
    <font>
      <b/>
      <sz val="11"/>
      <name val="Calibri"/>
      <family val="2"/>
    </font>
    <font>
      <sz val="11"/>
      <color rgb="FF000000"/>
      <name val="Calibri"/>
      <family val="2"/>
    </font>
    <font>
      <b/>
      <sz val="11"/>
      <color rgb="FF000000"/>
      <name val="Calibri"/>
      <family val="2"/>
    </font>
  </fonts>
  <fills count="12">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thin">
        <color indexed="64"/>
      </left>
      <right style="thin">
        <color indexed="64"/>
      </right>
      <top/>
      <bottom style="thin">
        <color rgb="FF000000"/>
      </bottom>
      <diagonal/>
    </border>
    <border>
      <left style="thin">
        <color indexed="64"/>
      </left>
      <right/>
      <top style="thin">
        <color auto="1"/>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225">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3" xfId="2" applyFont="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30" xfId="2" applyFont="1" applyBorder="1" applyAlignment="1">
      <alignment horizontal="center" vertical="center" wrapText="1"/>
    </xf>
    <xf numFmtId="0" fontId="22" fillId="0" borderId="32" xfId="0" applyFont="1" applyBorder="1" applyAlignment="1" applyProtection="1">
      <alignment horizontal="center" vertical="center" wrapText="1"/>
      <protection locked="0"/>
    </xf>
    <xf numFmtId="9" fontId="27" fillId="0" borderId="28" xfId="2"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2" fillId="0" borderId="29" xfId="0" applyNumberFormat="1" applyFont="1" applyBorder="1" applyAlignment="1" applyProtection="1">
      <alignment horizontal="center" vertical="center" wrapText="1"/>
      <protection locked="0"/>
    </xf>
    <xf numFmtId="9" fontId="22" fillId="0" borderId="30" xfId="0" applyNumberFormat="1" applyFont="1" applyBorder="1" applyAlignment="1" applyProtection="1">
      <alignment horizontal="center" vertical="center" wrapText="1"/>
      <protection locked="0"/>
    </xf>
    <xf numFmtId="9" fontId="22" fillId="0" borderId="30"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22" fillId="0" borderId="17" xfId="2" applyFont="1" applyBorder="1" applyAlignment="1">
      <alignment horizontal="center" vertical="center" wrapText="1"/>
    </xf>
    <xf numFmtId="0" fontId="9" fillId="0" borderId="1" xfId="2" applyFont="1" applyBorder="1" applyAlignment="1" applyProtection="1">
      <alignment horizontal="left" vertical="center" wrapText="1"/>
      <protection locked="0"/>
    </xf>
    <xf numFmtId="0" fontId="9" fillId="0" borderId="1" xfId="2" applyFont="1" applyBorder="1" applyAlignment="1">
      <alignment horizontal="left" vertical="center" wrapText="1"/>
    </xf>
    <xf numFmtId="0" fontId="40" fillId="0" borderId="1" xfId="0" applyFont="1" applyBorder="1" applyAlignment="1">
      <alignment vertical="center" wrapText="1"/>
    </xf>
    <xf numFmtId="0" fontId="40" fillId="0" borderId="9" xfId="0" applyFont="1" applyBorder="1" applyAlignment="1">
      <alignment vertical="center"/>
    </xf>
    <xf numFmtId="0" fontId="40" fillId="0" borderId="9" xfId="0" applyFont="1" applyBorder="1" applyAlignment="1">
      <alignment vertical="center" wrapText="1"/>
    </xf>
    <xf numFmtId="0" fontId="40" fillId="0" borderId="6" xfId="0" applyFont="1" applyBorder="1" applyAlignment="1">
      <alignment vertical="center" wrapText="1"/>
    </xf>
    <xf numFmtId="0" fontId="40" fillId="0" borderId="5" xfId="0" applyFont="1" applyBorder="1" applyAlignment="1">
      <alignment vertical="center" wrapText="1"/>
    </xf>
    <xf numFmtId="0" fontId="9" fillId="0" borderId="1" xfId="0" applyFont="1" applyBorder="1" applyAlignment="1">
      <alignment vertical="center" wrapText="1"/>
    </xf>
    <xf numFmtId="0" fontId="9" fillId="0" borderId="9" xfId="0" applyFont="1" applyBorder="1" applyAlignment="1">
      <alignment vertical="center" wrapText="1"/>
    </xf>
    <xf numFmtId="0" fontId="22" fillId="0" borderId="15" xfId="0" applyFont="1" applyBorder="1" applyAlignment="1">
      <alignment wrapText="1"/>
    </xf>
    <xf numFmtId="0" fontId="22" fillId="0" borderId="38" xfId="0" applyFont="1" applyBorder="1" applyAlignment="1">
      <alignment vertical="center" wrapText="1"/>
    </xf>
    <xf numFmtId="0" fontId="22" fillId="0" borderId="15" xfId="2" applyFont="1" applyBorder="1" applyAlignment="1" applyProtection="1">
      <alignment vertical="center" wrapText="1"/>
      <protection locked="0"/>
    </xf>
    <xf numFmtId="0" fontId="22" fillId="0" borderId="18" xfId="2" applyFont="1" applyBorder="1" applyAlignment="1" applyProtection="1">
      <alignment vertical="center" wrapText="1"/>
      <protection locked="0"/>
    </xf>
    <xf numFmtId="0" fontId="22" fillId="0" borderId="1" xfId="2" applyFont="1" applyBorder="1" applyAlignment="1" applyProtection="1">
      <alignment vertical="center" wrapText="1"/>
      <protection locked="0"/>
    </xf>
    <xf numFmtId="0" fontId="22" fillId="0" borderId="2" xfId="2" applyFont="1" applyBorder="1" applyAlignment="1" applyProtection="1">
      <alignment vertical="center" wrapText="1"/>
      <protection locked="0"/>
    </xf>
    <xf numFmtId="0" fontId="22" fillId="0" borderId="15" xfId="0" applyFont="1" applyBorder="1" applyAlignment="1">
      <alignment vertical="center"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42" fillId="0" borderId="2" xfId="0" applyFont="1" applyBorder="1" applyAlignment="1">
      <alignment vertical="center" wrapText="1"/>
    </xf>
    <xf numFmtId="0" fontId="42" fillId="0" borderId="10" xfId="0" applyFont="1" applyBorder="1" applyAlignment="1">
      <alignment vertical="center" wrapText="1"/>
    </xf>
    <xf numFmtId="0" fontId="42" fillId="0" borderId="6" xfId="0" applyFont="1" applyBorder="1" applyAlignment="1">
      <alignment vertical="center" wrapText="1"/>
    </xf>
    <xf numFmtId="0" fontId="40" fillId="0" borderId="10" xfId="0" applyFont="1" applyBorder="1" applyAlignment="1">
      <alignment vertical="center" wrapText="1"/>
    </xf>
    <xf numFmtId="0" fontId="40" fillId="0" borderId="6" xfId="0" applyFont="1" applyBorder="1" applyAlignment="1">
      <alignment vertical="center" wrapText="1"/>
    </xf>
    <xf numFmtId="0" fontId="38" fillId="0" borderId="2"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41" xfId="0" applyFont="1" applyBorder="1" applyAlignment="1">
      <alignment horizontal="center" vertical="center" wrapText="1"/>
    </xf>
    <xf numFmtId="0" fontId="40" fillId="0" borderId="2" xfId="0" applyFont="1" applyBorder="1" applyAlignment="1">
      <alignment vertical="center" wrapText="1"/>
    </xf>
    <xf numFmtId="0" fontId="20" fillId="4" borderId="1" xfId="2" applyFont="1" applyFill="1" applyBorder="1" applyAlignment="1">
      <alignment horizontal="center" vertical="center" wrapText="1"/>
    </xf>
    <xf numFmtId="0" fontId="22" fillId="0" borderId="9" xfId="2" applyFont="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22" fillId="0" borderId="1" xfId="2" applyFont="1" applyBorder="1" applyAlignment="1" applyProtection="1">
      <alignment horizontal="center" vertical="center" wrapText="1"/>
      <protection locked="0"/>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9" fillId="3" borderId="15" xfId="2" applyFont="1" applyFill="1" applyBorder="1" applyAlignment="1">
      <alignment horizontal="center"/>
    </xf>
    <xf numFmtId="0" fontId="11" fillId="4" borderId="37" xfId="2" applyFont="1" applyFill="1" applyBorder="1" applyAlignment="1">
      <alignment horizontal="center" vertical="center" wrapText="1"/>
    </xf>
    <xf numFmtId="0" fontId="11" fillId="4" borderId="38"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4" borderId="9" xfId="2" applyFont="1" applyFill="1" applyBorder="1" applyAlignment="1">
      <alignment horizontal="center" vertical="center" wrapText="1"/>
    </xf>
    <xf numFmtId="0" fontId="9" fillId="0" borderId="24" xfId="2" applyFont="1" applyBorder="1" applyAlignment="1">
      <alignment horizontal="center" vertical="center" wrapText="1"/>
    </xf>
    <xf numFmtId="0" fontId="20" fillId="5" borderId="1" xfId="2" applyFont="1" applyFill="1" applyBorder="1" applyAlignment="1">
      <alignment horizontal="center" vertical="center" textRotation="90" wrapText="1"/>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6" xfId="0" applyNumberFormat="1" applyFont="1" applyBorder="1" applyAlignment="1" applyProtection="1">
      <alignment horizontal="center" vertical="center" wrapText="1"/>
      <protection locked="0"/>
    </xf>
    <xf numFmtId="0" fontId="26" fillId="0" borderId="1" xfId="2" applyFont="1" applyBorder="1" applyAlignment="1">
      <alignment horizontal="center" vertical="center" wrapText="1"/>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0" fontId="20" fillId="4" borderId="1" xfId="2" applyFont="1" applyFill="1" applyBorder="1" applyAlignment="1">
      <alignment horizontal="center" vertical="center" textRotation="90" wrapText="1"/>
    </xf>
    <xf numFmtId="0" fontId="35" fillId="0" borderId="21" xfId="2" applyFont="1" applyBorder="1" applyAlignment="1" applyProtection="1">
      <alignment horizontal="center" vertical="center" wrapText="1"/>
      <protection locked="0"/>
    </xf>
    <xf numFmtId="0" fontId="22" fillId="0" borderId="1" xfId="2" applyFont="1" applyBorder="1" applyAlignment="1">
      <alignment horizontal="center" vertical="center" wrapText="1"/>
    </xf>
    <xf numFmtId="3" fontId="22" fillId="0" borderId="1" xfId="2" applyNumberFormat="1"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6"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5" xfId="2" applyFont="1" applyBorder="1" applyAlignment="1" applyProtection="1">
      <alignment horizontal="center"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1" fillId="4" borderId="4"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16" fillId="0" borderId="18" xfId="2" applyFont="1" applyBorder="1" applyAlignment="1" applyProtection="1">
      <alignment horizontal="center" vertical="center" wrapText="1"/>
      <protection locked="0"/>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6" xfId="2" applyFont="1" applyFill="1" applyBorder="1" applyAlignment="1">
      <alignment horizontal="center" vertical="center" wrapText="1"/>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6"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25" xfId="2" applyFont="1" applyBorder="1" applyAlignment="1">
      <alignment horizontal="center" vertical="center" wrapText="1"/>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9" fontId="26" fillId="0" borderId="1" xfId="0" applyNumberFormat="1" applyFont="1" applyBorder="1" applyAlignment="1">
      <alignment horizontal="center" vertical="center" wrapText="1"/>
    </xf>
    <xf numFmtId="9" fontId="27" fillId="0" borderId="1" xfId="0" applyNumberFormat="1" applyFont="1" applyBorder="1" applyAlignment="1" applyProtection="1">
      <alignment horizontal="center" vertical="center" wrapText="1"/>
      <protection locked="0"/>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0" fontId="26" fillId="0" borderId="1" xfId="2" applyFont="1" applyBorder="1" applyAlignment="1">
      <alignment horizontal="center" vertical="center"/>
    </xf>
    <xf numFmtId="9" fontId="22" fillId="0" borderId="1" xfId="0" applyNumberFormat="1" applyFont="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6" fillId="0" borderId="7" xfId="2" applyFont="1" applyBorder="1" applyAlignment="1">
      <alignment horizontal="center" vertical="center"/>
    </xf>
    <xf numFmtId="9" fontId="27" fillId="0" borderId="15" xfId="0" applyNumberFormat="1" applyFont="1" applyBorder="1" applyAlignment="1" applyProtection="1">
      <alignment horizontal="center" vertical="center" wrapText="1"/>
      <protection locked="0"/>
    </xf>
    <xf numFmtId="0" fontId="9" fillId="0" borderId="15"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3" xfId="2" applyFont="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15" xfId="0" applyFont="1" applyBorder="1" applyAlignment="1">
      <alignment horizontal="center" vertical="center" wrapText="1"/>
    </xf>
    <xf numFmtId="0" fontId="22" fillId="0" borderId="29" xfId="2" applyFont="1" applyBorder="1" applyAlignment="1" applyProtection="1">
      <alignment horizontal="center" vertical="center" wrapText="1"/>
      <protection locked="0"/>
    </xf>
    <xf numFmtId="0" fontId="22" fillId="0" borderId="30" xfId="2" applyFont="1" applyBorder="1" applyAlignment="1" applyProtection="1">
      <alignment horizontal="center" vertical="center" wrapText="1"/>
      <protection locked="0"/>
    </xf>
    <xf numFmtId="3" fontId="22" fillId="0" borderId="30" xfId="2" applyNumberFormat="1" applyFont="1" applyBorder="1" applyAlignment="1" applyProtection="1">
      <alignment horizontal="center" vertical="center" wrapText="1"/>
      <protection locked="0"/>
    </xf>
    <xf numFmtId="0" fontId="26" fillId="0" borderId="30" xfId="2" applyFont="1" applyBorder="1" applyAlignment="1">
      <alignment horizontal="center" vertical="center" wrapText="1"/>
    </xf>
    <xf numFmtId="0" fontId="22" fillId="0" borderId="30" xfId="2" applyFont="1" applyBorder="1" applyAlignment="1">
      <alignment horizontal="center" vertical="center"/>
    </xf>
    <xf numFmtId="9" fontId="27" fillId="0" borderId="30" xfId="0" applyNumberFormat="1" applyFont="1" applyBorder="1" applyAlignment="1" applyProtection="1">
      <alignment horizontal="center" vertical="center" wrapText="1"/>
      <protection locked="0"/>
    </xf>
    <xf numFmtId="9" fontId="27" fillId="0" borderId="31" xfId="0" applyNumberFormat="1" applyFont="1" applyBorder="1" applyAlignment="1" applyProtection="1">
      <alignment horizontal="center" vertical="center" wrapText="1"/>
      <protection locked="0"/>
    </xf>
    <xf numFmtId="9" fontId="26" fillId="0" borderId="30" xfId="0" applyNumberFormat="1" applyFont="1" applyBorder="1" applyAlignment="1">
      <alignment horizontal="center" vertical="center" wrapText="1"/>
    </xf>
    <xf numFmtId="0" fontId="26" fillId="0" borderId="30" xfId="2" applyFont="1" applyBorder="1" applyAlignment="1">
      <alignment horizontal="center" vertical="center"/>
    </xf>
    <xf numFmtId="0" fontId="9" fillId="0" borderId="45" xfId="2" applyFont="1" applyBorder="1" applyAlignment="1">
      <alignment horizontal="center" vertical="center" wrapText="1"/>
    </xf>
    <xf numFmtId="0" fontId="9" fillId="0" borderId="47" xfId="2" applyFont="1" applyBorder="1" applyAlignment="1">
      <alignment horizontal="center" vertical="center" wrapText="1"/>
    </xf>
    <xf numFmtId="0" fontId="9" fillId="0" borderId="33" xfId="2" applyFont="1" applyBorder="1" applyAlignment="1">
      <alignment horizontal="center" vertical="center" wrapText="1"/>
    </xf>
    <xf numFmtId="9" fontId="22" fillId="0" borderId="30" xfId="0" applyNumberFormat="1" applyFont="1" applyBorder="1" applyAlignment="1">
      <alignment horizontal="center" vertical="center" wrapText="1"/>
    </xf>
    <xf numFmtId="0" fontId="26" fillId="0" borderId="32" xfId="2" applyFont="1" applyBorder="1" applyAlignment="1">
      <alignment horizontal="center" vertical="center"/>
    </xf>
    <xf numFmtId="0" fontId="9" fillId="0" borderId="42"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4" xfId="2" applyFont="1" applyBorder="1" applyAlignment="1">
      <alignment horizontal="center" vertical="center" wrapText="1"/>
    </xf>
    <xf numFmtId="0" fontId="9" fillId="0" borderId="43" xfId="2" applyFont="1" applyBorder="1" applyAlignment="1">
      <alignment horizontal="center" vertical="center" wrapText="1"/>
    </xf>
    <xf numFmtId="0" fontId="22" fillId="0" borderId="46" xfId="2" applyFont="1" applyBorder="1" applyAlignment="1" applyProtection="1">
      <alignment horizontal="center" vertical="center" wrapText="1"/>
      <protection locked="0"/>
    </xf>
    <xf numFmtId="0" fontId="22" fillId="0" borderId="45" xfId="2" applyFont="1" applyBorder="1" applyAlignment="1" applyProtection="1">
      <alignment horizontal="center" vertical="center" wrapText="1"/>
      <protection locked="0"/>
    </xf>
    <xf numFmtId="0" fontId="22" fillId="0" borderId="44"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9" fillId="0" borderId="23" xfId="2" applyFont="1" applyBorder="1" applyAlignment="1">
      <alignment horizontal="center" vertical="center" wrapText="1"/>
    </xf>
    <xf numFmtId="0" fontId="22" fillId="0" borderId="44" xfId="2" applyFont="1" applyBorder="1" applyAlignment="1" applyProtection="1">
      <alignment horizontal="center" vertical="center" wrapText="1"/>
      <protection locked="0"/>
    </xf>
    <xf numFmtId="9" fontId="27" fillId="0" borderId="17" xfId="0" applyNumberFormat="1" applyFont="1" applyBorder="1" applyAlignment="1" applyProtection="1">
      <alignment horizontal="center" vertical="center" wrapText="1"/>
      <protection locked="0"/>
    </xf>
    <xf numFmtId="9" fontId="27" fillId="0" borderId="4" xfId="0" applyNumberFormat="1" applyFont="1" applyBorder="1" applyAlignment="1" applyProtection="1">
      <alignment horizontal="center" vertical="center" wrapText="1"/>
      <protection locked="0"/>
    </xf>
    <xf numFmtId="0" fontId="9" fillId="0" borderId="43" xfId="0" applyFont="1" applyBorder="1" applyAlignment="1">
      <alignment horizontal="center" vertical="center" wrapText="1"/>
    </xf>
    <xf numFmtId="0" fontId="9" fillId="0" borderId="15" xfId="0" applyFont="1" applyBorder="1" applyAlignment="1">
      <alignment horizontal="center" vertical="center" wrapText="1"/>
    </xf>
    <xf numFmtId="9" fontId="27" fillId="0" borderId="42" xfId="0" applyNumberFormat="1" applyFont="1" applyBorder="1" applyAlignment="1" applyProtection="1">
      <alignment horizontal="center" vertical="center" wrapText="1"/>
      <protection locked="0"/>
    </xf>
    <xf numFmtId="0" fontId="36" fillId="11" borderId="15" xfId="0" applyFont="1" applyFill="1" applyBorder="1" applyAlignment="1">
      <alignment horizontal="center"/>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65">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Anexo%203%20Racionalizaci&#243;n%20de%20Tr&#225;mites%20(V4).xlsx?F5810946" TargetMode="External"/><Relationship Id="rId1" Type="http://schemas.openxmlformats.org/officeDocument/2006/relationships/externalLinkPath" Target="file:///\\F5810946\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sheetData sheetId="1"/>
      <sheetData sheetId="2">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sheetData sheetId="4"/>
      <sheetData sheetId="5"/>
      <sheetData sheetId="6"/>
      <sheetData sheetId="7"/>
      <sheetData sheetId="8"/>
      <sheetData sheetId="9"/>
      <sheetData sheetId="10">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workbookViewId="0">
      <selection activeCell="E45" sqref="E45"/>
    </sheetView>
  </sheetViews>
  <sheetFormatPr defaultColWidth="11.42578125" defaultRowHeight="1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c r="B3" s="2" t="s">
        <v>0</v>
      </c>
      <c r="C3" s="2" t="s">
        <v>1</v>
      </c>
      <c r="D3" s="2" t="s">
        <v>2</v>
      </c>
      <c r="E3" s="2" t="s">
        <v>3</v>
      </c>
      <c r="F3" s="2" t="s">
        <v>4</v>
      </c>
      <c r="G3" s="2" t="s">
        <v>5</v>
      </c>
      <c r="H3" s="2" t="s">
        <v>6</v>
      </c>
    </row>
    <row r="4" spans="2:8" ht="19.5" customHeight="1">
      <c r="B4" s="1" t="s">
        <v>7</v>
      </c>
      <c r="C4" s="89" t="s">
        <v>8</v>
      </c>
      <c r="D4" s="86">
        <v>1</v>
      </c>
      <c r="E4" s="83" t="s">
        <v>9</v>
      </c>
      <c r="F4" s="86" t="s">
        <v>10</v>
      </c>
      <c r="G4" s="17" t="s">
        <v>11</v>
      </c>
      <c r="H4" s="16">
        <v>1</v>
      </c>
    </row>
    <row r="5" spans="2:8" ht="19.5" customHeight="1">
      <c r="B5" s="1" t="s">
        <v>7</v>
      </c>
      <c r="C5" s="90"/>
      <c r="D5" s="87"/>
      <c r="E5" s="84"/>
      <c r="F5" s="87"/>
      <c r="G5" s="17" t="s">
        <v>12</v>
      </c>
      <c r="H5" s="16">
        <v>2</v>
      </c>
    </row>
    <row r="6" spans="2:8" ht="19.5" customHeight="1">
      <c r="B6" s="1" t="s">
        <v>7</v>
      </c>
      <c r="C6" s="90"/>
      <c r="D6" s="87"/>
      <c r="E6" s="84"/>
      <c r="F6" s="87"/>
      <c r="G6" s="17" t="s">
        <v>13</v>
      </c>
      <c r="H6" s="16">
        <v>3</v>
      </c>
    </row>
    <row r="7" spans="2:8" ht="19.5" customHeight="1">
      <c r="B7" s="1" t="s">
        <v>7</v>
      </c>
      <c r="C7" s="90"/>
      <c r="D7" s="88"/>
      <c r="E7" s="85"/>
      <c r="F7" s="88"/>
      <c r="G7" s="17" t="s">
        <v>14</v>
      </c>
      <c r="H7" s="16">
        <v>4</v>
      </c>
    </row>
    <row r="8" spans="2:8" ht="19.5" customHeight="1">
      <c r="B8" s="1" t="s">
        <v>7</v>
      </c>
      <c r="C8" s="90"/>
      <c r="D8" s="3">
        <f>1+D4</f>
        <v>2</v>
      </c>
      <c r="E8" s="5" t="s">
        <v>15</v>
      </c>
      <c r="F8" s="3" t="s">
        <v>16</v>
      </c>
      <c r="G8" s="17" t="s">
        <v>14</v>
      </c>
      <c r="H8" s="16">
        <v>1</v>
      </c>
    </row>
    <row r="9" spans="2:8" ht="19.5" customHeight="1">
      <c r="B9" s="1" t="s">
        <v>7</v>
      </c>
      <c r="C9" s="90"/>
      <c r="D9" s="86">
        <v>3</v>
      </c>
      <c r="E9" s="83" t="s">
        <v>17</v>
      </c>
      <c r="F9" s="86" t="s">
        <v>18</v>
      </c>
      <c r="G9" s="17" t="s">
        <v>19</v>
      </c>
      <c r="H9" s="16">
        <v>1</v>
      </c>
    </row>
    <row r="10" spans="2:8" ht="19.5" customHeight="1">
      <c r="B10" s="1" t="s">
        <v>7</v>
      </c>
      <c r="C10" s="90"/>
      <c r="D10" s="87"/>
      <c r="E10" s="84"/>
      <c r="F10" s="87"/>
      <c r="G10" s="17" t="s">
        <v>20</v>
      </c>
      <c r="H10" s="16">
        <v>2</v>
      </c>
    </row>
    <row r="11" spans="2:8" ht="19.5" customHeight="1">
      <c r="B11" s="1" t="s">
        <v>7</v>
      </c>
      <c r="C11" s="90"/>
      <c r="D11" s="87"/>
      <c r="E11" s="84"/>
      <c r="F11" s="87"/>
      <c r="G11" s="17" t="s">
        <v>21</v>
      </c>
      <c r="H11" s="16">
        <v>3</v>
      </c>
    </row>
    <row r="12" spans="2:8" ht="19.5" customHeight="1">
      <c r="B12" s="1" t="s">
        <v>7</v>
      </c>
      <c r="C12" s="90"/>
      <c r="D12" s="88"/>
      <c r="E12" s="85"/>
      <c r="F12" s="88"/>
      <c r="G12" s="17" t="s">
        <v>22</v>
      </c>
      <c r="H12" s="16">
        <v>4</v>
      </c>
    </row>
    <row r="13" spans="2:8" ht="34.5" customHeight="1">
      <c r="B13" s="1" t="s">
        <v>7</v>
      </c>
      <c r="C13" s="90"/>
      <c r="D13" s="86">
        <v>4</v>
      </c>
      <c r="E13" s="83" t="s">
        <v>23</v>
      </c>
      <c r="F13" s="86" t="s">
        <v>24</v>
      </c>
      <c r="G13" s="17" t="s">
        <v>25</v>
      </c>
      <c r="H13" s="16">
        <v>1</v>
      </c>
    </row>
    <row r="14" spans="2:8" ht="22.5">
      <c r="B14" s="1" t="s">
        <v>7</v>
      </c>
      <c r="C14" s="90"/>
      <c r="D14" s="87"/>
      <c r="E14" s="84"/>
      <c r="F14" s="87"/>
      <c r="G14" s="17" t="s">
        <v>26</v>
      </c>
      <c r="H14" s="16">
        <v>2</v>
      </c>
    </row>
    <row r="15" spans="2:8">
      <c r="B15" s="1" t="s">
        <v>7</v>
      </c>
      <c r="C15" s="90"/>
      <c r="D15" s="87"/>
      <c r="E15" s="84"/>
      <c r="F15" s="87"/>
      <c r="G15" s="17" t="s">
        <v>27</v>
      </c>
      <c r="H15" s="16">
        <v>3</v>
      </c>
    </row>
    <row r="16" spans="2:8">
      <c r="B16" s="1" t="s">
        <v>7</v>
      </c>
      <c r="C16" s="90"/>
      <c r="D16" s="88"/>
      <c r="E16" s="85"/>
      <c r="F16" s="88"/>
      <c r="G16" s="17" t="s">
        <v>28</v>
      </c>
      <c r="H16" s="16">
        <v>4</v>
      </c>
    </row>
    <row r="17" spans="2:8" ht="34.5" customHeight="1">
      <c r="B17" s="1" t="s">
        <v>7</v>
      </c>
      <c r="C17" s="90"/>
      <c r="D17" s="86">
        <v>5</v>
      </c>
      <c r="E17" s="83" t="s">
        <v>29</v>
      </c>
      <c r="F17" s="86" t="s">
        <v>30</v>
      </c>
      <c r="G17" s="17" t="s">
        <v>31</v>
      </c>
      <c r="H17" s="16">
        <v>1</v>
      </c>
    </row>
    <row r="18" spans="2:8">
      <c r="B18" s="1" t="s">
        <v>7</v>
      </c>
      <c r="C18" s="90"/>
      <c r="D18" s="87"/>
      <c r="E18" s="84"/>
      <c r="F18" s="87"/>
      <c r="G18" s="17" t="s">
        <v>32</v>
      </c>
      <c r="H18" s="16">
        <v>2</v>
      </c>
    </row>
    <row r="19" spans="2:8">
      <c r="B19" s="1" t="s">
        <v>7</v>
      </c>
      <c r="C19" s="90"/>
      <c r="D19" s="87"/>
      <c r="E19" s="84"/>
      <c r="F19" s="87"/>
      <c r="G19" s="17" t="s">
        <v>33</v>
      </c>
      <c r="H19" s="16">
        <v>3</v>
      </c>
    </row>
    <row r="20" spans="2:8">
      <c r="B20" s="1" t="s">
        <v>7</v>
      </c>
      <c r="C20" s="90"/>
      <c r="D20" s="88"/>
      <c r="E20" s="85"/>
      <c r="F20" s="88"/>
      <c r="G20" s="17" t="s">
        <v>34</v>
      </c>
      <c r="H20" s="16">
        <v>4</v>
      </c>
    </row>
    <row r="21" spans="2:8" ht="34.5" customHeight="1">
      <c r="B21" s="1" t="s">
        <v>7</v>
      </c>
      <c r="C21" s="90"/>
      <c r="D21" s="86">
        <v>6</v>
      </c>
      <c r="E21" s="83" t="s">
        <v>35</v>
      </c>
      <c r="F21" s="86" t="s">
        <v>36</v>
      </c>
      <c r="G21" s="17" t="s">
        <v>37</v>
      </c>
      <c r="H21" s="16">
        <v>1</v>
      </c>
    </row>
    <row r="22" spans="2:8" ht="33.75">
      <c r="B22" s="1" t="s">
        <v>7</v>
      </c>
      <c r="C22" s="90"/>
      <c r="D22" s="87"/>
      <c r="E22" s="84"/>
      <c r="F22" s="87"/>
      <c r="G22" s="17" t="s">
        <v>38</v>
      </c>
      <c r="H22" s="16">
        <v>2</v>
      </c>
    </row>
    <row r="23" spans="2:8" ht="22.5">
      <c r="B23" s="1" t="s">
        <v>7</v>
      </c>
      <c r="C23" s="91"/>
      <c r="D23" s="88"/>
      <c r="E23" s="85"/>
      <c r="F23" s="88"/>
      <c r="G23" s="17" t="s">
        <v>39</v>
      </c>
      <c r="H23" s="16">
        <v>3</v>
      </c>
    </row>
    <row r="24" spans="2:8" ht="30" customHeight="1">
      <c r="B24" s="1" t="s">
        <v>7</v>
      </c>
      <c r="C24" s="18" t="s">
        <v>40</v>
      </c>
      <c r="D24" s="3">
        <v>7</v>
      </c>
      <c r="E24" s="5" t="s">
        <v>41</v>
      </c>
      <c r="F24" s="1" t="s">
        <v>42</v>
      </c>
      <c r="G24" s="4"/>
      <c r="H24" s="1"/>
    </row>
    <row r="25" spans="2:8">
      <c r="B25" s="1" t="s">
        <v>7</v>
      </c>
      <c r="C25" s="18" t="s">
        <v>43</v>
      </c>
      <c r="D25" s="3">
        <v>8</v>
      </c>
      <c r="E25" s="5" t="s">
        <v>44</v>
      </c>
      <c r="F25" s="1" t="s">
        <v>45</v>
      </c>
      <c r="G25" s="4"/>
      <c r="H25" s="1"/>
    </row>
    <row r="26" spans="2:8" ht="23.25">
      <c r="B26" s="1" t="s">
        <v>7</v>
      </c>
      <c r="C26" s="18" t="s">
        <v>43</v>
      </c>
      <c r="D26" s="3">
        <v>9</v>
      </c>
      <c r="E26" s="5" t="s">
        <v>46</v>
      </c>
      <c r="F26" s="1" t="s">
        <v>47</v>
      </c>
      <c r="G26" s="4"/>
      <c r="H26" s="1"/>
    </row>
    <row r="27" spans="2:8" ht="34.5">
      <c r="B27" s="1" t="s">
        <v>7</v>
      </c>
      <c r="C27" s="18" t="s">
        <v>43</v>
      </c>
      <c r="D27" s="3">
        <v>10</v>
      </c>
      <c r="E27" s="5" t="s">
        <v>48</v>
      </c>
      <c r="F27" s="1" t="s">
        <v>49</v>
      </c>
      <c r="G27" s="4"/>
      <c r="H27" s="1"/>
    </row>
    <row r="28" spans="2:8" ht="22.5">
      <c r="B28" s="1" t="s">
        <v>7</v>
      </c>
      <c r="C28" s="18" t="s">
        <v>50</v>
      </c>
      <c r="D28" s="3">
        <v>11</v>
      </c>
      <c r="E28" s="5" t="s">
        <v>51</v>
      </c>
      <c r="F28" s="1" t="s">
        <v>52</v>
      </c>
      <c r="G28" s="4"/>
      <c r="H28" s="1"/>
    </row>
    <row r="29" spans="2:8" ht="22.5">
      <c r="B29" s="1" t="s">
        <v>7</v>
      </c>
      <c r="C29" s="18" t="s">
        <v>50</v>
      </c>
      <c r="D29" s="3">
        <v>12</v>
      </c>
      <c r="E29" s="5" t="s">
        <v>53</v>
      </c>
      <c r="F29" s="1" t="s">
        <v>54</v>
      </c>
      <c r="G29" s="4"/>
      <c r="H29" s="1"/>
    </row>
    <row r="30" spans="2:8">
      <c r="B30" s="1" t="s">
        <v>55</v>
      </c>
      <c r="C30" s="18" t="s">
        <v>56</v>
      </c>
      <c r="D30" s="3">
        <v>13</v>
      </c>
      <c r="E30" s="5" t="s">
        <v>57</v>
      </c>
      <c r="F30" s="1" t="s">
        <v>58</v>
      </c>
      <c r="G30" s="4"/>
      <c r="H30" s="1"/>
    </row>
    <row r="31" spans="2:8">
      <c r="B31" s="1" t="s">
        <v>55</v>
      </c>
      <c r="C31" s="18" t="s">
        <v>56</v>
      </c>
      <c r="D31" s="3">
        <v>14</v>
      </c>
      <c r="E31" s="5" t="s">
        <v>59</v>
      </c>
      <c r="F31" s="1" t="s">
        <v>60</v>
      </c>
      <c r="G31" s="4"/>
      <c r="H31" s="1"/>
    </row>
    <row r="32" spans="2:8">
      <c r="B32" s="1" t="s">
        <v>55</v>
      </c>
      <c r="C32" s="18" t="s">
        <v>56</v>
      </c>
      <c r="D32" s="3">
        <v>15</v>
      </c>
      <c r="E32" s="5" t="s">
        <v>61</v>
      </c>
      <c r="F32" s="1" t="s">
        <v>62</v>
      </c>
      <c r="G32" s="4"/>
      <c r="H32" s="1"/>
    </row>
    <row r="33" spans="2:8" ht="23.25">
      <c r="B33" s="1" t="s">
        <v>55</v>
      </c>
      <c r="C33" s="18" t="s">
        <v>56</v>
      </c>
      <c r="D33" s="3">
        <v>16</v>
      </c>
      <c r="E33" s="5" t="s">
        <v>63</v>
      </c>
      <c r="F33" s="1" t="s">
        <v>64</v>
      </c>
      <c r="G33" s="4"/>
      <c r="H33" s="1"/>
    </row>
    <row r="34" spans="2:8" ht="23.25">
      <c r="B34" s="1" t="s">
        <v>55</v>
      </c>
      <c r="C34" s="18" t="s">
        <v>56</v>
      </c>
      <c r="D34" s="3">
        <v>17</v>
      </c>
      <c r="E34" s="5" t="s">
        <v>65</v>
      </c>
      <c r="F34" s="1" t="s">
        <v>66</v>
      </c>
      <c r="G34" s="4"/>
      <c r="H34" s="1"/>
    </row>
    <row r="35" spans="2:8" ht="45.75">
      <c r="B35" s="1" t="s">
        <v>55</v>
      </c>
      <c r="C35" s="18" t="s">
        <v>56</v>
      </c>
      <c r="D35" s="3">
        <v>18</v>
      </c>
      <c r="E35" s="5" t="s">
        <v>67</v>
      </c>
      <c r="F35" s="1" t="s">
        <v>68</v>
      </c>
      <c r="G35" s="5"/>
      <c r="H35" s="1"/>
    </row>
    <row r="36" spans="2:8" ht="34.5">
      <c r="B36" s="1" t="s">
        <v>55</v>
      </c>
      <c r="C36" s="18" t="s">
        <v>69</v>
      </c>
      <c r="D36" s="3">
        <v>19</v>
      </c>
      <c r="E36" s="5" t="s">
        <v>70</v>
      </c>
      <c r="F36" s="1" t="s">
        <v>71</v>
      </c>
      <c r="G36" s="4"/>
      <c r="H36" s="1"/>
    </row>
    <row r="37" spans="2:8" ht="22.5">
      <c r="B37" s="1" t="s">
        <v>55</v>
      </c>
      <c r="C37" s="18" t="s">
        <v>69</v>
      </c>
      <c r="D37" s="3">
        <v>20</v>
      </c>
      <c r="E37" s="5" t="s">
        <v>72</v>
      </c>
      <c r="F37" s="1" t="s">
        <v>73</v>
      </c>
      <c r="G37" s="4"/>
      <c r="H37" s="1"/>
    </row>
    <row r="38" spans="2:8" ht="22.5">
      <c r="B38" s="1" t="s">
        <v>55</v>
      </c>
      <c r="C38" s="18" t="s">
        <v>69</v>
      </c>
      <c r="D38" s="3">
        <v>21</v>
      </c>
      <c r="E38" s="5" t="s">
        <v>74</v>
      </c>
      <c r="F38" s="1" t="s">
        <v>75</v>
      </c>
      <c r="G38" s="4"/>
      <c r="H38" s="1"/>
    </row>
    <row r="39" spans="2:8" ht="23.25">
      <c r="B39" s="1" t="s">
        <v>55</v>
      </c>
      <c r="C39" s="18" t="s">
        <v>76</v>
      </c>
      <c r="D39" s="3">
        <v>22</v>
      </c>
      <c r="E39" s="5" t="s">
        <v>77</v>
      </c>
      <c r="F39" s="1" t="s">
        <v>78</v>
      </c>
      <c r="G39" s="4"/>
      <c r="H39" s="1"/>
    </row>
    <row r="40" spans="2:8" ht="23.25">
      <c r="B40" s="1" t="s">
        <v>55</v>
      </c>
      <c r="C40" s="18" t="s">
        <v>76</v>
      </c>
      <c r="D40" s="3">
        <v>23</v>
      </c>
      <c r="E40" s="5" t="s">
        <v>79</v>
      </c>
      <c r="F40" s="1" t="s">
        <v>80</v>
      </c>
      <c r="G40" s="4"/>
      <c r="H40" s="1"/>
    </row>
    <row r="41" spans="2:8" ht="23.25">
      <c r="B41" s="1" t="s">
        <v>55</v>
      </c>
      <c r="C41" s="18" t="s">
        <v>76</v>
      </c>
      <c r="D41" s="3">
        <v>24</v>
      </c>
      <c r="E41" s="5" t="s">
        <v>81</v>
      </c>
      <c r="F41" s="1" t="s">
        <v>82</v>
      </c>
      <c r="G41" s="4"/>
      <c r="H41" s="1"/>
    </row>
    <row r="42" spans="2:8" ht="33.75">
      <c r="B42" s="1" t="s">
        <v>55</v>
      </c>
      <c r="C42" s="18" t="s">
        <v>76</v>
      </c>
      <c r="D42" s="3">
        <v>25</v>
      </c>
      <c r="E42" s="41" t="s">
        <v>83</v>
      </c>
      <c r="F42" s="1" t="s">
        <v>84</v>
      </c>
      <c r="G42" s="4"/>
      <c r="H42" s="1"/>
    </row>
    <row r="43" spans="2:8" ht="22.5">
      <c r="B43" s="1" t="s">
        <v>55</v>
      </c>
      <c r="C43" s="18" t="s">
        <v>76</v>
      </c>
      <c r="D43" s="3">
        <v>26</v>
      </c>
      <c r="E43" s="5" t="s">
        <v>85</v>
      </c>
      <c r="F43" s="1" t="s">
        <v>86</v>
      </c>
      <c r="G43" s="4"/>
      <c r="H43" s="1"/>
    </row>
    <row r="44" spans="2:8" ht="22.5">
      <c r="B44" s="1" t="s">
        <v>55</v>
      </c>
      <c r="C44" s="18" t="s">
        <v>76</v>
      </c>
      <c r="D44" s="3">
        <f>1+D43</f>
        <v>27</v>
      </c>
      <c r="E44" s="42" t="s">
        <v>87</v>
      </c>
      <c r="F44" s="1" t="s">
        <v>88</v>
      </c>
      <c r="G44" s="4"/>
      <c r="H44" s="1"/>
    </row>
    <row r="45" spans="2:8" ht="34.5">
      <c r="B45" s="1" t="s">
        <v>55</v>
      </c>
      <c r="C45" s="18" t="s">
        <v>89</v>
      </c>
      <c r="D45" s="3">
        <f t="shared" ref="D45:D92" si="0">1+D44</f>
        <v>28</v>
      </c>
      <c r="E45" s="5" t="s">
        <v>90</v>
      </c>
      <c r="F45" s="1" t="s">
        <v>91</v>
      </c>
      <c r="G45" s="4"/>
      <c r="H45" s="1"/>
    </row>
    <row r="46" spans="2:8" ht="45.75">
      <c r="B46" s="1" t="s">
        <v>55</v>
      </c>
      <c r="C46" s="18" t="s">
        <v>92</v>
      </c>
      <c r="D46" s="3">
        <f t="shared" si="0"/>
        <v>29</v>
      </c>
      <c r="E46" s="5" t="s">
        <v>93</v>
      </c>
      <c r="F46" s="1" t="s">
        <v>94</v>
      </c>
      <c r="G46" s="6"/>
      <c r="H46" s="1"/>
    </row>
    <row r="47" spans="2:8" ht="68.25">
      <c r="B47" s="1" t="s">
        <v>55</v>
      </c>
      <c r="C47" s="18" t="s">
        <v>92</v>
      </c>
      <c r="D47" s="3">
        <f t="shared" si="0"/>
        <v>30</v>
      </c>
      <c r="E47" s="5" t="s">
        <v>95</v>
      </c>
      <c r="F47" s="1" t="s">
        <v>96</v>
      </c>
      <c r="G47" s="5"/>
      <c r="H47" s="1"/>
    </row>
    <row r="48" spans="2:8" ht="23.25">
      <c r="B48" s="1" t="s">
        <v>55</v>
      </c>
      <c r="C48" s="18" t="s">
        <v>92</v>
      </c>
      <c r="D48" s="3">
        <f t="shared" si="0"/>
        <v>31</v>
      </c>
      <c r="E48" s="5" t="s">
        <v>97</v>
      </c>
      <c r="F48" s="1" t="s">
        <v>98</v>
      </c>
      <c r="G48" s="4"/>
      <c r="H48" s="1"/>
    </row>
    <row r="49" spans="2:8">
      <c r="B49" s="1" t="s">
        <v>55</v>
      </c>
      <c r="C49" s="18" t="s">
        <v>92</v>
      </c>
      <c r="D49" s="3">
        <f t="shared" si="0"/>
        <v>32</v>
      </c>
      <c r="E49" s="5" t="s">
        <v>99</v>
      </c>
      <c r="F49" s="1" t="s">
        <v>100</v>
      </c>
      <c r="G49" s="4"/>
      <c r="H49" s="1"/>
    </row>
    <row r="50" spans="2:8" ht="23.25">
      <c r="B50" s="1" t="s">
        <v>55</v>
      </c>
      <c r="C50" s="18" t="s">
        <v>101</v>
      </c>
      <c r="D50" s="3">
        <f t="shared" si="0"/>
        <v>33</v>
      </c>
      <c r="E50" s="5" t="s">
        <v>102</v>
      </c>
      <c r="F50" s="1" t="s">
        <v>103</v>
      </c>
      <c r="G50" s="4"/>
      <c r="H50" s="1"/>
    </row>
    <row r="51" spans="2:8" ht="23.25">
      <c r="B51" s="1" t="s">
        <v>55</v>
      </c>
      <c r="C51" s="18" t="s">
        <v>104</v>
      </c>
      <c r="D51" s="3">
        <f t="shared" si="0"/>
        <v>34</v>
      </c>
      <c r="E51" s="5" t="s">
        <v>105</v>
      </c>
      <c r="F51" s="1" t="s">
        <v>106</v>
      </c>
      <c r="G51" s="4"/>
      <c r="H51" s="1"/>
    </row>
    <row r="52" spans="2:8" ht="34.5">
      <c r="B52" s="1" t="s">
        <v>55</v>
      </c>
      <c r="C52" s="18" t="s">
        <v>104</v>
      </c>
      <c r="D52" s="3">
        <f t="shared" si="0"/>
        <v>35</v>
      </c>
      <c r="E52" s="5" t="s">
        <v>107</v>
      </c>
      <c r="F52" s="1" t="s">
        <v>108</v>
      </c>
      <c r="G52" s="4"/>
      <c r="H52" s="1"/>
    </row>
    <row r="53" spans="2:8">
      <c r="B53" s="1" t="s">
        <v>55</v>
      </c>
      <c r="C53" s="18" t="s">
        <v>104</v>
      </c>
      <c r="D53" s="3">
        <f t="shared" si="0"/>
        <v>36</v>
      </c>
      <c r="E53" s="5" t="s">
        <v>109</v>
      </c>
      <c r="F53" s="1" t="s">
        <v>110</v>
      </c>
      <c r="G53" s="4"/>
      <c r="H53" s="1"/>
    </row>
    <row r="54" spans="2:8">
      <c r="B54" s="1" t="s">
        <v>55</v>
      </c>
      <c r="C54" s="18" t="s">
        <v>104</v>
      </c>
      <c r="D54" s="3">
        <f t="shared" si="0"/>
        <v>37</v>
      </c>
      <c r="E54" s="5" t="s">
        <v>111</v>
      </c>
      <c r="F54" s="1" t="s">
        <v>112</v>
      </c>
      <c r="G54" s="4"/>
      <c r="H54" s="1"/>
    </row>
    <row r="55" spans="2:8" ht="34.5">
      <c r="B55" s="1" t="s">
        <v>55</v>
      </c>
      <c r="C55" s="18" t="s">
        <v>104</v>
      </c>
      <c r="D55" s="3">
        <f t="shared" si="0"/>
        <v>38</v>
      </c>
      <c r="E55" s="5" t="s">
        <v>113</v>
      </c>
      <c r="F55" s="1" t="s">
        <v>114</v>
      </c>
      <c r="G55" s="4"/>
      <c r="H55" s="1"/>
    </row>
    <row r="56" spans="2:8" ht="23.25">
      <c r="B56" s="1" t="s">
        <v>55</v>
      </c>
      <c r="C56" s="18" t="s">
        <v>104</v>
      </c>
      <c r="D56" s="3">
        <f t="shared" si="0"/>
        <v>39</v>
      </c>
      <c r="E56" s="5" t="s">
        <v>115</v>
      </c>
      <c r="F56" s="1" t="s">
        <v>116</v>
      </c>
      <c r="G56" s="4"/>
      <c r="H56" s="1"/>
    </row>
    <row r="57" spans="2:8" ht="23.25">
      <c r="B57" s="1" t="s">
        <v>55</v>
      </c>
      <c r="C57" s="18" t="s">
        <v>104</v>
      </c>
      <c r="D57" s="3">
        <f t="shared" si="0"/>
        <v>40</v>
      </c>
      <c r="E57" s="5" t="s">
        <v>117</v>
      </c>
      <c r="F57" s="1" t="s">
        <v>118</v>
      </c>
      <c r="G57" s="4"/>
      <c r="H57" s="1"/>
    </row>
    <row r="58" spans="2:8">
      <c r="B58" s="1" t="s">
        <v>55</v>
      </c>
      <c r="C58" s="18" t="s">
        <v>104</v>
      </c>
      <c r="D58" s="3">
        <f t="shared" si="0"/>
        <v>41</v>
      </c>
      <c r="E58" s="5" t="s">
        <v>119</v>
      </c>
      <c r="F58" s="1" t="s">
        <v>120</v>
      </c>
      <c r="G58" s="4"/>
      <c r="H58" s="1"/>
    </row>
    <row r="59" spans="2:8" ht="23.25">
      <c r="B59" s="1" t="s">
        <v>55</v>
      </c>
      <c r="C59" s="18" t="s">
        <v>104</v>
      </c>
      <c r="D59" s="3">
        <f t="shared" si="0"/>
        <v>42</v>
      </c>
      <c r="E59" s="5" t="s">
        <v>121</v>
      </c>
      <c r="F59" s="1" t="s">
        <v>122</v>
      </c>
      <c r="G59" s="4"/>
      <c r="H59" s="1"/>
    </row>
    <row r="60" spans="2:8">
      <c r="B60" s="1" t="s">
        <v>55</v>
      </c>
      <c r="C60" s="18" t="s">
        <v>104</v>
      </c>
      <c r="D60" s="3">
        <f t="shared" si="0"/>
        <v>43</v>
      </c>
      <c r="E60" s="5" t="s">
        <v>123</v>
      </c>
      <c r="F60" s="1" t="s">
        <v>124</v>
      </c>
      <c r="G60" s="4"/>
      <c r="H60" s="1"/>
    </row>
    <row r="61" spans="2:8" ht="34.5">
      <c r="B61" s="1" t="s">
        <v>55</v>
      </c>
      <c r="C61" s="18" t="s">
        <v>104</v>
      </c>
      <c r="D61" s="3">
        <f t="shared" si="0"/>
        <v>44</v>
      </c>
      <c r="E61" s="5" t="s">
        <v>125</v>
      </c>
      <c r="F61" s="1" t="s">
        <v>126</v>
      </c>
      <c r="G61" s="4"/>
      <c r="H61" s="1"/>
    </row>
    <row r="62" spans="2:8" ht="23.25">
      <c r="B62" s="1" t="s">
        <v>55</v>
      </c>
      <c r="C62" s="18" t="s">
        <v>104</v>
      </c>
      <c r="D62" s="3">
        <f t="shared" si="0"/>
        <v>45</v>
      </c>
      <c r="E62" s="5" t="s">
        <v>127</v>
      </c>
      <c r="F62" s="1" t="s">
        <v>128</v>
      </c>
      <c r="G62" s="4"/>
      <c r="H62" s="1"/>
    </row>
    <row r="63" spans="2:8" ht="23.25">
      <c r="B63" s="1" t="s">
        <v>129</v>
      </c>
      <c r="C63" s="18" t="s">
        <v>130</v>
      </c>
      <c r="D63" s="3">
        <f t="shared" si="0"/>
        <v>46</v>
      </c>
      <c r="E63" s="5" t="s">
        <v>131</v>
      </c>
      <c r="F63" s="1" t="s">
        <v>132</v>
      </c>
      <c r="G63" s="4"/>
      <c r="H63" s="1"/>
    </row>
    <row r="64" spans="2:8" ht="23.25">
      <c r="B64" s="1" t="s">
        <v>129</v>
      </c>
      <c r="C64" s="18" t="s">
        <v>130</v>
      </c>
      <c r="D64" s="3">
        <f t="shared" si="0"/>
        <v>47</v>
      </c>
      <c r="E64" s="5" t="s">
        <v>133</v>
      </c>
      <c r="F64" s="1" t="s">
        <v>134</v>
      </c>
      <c r="G64" s="4"/>
      <c r="H64" s="1"/>
    </row>
    <row r="65" spans="2:8">
      <c r="B65" s="1" t="s">
        <v>129</v>
      </c>
      <c r="C65" s="18" t="s">
        <v>130</v>
      </c>
      <c r="D65" s="3">
        <f t="shared" si="0"/>
        <v>48</v>
      </c>
      <c r="E65" s="5" t="s">
        <v>135</v>
      </c>
      <c r="F65" s="1" t="s">
        <v>136</v>
      </c>
      <c r="G65" s="4"/>
      <c r="H65" s="1"/>
    </row>
    <row r="66" spans="2:8">
      <c r="B66" s="1" t="s">
        <v>129</v>
      </c>
      <c r="C66" s="18" t="s">
        <v>130</v>
      </c>
      <c r="D66" s="3">
        <f t="shared" si="0"/>
        <v>49</v>
      </c>
      <c r="E66" s="5" t="s">
        <v>137</v>
      </c>
      <c r="F66" s="1" t="s">
        <v>138</v>
      </c>
      <c r="G66" s="4"/>
      <c r="H66" s="1"/>
    </row>
    <row r="67" spans="2:8">
      <c r="B67" s="1" t="s">
        <v>129</v>
      </c>
      <c r="C67" s="18" t="s">
        <v>130</v>
      </c>
      <c r="D67" s="3">
        <f t="shared" si="0"/>
        <v>50</v>
      </c>
      <c r="E67" s="5" t="s">
        <v>139</v>
      </c>
      <c r="F67" s="1" t="s">
        <v>140</v>
      </c>
      <c r="G67" s="4"/>
      <c r="H67" s="1"/>
    </row>
    <row r="68" spans="2:8" ht="34.5">
      <c r="B68" s="1" t="s">
        <v>129</v>
      </c>
      <c r="C68" s="18" t="s">
        <v>130</v>
      </c>
      <c r="D68" s="3">
        <f t="shared" si="0"/>
        <v>51</v>
      </c>
      <c r="E68" s="5" t="s">
        <v>141</v>
      </c>
      <c r="F68" s="1" t="s">
        <v>142</v>
      </c>
      <c r="G68" s="4"/>
      <c r="H68" s="1"/>
    </row>
    <row r="69" spans="2:8" ht="23.25">
      <c r="B69" s="1" t="s">
        <v>129</v>
      </c>
      <c r="C69" s="18" t="s">
        <v>130</v>
      </c>
      <c r="D69" s="3">
        <f t="shared" si="0"/>
        <v>52</v>
      </c>
      <c r="E69" s="5" t="s">
        <v>143</v>
      </c>
      <c r="F69" s="1" t="s">
        <v>144</v>
      </c>
      <c r="G69" s="4"/>
      <c r="H69" s="1"/>
    </row>
    <row r="70" spans="2:8">
      <c r="B70" s="1" t="s">
        <v>129</v>
      </c>
      <c r="C70" s="18" t="s">
        <v>130</v>
      </c>
      <c r="D70" s="3">
        <f t="shared" si="0"/>
        <v>53</v>
      </c>
      <c r="E70" s="5" t="s">
        <v>145</v>
      </c>
      <c r="F70" s="1" t="s">
        <v>146</v>
      </c>
      <c r="G70" s="4"/>
      <c r="H70" s="1"/>
    </row>
    <row r="71" spans="2:8">
      <c r="B71" s="1" t="s">
        <v>129</v>
      </c>
      <c r="C71" s="18" t="s">
        <v>130</v>
      </c>
      <c r="D71" s="3">
        <f t="shared" si="0"/>
        <v>54</v>
      </c>
      <c r="E71" s="5" t="s">
        <v>147</v>
      </c>
      <c r="F71" s="1" t="s">
        <v>148</v>
      </c>
      <c r="G71" s="4"/>
      <c r="H71" s="1"/>
    </row>
    <row r="72" spans="2:8" ht="34.5">
      <c r="B72" s="1" t="s">
        <v>129</v>
      </c>
      <c r="C72" s="18" t="s">
        <v>149</v>
      </c>
      <c r="D72" s="3">
        <f t="shared" si="0"/>
        <v>55</v>
      </c>
      <c r="E72" s="5" t="s">
        <v>150</v>
      </c>
      <c r="F72" s="1" t="s">
        <v>151</v>
      </c>
      <c r="G72" s="4"/>
      <c r="H72" s="1"/>
    </row>
    <row r="73" spans="2:8" ht="34.5">
      <c r="B73" s="1" t="s">
        <v>129</v>
      </c>
      <c r="C73" s="18" t="s">
        <v>149</v>
      </c>
      <c r="D73" s="3">
        <f t="shared" si="0"/>
        <v>56</v>
      </c>
      <c r="E73" s="5" t="s">
        <v>152</v>
      </c>
      <c r="F73" s="1" t="s">
        <v>153</v>
      </c>
      <c r="G73" s="4"/>
      <c r="H73" s="1"/>
    </row>
    <row r="74" spans="2:8" ht="34.5">
      <c r="B74" s="1" t="s">
        <v>129</v>
      </c>
      <c r="C74" s="18" t="s">
        <v>149</v>
      </c>
      <c r="D74" s="3">
        <f t="shared" si="0"/>
        <v>57</v>
      </c>
      <c r="E74" s="5" t="s">
        <v>154</v>
      </c>
      <c r="F74" s="1" t="s">
        <v>155</v>
      </c>
      <c r="G74" s="4"/>
      <c r="H74" s="1"/>
    </row>
    <row r="75" spans="2:8" ht="22.5">
      <c r="B75" s="1" t="s">
        <v>129</v>
      </c>
      <c r="C75" s="18" t="s">
        <v>149</v>
      </c>
      <c r="D75" s="3">
        <f t="shared" si="0"/>
        <v>58</v>
      </c>
      <c r="E75" s="5" t="s">
        <v>156</v>
      </c>
      <c r="F75" s="1" t="s">
        <v>157</v>
      </c>
      <c r="G75" s="4"/>
      <c r="H75" s="1"/>
    </row>
    <row r="76" spans="2:8" ht="23.25">
      <c r="B76" s="1" t="s">
        <v>129</v>
      </c>
      <c r="C76" s="18" t="s">
        <v>158</v>
      </c>
      <c r="D76" s="3">
        <f t="shared" si="0"/>
        <v>59</v>
      </c>
      <c r="E76" s="5" t="s">
        <v>159</v>
      </c>
      <c r="F76" s="1" t="s">
        <v>160</v>
      </c>
      <c r="G76" s="4"/>
      <c r="H76" s="1"/>
    </row>
    <row r="77" spans="2:8">
      <c r="B77" s="1" t="s">
        <v>129</v>
      </c>
      <c r="C77" s="18" t="s">
        <v>158</v>
      </c>
      <c r="D77" s="3">
        <f t="shared" si="0"/>
        <v>60</v>
      </c>
      <c r="E77" s="5" t="s">
        <v>161</v>
      </c>
      <c r="F77" s="1" t="s">
        <v>162</v>
      </c>
      <c r="G77" s="4"/>
      <c r="H77" s="1"/>
    </row>
    <row r="78" spans="2:8" ht="23.25">
      <c r="B78" s="1" t="s">
        <v>129</v>
      </c>
      <c r="C78" s="18" t="s">
        <v>158</v>
      </c>
      <c r="D78" s="3">
        <f t="shared" si="0"/>
        <v>61</v>
      </c>
      <c r="E78" s="5" t="s">
        <v>163</v>
      </c>
      <c r="F78" s="1" t="s">
        <v>164</v>
      </c>
      <c r="G78" s="4"/>
      <c r="H78" s="1"/>
    </row>
    <row r="79" spans="2:8" ht="23.25">
      <c r="B79" s="1" t="s">
        <v>129</v>
      </c>
      <c r="C79" s="18" t="s">
        <v>158</v>
      </c>
      <c r="D79" s="3">
        <f t="shared" si="0"/>
        <v>62</v>
      </c>
      <c r="E79" s="5" t="s">
        <v>165</v>
      </c>
      <c r="F79" s="1" t="s">
        <v>166</v>
      </c>
      <c r="G79" s="4"/>
      <c r="H79" s="1"/>
    </row>
    <row r="80" spans="2:8" ht="23.25">
      <c r="B80" s="1" t="s">
        <v>129</v>
      </c>
      <c r="C80" s="18" t="s">
        <v>158</v>
      </c>
      <c r="D80" s="3">
        <f t="shared" si="0"/>
        <v>63</v>
      </c>
      <c r="E80" s="5" t="s">
        <v>167</v>
      </c>
      <c r="F80" s="1" t="s">
        <v>168</v>
      </c>
      <c r="G80" s="4"/>
      <c r="H80" s="1"/>
    </row>
    <row r="81" spans="2:8">
      <c r="B81" s="1" t="s">
        <v>129</v>
      </c>
      <c r="C81" s="18" t="s">
        <v>158</v>
      </c>
      <c r="D81" s="3">
        <f t="shared" si="0"/>
        <v>64</v>
      </c>
      <c r="E81" s="5" t="s">
        <v>169</v>
      </c>
      <c r="F81" s="1" t="s">
        <v>170</v>
      </c>
      <c r="G81" s="4"/>
      <c r="H81" s="1"/>
    </row>
    <row r="82" spans="2:8">
      <c r="B82" s="1" t="s">
        <v>129</v>
      </c>
      <c r="C82" s="18" t="s">
        <v>171</v>
      </c>
      <c r="D82" s="3">
        <f t="shared" si="0"/>
        <v>65</v>
      </c>
      <c r="E82" s="5" t="s">
        <v>172</v>
      </c>
      <c r="F82" s="1" t="s">
        <v>173</v>
      </c>
      <c r="G82" s="4"/>
      <c r="H82" s="1"/>
    </row>
    <row r="83" spans="2:8">
      <c r="B83" s="1" t="s">
        <v>129</v>
      </c>
      <c r="C83" s="18" t="s">
        <v>171</v>
      </c>
      <c r="D83" s="3">
        <f t="shared" si="0"/>
        <v>66</v>
      </c>
      <c r="E83" s="5" t="s">
        <v>174</v>
      </c>
      <c r="F83" s="1" t="s">
        <v>175</v>
      </c>
      <c r="G83" s="4"/>
      <c r="H83" s="1"/>
    </row>
    <row r="84" spans="2:8">
      <c r="B84" s="1" t="s">
        <v>129</v>
      </c>
      <c r="C84" s="18" t="s">
        <v>171</v>
      </c>
      <c r="D84" s="3">
        <f t="shared" si="0"/>
        <v>67</v>
      </c>
      <c r="E84" s="5" t="s">
        <v>176</v>
      </c>
      <c r="F84" s="1" t="s">
        <v>177</v>
      </c>
      <c r="G84" s="4"/>
      <c r="H84" s="1"/>
    </row>
    <row r="85" spans="2:8">
      <c r="B85" s="1" t="s">
        <v>129</v>
      </c>
      <c r="C85" s="18" t="s">
        <v>178</v>
      </c>
      <c r="D85" s="3">
        <f t="shared" si="0"/>
        <v>68</v>
      </c>
      <c r="E85" s="5" t="s">
        <v>179</v>
      </c>
      <c r="F85" s="1" t="s">
        <v>180</v>
      </c>
      <c r="G85" s="4"/>
      <c r="H85" s="1"/>
    </row>
    <row r="86" spans="2:8" ht="23.25">
      <c r="B86" s="1" t="s">
        <v>129</v>
      </c>
      <c r="C86" s="18" t="s">
        <v>178</v>
      </c>
      <c r="D86" s="3">
        <f t="shared" si="0"/>
        <v>69</v>
      </c>
      <c r="E86" s="5" t="s">
        <v>181</v>
      </c>
      <c r="F86" s="1" t="s">
        <v>182</v>
      </c>
      <c r="G86" s="4"/>
      <c r="H86" s="1"/>
    </row>
    <row r="87" spans="2:8" ht="23.25">
      <c r="B87" s="1" t="s">
        <v>129</v>
      </c>
      <c r="C87" s="18" t="s">
        <v>178</v>
      </c>
      <c r="D87" s="3">
        <f t="shared" si="0"/>
        <v>70</v>
      </c>
      <c r="E87" s="5" t="s">
        <v>183</v>
      </c>
      <c r="F87" s="1" t="s">
        <v>184</v>
      </c>
      <c r="G87" s="4"/>
      <c r="H87" s="1"/>
    </row>
    <row r="88" spans="2:8">
      <c r="B88" s="1" t="s">
        <v>129</v>
      </c>
      <c r="C88" s="18" t="s">
        <v>178</v>
      </c>
      <c r="D88" s="3">
        <f t="shared" si="0"/>
        <v>71</v>
      </c>
      <c r="E88" s="5" t="s">
        <v>185</v>
      </c>
      <c r="F88" s="1" t="s">
        <v>186</v>
      </c>
      <c r="G88" s="4"/>
      <c r="H88" s="1"/>
    </row>
    <row r="89" spans="2:8">
      <c r="B89" s="1" t="s">
        <v>129</v>
      </c>
      <c r="C89" s="18" t="s">
        <v>178</v>
      </c>
      <c r="D89" s="3">
        <f t="shared" si="0"/>
        <v>72</v>
      </c>
      <c r="E89" s="5" t="s">
        <v>187</v>
      </c>
      <c r="F89" s="1" t="s">
        <v>188</v>
      </c>
      <c r="G89" s="4"/>
      <c r="H89" s="1"/>
    </row>
    <row r="90" spans="2:8">
      <c r="B90" s="1" t="s">
        <v>129</v>
      </c>
      <c r="C90" s="18" t="s">
        <v>178</v>
      </c>
      <c r="D90" s="3">
        <f t="shared" si="0"/>
        <v>73</v>
      </c>
      <c r="E90" s="5" t="s">
        <v>189</v>
      </c>
      <c r="F90" s="1" t="s">
        <v>190</v>
      </c>
      <c r="G90" s="4"/>
      <c r="H90" s="1"/>
    </row>
    <row r="91" spans="2:8">
      <c r="B91" s="1" t="s">
        <v>129</v>
      </c>
      <c r="C91" s="18" t="s">
        <v>178</v>
      </c>
      <c r="D91" s="3">
        <f t="shared" si="0"/>
        <v>74</v>
      </c>
      <c r="E91" s="5" t="s">
        <v>191</v>
      </c>
      <c r="F91" s="1" t="s">
        <v>192</v>
      </c>
      <c r="G91" s="4"/>
      <c r="H91" s="1"/>
    </row>
    <row r="92" spans="2:8">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81"/>
  <sheetViews>
    <sheetView topLeftCell="A79" zoomScale="110" zoomScaleNormal="110" workbookViewId="0">
      <selection activeCell="I76" sqref="I76:I81"/>
    </sheetView>
  </sheetViews>
  <sheetFormatPr defaultColWidth="11.42578125" defaultRowHeight="15"/>
  <cols>
    <col min="1" max="1" width="24.85546875" customWidth="1"/>
    <col min="2" max="2" width="19.28515625" customWidth="1"/>
    <col min="3" max="3" width="24.7109375" customWidth="1"/>
    <col min="4" max="4" width="22.140625" customWidth="1"/>
    <col min="5" max="5" width="25.28515625" customWidth="1"/>
    <col min="6" max="6" width="26.28515625" customWidth="1"/>
    <col min="7" max="7" width="19.28515625" customWidth="1"/>
    <col min="8" max="8" width="24.7109375" customWidth="1"/>
    <col min="9" max="9" width="19.28515625" customWidth="1"/>
  </cols>
  <sheetData>
    <row r="2" spans="1:9" ht="15" customHeight="1">
      <c r="B2" s="95" t="s">
        <v>195</v>
      </c>
      <c r="C2" s="96"/>
      <c r="D2" s="96"/>
      <c r="E2" s="97"/>
      <c r="F2" s="92" t="s">
        <v>196</v>
      </c>
      <c r="G2" s="93"/>
      <c r="H2" s="93"/>
      <c r="I2" s="94"/>
    </row>
    <row r="3" spans="1:9" ht="50.25" customHeight="1">
      <c r="A3" s="19"/>
      <c r="B3" s="23" t="s">
        <v>197</v>
      </c>
      <c r="C3" s="23" t="s">
        <v>198</v>
      </c>
      <c r="D3" s="23" t="s">
        <v>199</v>
      </c>
      <c r="E3" s="23" t="s">
        <v>200</v>
      </c>
      <c r="F3" s="24" t="s">
        <v>201</v>
      </c>
      <c r="G3" s="24" t="s">
        <v>202</v>
      </c>
      <c r="H3" s="24" t="s">
        <v>203</v>
      </c>
      <c r="I3" s="25" t="s">
        <v>204</v>
      </c>
    </row>
    <row r="4" spans="1:9">
      <c r="A4" s="22" t="s">
        <v>205</v>
      </c>
      <c r="B4" s="22" t="s">
        <v>206</v>
      </c>
      <c r="C4" s="22" t="s">
        <v>207</v>
      </c>
      <c r="D4" s="22" t="s">
        <v>208</v>
      </c>
      <c r="E4" s="22" t="s">
        <v>209</v>
      </c>
      <c r="F4" s="22" t="s">
        <v>210</v>
      </c>
      <c r="G4" s="22" t="s">
        <v>211</v>
      </c>
      <c r="H4" s="22" t="s">
        <v>212</v>
      </c>
      <c r="I4" s="22" t="s">
        <v>213</v>
      </c>
    </row>
    <row r="5" spans="1:9" hidden="1">
      <c r="A5" s="20" t="s">
        <v>9</v>
      </c>
      <c r="B5" s="21"/>
      <c r="C5" s="21"/>
      <c r="D5" s="21"/>
      <c r="E5" s="21"/>
      <c r="F5" s="21"/>
      <c r="G5" s="21"/>
      <c r="H5" s="21"/>
      <c r="I5" s="21"/>
    </row>
    <row r="6" spans="1:9" hidden="1">
      <c r="A6" s="5" t="s">
        <v>15</v>
      </c>
      <c r="B6" s="21"/>
      <c r="C6" s="21"/>
      <c r="D6" s="21"/>
      <c r="E6" s="21"/>
      <c r="F6" s="21"/>
      <c r="G6" s="21"/>
      <c r="H6" s="21"/>
      <c r="I6" s="21"/>
    </row>
    <row r="7" spans="1:9" hidden="1">
      <c r="A7" s="20" t="s">
        <v>17</v>
      </c>
      <c r="B7" s="21"/>
      <c r="C7" s="21"/>
      <c r="D7" s="21"/>
      <c r="E7" s="21"/>
      <c r="F7" s="21"/>
      <c r="G7" s="21"/>
      <c r="H7" s="21"/>
      <c r="I7" s="21"/>
    </row>
    <row r="8" spans="1:9" ht="22.5" hidden="1">
      <c r="A8" s="20" t="s">
        <v>23</v>
      </c>
      <c r="B8" s="21"/>
      <c r="C8" s="21"/>
      <c r="D8" s="21"/>
      <c r="E8" s="21"/>
      <c r="F8" s="21"/>
      <c r="G8" s="21"/>
      <c r="H8" s="21"/>
      <c r="I8" s="21"/>
    </row>
    <row r="9" spans="1:9" ht="22.5" hidden="1">
      <c r="A9" s="20" t="s">
        <v>29</v>
      </c>
      <c r="B9" s="21"/>
      <c r="C9" s="21"/>
      <c r="D9" s="21"/>
      <c r="E9" s="21"/>
      <c r="F9" s="21"/>
      <c r="G9" s="21"/>
      <c r="H9" s="21"/>
      <c r="I9" s="21"/>
    </row>
    <row r="10" spans="1:9" ht="22.5" hidden="1">
      <c r="A10" s="20" t="s">
        <v>35</v>
      </c>
      <c r="B10" s="21"/>
      <c r="C10" s="21"/>
      <c r="D10" s="21"/>
      <c r="E10" s="21"/>
      <c r="F10" s="21"/>
      <c r="G10" s="21"/>
      <c r="H10" s="21"/>
      <c r="I10" s="21"/>
    </row>
    <row r="11" spans="1:9" ht="23.25" hidden="1">
      <c r="A11" s="5" t="s">
        <v>41</v>
      </c>
      <c r="B11" s="21"/>
      <c r="C11" s="21"/>
      <c r="D11" s="21"/>
      <c r="E11" s="21"/>
      <c r="F11" s="21"/>
      <c r="G11" s="21"/>
      <c r="H11" s="21"/>
      <c r="I11" s="21"/>
    </row>
    <row r="12" spans="1:9" hidden="1">
      <c r="A12" s="5" t="s">
        <v>44</v>
      </c>
      <c r="B12" s="21"/>
      <c r="C12" s="21"/>
      <c r="D12" s="21"/>
      <c r="E12" s="21"/>
      <c r="F12" s="21"/>
      <c r="G12" s="21"/>
      <c r="H12" s="21"/>
      <c r="I12" s="21"/>
    </row>
    <row r="13" spans="1:9" hidden="1">
      <c r="A13" s="5" t="s">
        <v>46</v>
      </c>
      <c r="B13" s="21"/>
      <c r="C13" s="21"/>
      <c r="D13" s="21"/>
      <c r="E13" s="21"/>
      <c r="F13" s="21"/>
      <c r="G13" s="21"/>
      <c r="H13" s="21"/>
      <c r="I13" s="21"/>
    </row>
    <row r="14" spans="1:9" ht="15" hidden="1" customHeight="1">
      <c r="A14" s="5" t="s">
        <v>48</v>
      </c>
      <c r="B14" s="21"/>
      <c r="C14" s="21"/>
      <c r="D14" s="21"/>
      <c r="E14" s="21"/>
      <c r="F14" s="21"/>
      <c r="G14" s="21"/>
      <c r="H14" s="21"/>
      <c r="I14" s="21"/>
    </row>
    <row r="15" spans="1:9" hidden="1">
      <c r="A15" s="5" t="s">
        <v>51</v>
      </c>
      <c r="B15" s="21"/>
      <c r="C15" s="21"/>
      <c r="D15" s="21"/>
      <c r="E15" s="21"/>
      <c r="F15" s="21"/>
      <c r="G15" s="21"/>
      <c r="H15" s="21"/>
      <c r="I15" s="21"/>
    </row>
    <row r="16" spans="1:9" hidden="1">
      <c r="A16" s="5" t="s">
        <v>53</v>
      </c>
      <c r="B16" s="21"/>
      <c r="C16" s="21"/>
      <c r="D16" s="21"/>
      <c r="E16" s="21"/>
      <c r="F16" s="21"/>
      <c r="G16" s="21"/>
      <c r="H16" s="21"/>
      <c r="I16" s="21"/>
    </row>
    <row r="17" spans="1:9" hidden="1">
      <c r="A17" s="5" t="s">
        <v>57</v>
      </c>
      <c r="B17" s="21"/>
      <c r="C17" s="21"/>
      <c r="D17" s="21"/>
      <c r="E17" s="21"/>
      <c r="F17" s="21"/>
      <c r="G17" s="21"/>
      <c r="H17" s="21"/>
      <c r="I17" s="21"/>
    </row>
    <row r="18" spans="1:9" ht="15" hidden="1" customHeight="1">
      <c r="A18" s="5" t="s">
        <v>59</v>
      </c>
      <c r="B18" s="21"/>
      <c r="C18" s="21"/>
      <c r="D18" s="21"/>
      <c r="E18" s="21"/>
      <c r="F18" s="21"/>
      <c r="G18" s="21"/>
      <c r="H18" s="21"/>
      <c r="I18" s="21"/>
    </row>
    <row r="19" spans="1:9" hidden="1">
      <c r="A19" s="5" t="s">
        <v>61</v>
      </c>
      <c r="B19" s="21"/>
      <c r="C19" s="21"/>
      <c r="D19" s="21"/>
      <c r="E19" s="21"/>
      <c r="F19" s="21"/>
      <c r="G19" s="21"/>
      <c r="H19" s="21"/>
      <c r="I19" s="21"/>
    </row>
    <row r="20" spans="1:9" ht="23.25" hidden="1">
      <c r="A20" s="5" t="s">
        <v>63</v>
      </c>
      <c r="B20" s="21"/>
      <c r="C20" s="21"/>
      <c r="D20" s="21"/>
      <c r="E20" s="21"/>
      <c r="F20" s="21"/>
      <c r="G20" s="21"/>
      <c r="H20" s="21"/>
      <c r="I20" s="21"/>
    </row>
    <row r="21" spans="1:9" hidden="1">
      <c r="A21" s="5" t="s">
        <v>65</v>
      </c>
      <c r="B21" s="21"/>
      <c r="C21" s="21"/>
      <c r="D21" s="21"/>
      <c r="E21" s="21"/>
      <c r="F21" s="21"/>
      <c r="G21" s="21"/>
      <c r="H21" s="21"/>
      <c r="I21" s="21"/>
    </row>
    <row r="22" spans="1:9" ht="15" hidden="1" customHeight="1">
      <c r="A22" s="5" t="s">
        <v>67</v>
      </c>
      <c r="B22" s="21"/>
      <c r="C22" s="21"/>
      <c r="D22" s="21"/>
      <c r="E22" s="21"/>
      <c r="F22" s="21"/>
      <c r="G22" s="21"/>
      <c r="H22" s="21"/>
      <c r="I22" s="21"/>
    </row>
    <row r="23" spans="1:9" ht="23.25" hidden="1">
      <c r="A23" s="5" t="s">
        <v>70</v>
      </c>
      <c r="B23" s="21"/>
      <c r="C23" s="21"/>
      <c r="D23" s="21"/>
      <c r="E23" s="21"/>
      <c r="F23" s="21"/>
      <c r="G23" s="21"/>
      <c r="H23" s="21"/>
      <c r="I23" s="21"/>
    </row>
    <row r="24" spans="1:9" hidden="1">
      <c r="A24" s="5" t="s">
        <v>72</v>
      </c>
      <c r="B24" s="21"/>
      <c r="C24" s="21"/>
      <c r="D24" s="21"/>
      <c r="E24" s="21"/>
      <c r="F24" s="21"/>
      <c r="G24" s="21"/>
      <c r="H24" s="21"/>
      <c r="I24" s="21"/>
    </row>
    <row r="25" spans="1:9" hidden="1">
      <c r="A25" s="5" t="s">
        <v>74</v>
      </c>
      <c r="B25" s="21"/>
      <c r="C25" s="21"/>
      <c r="D25" s="21"/>
      <c r="E25" s="21"/>
      <c r="F25" s="21"/>
      <c r="G25" s="21"/>
      <c r="H25" s="21"/>
      <c r="I25" s="21"/>
    </row>
    <row r="26" spans="1:9" ht="23.25" hidden="1">
      <c r="A26" s="5" t="s">
        <v>77</v>
      </c>
      <c r="B26" s="21"/>
      <c r="C26" s="21"/>
      <c r="D26" s="21"/>
      <c r="E26" s="21"/>
      <c r="F26" s="21"/>
      <c r="G26" s="21"/>
      <c r="H26" s="21"/>
      <c r="I26" s="21"/>
    </row>
    <row r="27" spans="1:9" ht="23.25" hidden="1">
      <c r="A27" s="5" t="s">
        <v>79</v>
      </c>
      <c r="B27" s="21"/>
      <c r="C27" s="21"/>
      <c r="D27" s="21"/>
      <c r="E27" s="21"/>
      <c r="F27" s="21"/>
      <c r="G27" s="21"/>
      <c r="H27" s="21"/>
      <c r="I27" s="21"/>
    </row>
    <row r="28" spans="1:9" ht="23.25" hidden="1">
      <c r="A28" s="5" t="s">
        <v>81</v>
      </c>
      <c r="B28" s="21"/>
      <c r="C28" s="21"/>
      <c r="D28" s="21"/>
      <c r="E28" s="21"/>
      <c r="F28" s="21"/>
      <c r="G28" s="21"/>
      <c r="H28" s="21"/>
      <c r="I28" s="21"/>
    </row>
    <row r="29" spans="1:9" ht="34.5" hidden="1">
      <c r="A29" s="5" t="s">
        <v>214</v>
      </c>
      <c r="B29" s="21"/>
      <c r="C29" s="21"/>
      <c r="D29" s="21"/>
      <c r="E29" s="21"/>
      <c r="F29" s="21"/>
      <c r="G29" s="21"/>
      <c r="H29" s="21"/>
      <c r="I29" s="21"/>
    </row>
    <row r="30" spans="1:9" hidden="1">
      <c r="A30" s="5" t="s">
        <v>85</v>
      </c>
      <c r="B30" s="21"/>
      <c r="C30" s="21"/>
      <c r="D30" s="21"/>
      <c r="E30" s="21"/>
      <c r="F30" s="21"/>
      <c r="G30" s="21"/>
      <c r="H30" s="21"/>
      <c r="I30" s="21"/>
    </row>
    <row r="31" spans="1:9" ht="34.5" hidden="1">
      <c r="A31" s="5" t="s">
        <v>90</v>
      </c>
      <c r="B31" s="21"/>
      <c r="C31" s="21"/>
      <c r="D31" s="21"/>
      <c r="E31" s="21"/>
      <c r="F31" s="21"/>
      <c r="G31" s="21"/>
      <c r="H31" s="21"/>
      <c r="I31" s="21"/>
    </row>
    <row r="32" spans="1:9" ht="34.5" hidden="1">
      <c r="A32" s="5" t="s">
        <v>93</v>
      </c>
      <c r="B32" s="21"/>
      <c r="C32" s="21"/>
      <c r="D32" s="21"/>
      <c r="E32" s="21"/>
      <c r="F32" s="21"/>
      <c r="G32" s="21"/>
      <c r="H32" s="21"/>
      <c r="I32" s="21"/>
    </row>
    <row r="33" spans="1:9" ht="57" hidden="1">
      <c r="A33" s="5" t="s">
        <v>95</v>
      </c>
      <c r="B33" s="21"/>
      <c r="C33" s="21"/>
      <c r="D33" s="21"/>
      <c r="E33" s="21"/>
      <c r="F33" s="21"/>
      <c r="G33" s="21"/>
      <c r="H33" s="21"/>
      <c r="I33" s="21"/>
    </row>
    <row r="34" spans="1:9" ht="23.25" hidden="1">
      <c r="A34" s="5" t="s">
        <v>97</v>
      </c>
      <c r="B34" s="21"/>
      <c r="C34" s="21"/>
      <c r="D34" s="21"/>
      <c r="E34" s="21"/>
      <c r="F34" s="21"/>
      <c r="G34" s="21"/>
      <c r="H34" s="21"/>
      <c r="I34" s="21"/>
    </row>
    <row r="35" spans="1:9" hidden="1">
      <c r="A35" s="5" t="s">
        <v>99</v>
      </c>
      <c r="B35" s="21"/>
      <c r="C35" s="21"/>
      <c r="D35" s="21"/>
      <c r="E35" s="21"/>
      <c r="F35" s="21"/>
      <c r="G35" s="21"/>
      <c r="H35" s="21"/>
      <c r="I35" s="21"/>
    </row>
    <row r="36" spans="1:9" ht="23.25" hidden="1">
      <c r="A36" s="5" t="s">
        <v>102</v>
      </c>
      <c r="B36" s="21"/>
      <c r="C36" s="21"/>
      <c r="D36" s="21"/>
      <c r="E36" s="21"/>
      <c r="F36" s="21"/>
      <c r="G36" s="21"/>
      <c r="H36" s="21"/>
      <c r="I36" s="21"/>
    </row>
    <row r="37" spans="1:9" ht="23.25" hidden="1">
      <c r="A37" s="5" t="s">
        <v>105</v>
      </c>
      <c r="B37" s="21"/>
      <c r="C37" s="21"/>
      <c r="D37" s="21"/>
      <c r="E37" s="21"/>
      <c r="F37" s="21"/>
      <c r="G37" s="21"/>
      <c r="H37" s="21"/>
      <c r="I37" s="21"/>
    </row>
    <row r="38" spans="1:9" ht="23.25" hidden="1">
      <c r="A38" s="5" t="s">
        <v>107</v>
      </c>
      <c r="B38" s="21"/>
      <c r="C38" s="21"/>
      <c r="D38" s="21"/>
      <c r="E38" s="21"/>
      <c r="F38" s="21"/>
      <c r="G38" s="21"/>
      <c r="H38" s="21"/>
      <c r="I38" s="21"/>
    </row>
    <row r="39" spans="1:9" hidden="1">
      <c r="A39" s="5" t="s">
        <v>109</v>
      </c>
      <c r="B39" s="21"/>
      <c r="C39" s="21"/>
      <c r="D39" s="21"/>
      <c r="E39" s="21"/>
      <c r="F39" s="21"/>
      <c r="G39" s="21"/>
      <c r="H39" s="21"/>
      <c r="I39" s="21"/>
    </row>
    <row r="40" spans="1:9" hidden="1">
      <c r="A40" s="5" t="s">
        <v>111</v>
      </c>
      <c r="B40" s="21"/>
      <c r="C40" s="21"/>
      <c r="D40" s="21"/>
      <c r="E40" s="21"/>
      <c r="F40" s="21"/>
      <c r="G40" s="21"/>
      <c r="H40" s="21"/>
      <c r="I40" s="21"/>
    </row>
    <row r="41" spans="1:9" ht="23.25" hidden="1">
      <c r="A41" s="5" t="s">
        <v>113</v>
      </c>
      <c r="B41" s="21"/>
      <c r="C41" s="21"/>
      <c r="D41" s="21"/>
      <c r="E41" s="21"/>
      <c r="F41" s="21"/>
      <c r="G41" s="21"/>
      <c r="H41" s="21"/>
      <c r="I41" s="21"/>
    </row>
    <row r="42" spans="1:9" ht="23.25" hidden="1">
      <c r="A42" s="5" t="s">
        <v>115</v>
      </c>
      <c r="B42" s="21"/>
      <c r="C42" s="21"/>
      <c r="D42" s="21"/>
      <c r="E42" s="21"/>
      <c r="F42" s="21"/>
      <c r="G42" s="21"/>
      <c r="H42" s="21"/>
      <c r="I42" s="21"/>
    </row>
    <row r="43" spans="1:9" hidden="1">
      <c r="A43" s="5" t="s">
        <v>117</v>
      </c>
      <c r="B43" s="21"/>
      <c r="C43" s="21"/>
      <c r="D43" s="21"/>
      <c r="E43" s="21"/>
      <c r="F43" s="21"/>
      <c r="G43" s="21"/>
      <c r="H43" s="21"/>
      <c r="I43" s="21"/>
    </row>
    <row r="44" spans="1:9" hidden="1">
      <c r="A44" s="5" t="s">
        <v>119</v>
      </c>
      <c r="B44" s="21"/>
      <c r="C44" s="21"/>
      <c r="D44" s="21"/>
      <c r="E44" s="21"/>
      <c r="F44" s="21"/>
      <c r="G44" s="21"/>
      <c r="H44" s="21"/>
      <c r="I44" s="21"/>
    </row>
    <row r="45" spans="1:9" ht="23.25" hidden="1">
      <c r="A45" s="5" t="s">
        <v>121</v>
      </c>
      <c r="B45" s="21"/>
      <c r="C45" s="21"/>
      <c r="D45" s="21"/>
      <c r="E45" s="21"/>
      <c r="F45" s="21"/>
      <c r="G45" s="21"/>
      <c r="H45" s="21"/>
      <c r="I45" s="21"/>
    </row>
    <row r="46" spans="1:9" hidden="1">
      <c r="A46" s="5" t="s">
        <v>123</v>
      </c>
      <c r="B46" s="21"/>
      <c r="C46" s="21"/>
      <c r="D46" s="21"/>
      <c r="E46" s="21"/>
      <c r="F46" s="21"/>
      <c r="G46" s="21"/>
      <c r="H46" s="21"/>
      <c r="I46" s="21"/>
    </row>
    <row r="47" spans="1:9" ht="34.5" hidden="1">
      <c r="A47" s="5" t="s">
        <v>125</v>
      </c>
      <c r="B47" s="21"/>
      <c r="C47" s="21"/>
      <c r="D47" s="21"/>
      <c r="E47" s="21"/>
      <c r="F47" s="21"/>
      <c r="G47" s="21"/>
      <c r="H47" s="21"/>
      <c r="I47" s="21"/>
    </row>
    <row r="48" spans="1:9" hidden="1">
      <c r="A48" s="5" t="s">
        <v>127</v>
      </c>
      <c r="B48" s="21"/>
      <c r="C48" s="21"/>
      <c r="D48" s="21"/>
      <c r="E48" s="21"/>
      <c r="F48" s="21"/>
      <c r="G48" s="21"/>
      <c r="H48" s="21"/>
      <c r="I48" s="21"/>
    </row>
    <row r="49" spans="1:9" hidden="1">
      <c r="A49" s="5" t="s">
        <v>131</v>
      </c>
      <c r="B49" s="21"/>
      <c r="C49" s="21"/>
      <c r="D49" s="21"/>
      <c r="E49" s="21"/>
      <c r="F49" s="21"/>
      <c r="G49" s="21"/>
      <c r="H49" s="21"/>
      <c r="I49" s="21"/>
    </row>
    <row r="50" spans="1:9" ht="23.25" hidden="1">
      <c r="A50" s="5" t="s">
        <v>133</v>
      </c>
      <c r="B50" s="21"/>
      <c r="C50" s="21"/>
      <c r="D50" s="21"/>
      <c r="E50" s="21"/>
      <c r="F50" s="21"/>
      <c r="G50" s="21"/>
      <c r="H50" s="21"/>
      <c r="I50" s="21"/>
    </row>
    <row r="51" spans="1:9" hidden="1">
      <c r="A51" s="5" t="s">
        <v>135</v>
      </c>
      <c r="B51" s="21"/>
      <c r="C51" s="21"/>
      <c r="D51" s="21"/>
      <c r="E51" s="21"/>
      <c r="F51" s="21"/>
      <c r="G51" s="21"/>
      <c r="H51" s="21"/>
      <c r="I51" s="21"/>
    </row>
    <row r="52" spans="1:9" hidden="1">
      <c r="A52" s="5" t="s">
        <v>137</v>
      </c>
      <c r="B52" s="21"/>
      <c r="C52" s="21"/>
      <c r="D52" s="21"/>
      <c r="E52" s="21"/>
      <c r="F52" s="21"/>
      <c r="G52" s="21"/>
      <c r="H52" s="21"/>
      <c r="I52" s="21"/>
    </row>
    <row r="53" spans="1:9" hidden="1">
      <c r="A53" s="5" t="s">
        <v>139</v>
      </c>
      <c r="B53" s="21"/>
      <c r="C53" s="21"/>
      <c r="D53" s="21"/>
      <c r="E53" s="21"/>
      <c r="F53" s="21"/>
      <c r="G53" s="21"/>
      <c r="H53" s="21"/>
      <c r="I53" s="21"/>
    </row>
    <row r="54" spans="1:9" ht="23.25" hidden="1">
      <c r="A54" s="5" t="s">
        <v>141</v>
      </c>
      <c r="B54" s="21"/>
      <c r="C54" s="21"/>
      <c r="D54" s="21"/>
      <c r="E54" s="21"/>
      <c r="F54" s="21"/>
      <c r="G54" s="21"/>
      <c r="H54" s="21"/>
      <c r="I54" s="21"/>
    </row>
    <row r="55" spans="1:9" hidden="1">
      <c r="A55" s="5" t="s">
        <v>143</v>
      </c>
      <c r="B55" s="21"/>
      <c r="C55" s="21"/>
      <c r="D55" s="21"/>
      <c r="E55" s="21"/>
      <c r="F55" s="21"/>
      <c r="G55" s="21"/>
      <c r="H55" s="21"/>
      <c r="I55" s="21"/>
    </row>
    <row r="56" spans="1:9" hidden="1">
      <c r="A56" s="5" t="s">
        <v>145</v>
      </c>
      <c r="B56" s="21"/>
      <c r="C56" s="21"/>
      <c r="D56" s="21"/>
      <c r="E56" s="21"/>
      <c r="F56" s="21"/>
      <c r="G56" s="21"/>
      <c r="H56" s="21"/>
      <c r="I56" s="21"/>
    </row>
    <row r="57" spans="1:9" hidden="1">
      <c r="A57" s="5" t="s">
        <v>147</v>
      </c>
      <c r="B57" s="21"/>
      <c r="C57" s="21"/>
      <c r="D57" s="21"/>
      <c r="E57" s="21"/>
      <c r="F57" s="21"/>
      <c r="G57" s="21"/>
      <c r="H57" s="21"/>
      <c r="I57" s="21"/>
    </row>
    <row r="58" spans="1:9" ht="23.25" hidden="1">
      <c r="A58" s="5" t="s">
        <v>150</v>
      </c>
      <c r="B58" s="21"/>
      <c r="C58" s="21"/>
      <c r="D58" s="21"/>
      <c r="E58" s="21"/>
      <c r="F58" s="21"/>
      <c r="G58" s="21"/>
      <c r="H58" s="21"/>
      <c r="I58" s="21"/>
    </row>
    <row r="59" spans="1:9" ht="23.25" hidden="1">
      <c r="A59" s="5" t="s">
        <v>152</v>
      </c>
      <c r="B59" s="21"/>
      <c r="C59" s="21"/>
      <c r="D59" s="21"/>
      <c r="E59" s="21"/>
      <c r="F59" s="21"/>
      <c r="G59" s="21"/>
      <c r="H59" s="21"/>
      <c r="I59" s="21"/>
    </row>
    <row r="60" spans="1:9" ht="23.25" hidden="1">
      <c r="A60" s="5" t="s">
        <v>154</v>
      </c>
      <c r="B60" s="21"/>
      <c r="C60" s="21"/>
      <c r="D60" s="21"/>
      <c r="E60" s="21"/>
      <c r="F60" s="21"/>
      <c r="G60" s="21"/>
      <c r="H60" s="21"/>
      <c r="I60" s="21"/>
    </row>
    <row r="61" spans="1:9" hidden="1">
      <c r="A61" s="5" t="s">
        <v>156</v>
      </c>
      <c r="B61" s="21"/>
      <c r="C61" s="21"/>
      <c r="D61" s="21"/>
      <c r="E61" s="21"/>
      <c r="F61" s="21"/>
      <c r="G61" s="21"/>
      <c r="H61" s="21"/>
      <c r="I61" s="21"/>
    </row>
    <row r="62" spans="1:9" hidden="1">
      <c r="A62" s="5" t="s">
        <v>159</v>
      </c>
      <c r="B62" s="21"/>
      <c r="C62" s="21"/>
      <c r="D62" s="21"/>
      <c r="E62" s="21"/>
      <c r="F62" s="21"/>
      <c r="G62" s="21"/>
      <c r="H62" s="21"/>
      <c r="I62" s="21"/>
    </row>
    <row r="63" spans="1:9" hidden="1">
      <c r="A63" s="5" t="s">
        <v>161</v>
      </c>
      <c r="B63" s="21"/>
      <c r="C63" s="21"/>
      <c r="D63" s="21"/>
      <c r="E63" s="21"/>
      <c r="F63" s="21"/>
      <c r="G63" s="21"/>
      <c r="H63" s="21"/>
      <c r="I63" s="21"/>
    </row>
    <row r="64" spans="1:9" hidden="1">
      <c r="A64" s="5" t="s">
        <v>163</v>
      </c>
      <c r="B64" s="21"/>
      <c r="C64" s="21"/>
      <c r="D64" s="21"/>
      <c r="E64" s="21"/>
      <c r="F64" s="21"/>
      <c r="G64" s="21"/>
      <c r="H64" s="21"/>
      <c r="I64" s="21"/>
    </row>
    <row r="65" spans="1:9" ht="23.25" hidden="1">
      <c r="A65" s="5" t="s">
        <v>165</v>
      </c>
      <c r="B65" s="21"/>
      <c r="C65" s="21"/>
      <c r="D65" s="21"/>
      <c r="E65" s="21"/>
      <c r="F65" s="21"/>
      <c r="G65" s="21"/>
      <c r="H65" s="21"/>
      <c r="I65" s="21"/>
    </row>
    <row r="66" spans="1:9" ht="23.25" hidden="1">
      <c r="A66" s="5" t="s">
        <v>167</v>
      </c>
      <c r="B66" s="21"/>
      <c r="C66" s="21"/>
      <c r="D66" s="21"/>
      <c r="E66" s="21"/>
      <c r="F66" s="21"/>
      <c r="G66" s="21"/>
      <c r="H66" s="21"/>
      <c r="I66" s="21"/>
    </row>
    <row r="67" spans="1:9" hidden="1">
      <c r="A67" s="5" t="s">
        <v>169</v>
      </c>
      <c r="B67" s="21"/>
      <c r="C67" s="21"/>
      <c r="D67" s="21"/>
      <c r="E67" s="21"/>
      <c r="F67" s="21"/>
      <c r="G67" s="21"/>
      <c r="H67" s="21"/>
      <c r="I67" s="21"/>
    </row>
    <row r="68" spans="1:9" hidden="1">
      <c r="A68" s="5" t="s">
        <v>172</v>
      </c>
      <c r="B68" s="21"/>
      <c r="C68" s="21"/>
      <c r="D68" s="21"/>
      <c r="E68" s="21"/>
      <c r="F68" s="21"/>
      <c r="G68" s="21"/>
      <c r="H68" s="21"/>
      <c r="I68" s="21"/>
    </row>
    <row r="69" spans="1:9" hidden="1">
      <c r="A69" s="5" t="s">
        <v>174</v>
      </c>
      <c r="B69" s="21"/>
      <c r="C69" s="21"/>
      <c r="D69" s="21"/>
      <c r="E69" s="21"/>
      <c r="F69" s="21"/>
      <c r="G69" s="21"/>
      <c r="H69" s="21"/>
      <c r="I69" s="21"/>
    </row>
    <row r="70" spans="1:9" hidden="1">
      <c r="A70" s="5" t="s">
        <v>176</v>
      </c>
      <c r="B70" s="21"/>
      <c r="C70" s="21"/>
      <c r="D70" s="21"/>
      <c r="E70" s="21"/>
      <c r="F70" s="21"/>
      <c r="G70" s="21"/>
      <c r="H70" s="21"/>
      <c r="I70" s="21"/>
    </row>
    <row r="71" spans="1:9" hidden="1">
      <c r="A71" s="5" t="s">
        <v>179</v>
      </c>
      <c r="B71" s="21"/>
      <c r="C71" s="21"/>
      <c r="D71" s="21"/>
      <c r="E71" s="21"/>
      <c r="F71" s="21"/>
      <c r="G71" s="21"/>
      <c r="H71" s="21"/>
      <c r="I71" s="21"/>
    </row>
    <row r="72" spans="1:9" hidden="1">
      <c r="A72" s="5" t="s">
        <v>181</v>
      </c>
      <c r="B72" s="21"/>
      <c r="C72" s="21"/>
      <c r="D72" s="21"/>
      <c r="E72" s="21"/>
      <c r="F72" s="21"/>
      <c r="G72" s="21"/>
      <c r="H72" s="21"/>
      <c r="I72" s="21"/>
    </row>
    <row r="73" spans="1:9" ht="23.25" hidden="1">
      <c r="A73" s="5" t="s">
        <v>183</v>
      </c>
      <c r="B73" s="21"/>
      <c r="C73" s="21"/>
      <c r="D73" s="21"/>
      <c r="E73" s="21"/>
      <c r="F73" s="21"/>
      <c r="G73" s="21"/>
      <c r="H73" s="21"/>
      <c r="I73" s="21"/>
    </row>
    <row r="74" spans="1:9" hidden="1">
      <c r="A74" s="5" t="s">
        <v>185</v>
      </c>
      <c r="B74" s="21"/>
      <c r="C74" s="21"/>
      <c r="D74" s="21"/>
      <c r="E74" s="21"/>
      <c r="F74" s="21"/>
      <c r="G74" s="21"/>
      <c r="H74" s="21"/>
      <c r="I74" s="21"/>
    </row>
    <row r="75" spans="1:9" hidden="1">
      <c r="A75" s="5" t="s">
        <v>187</v>
      </c>
      <c r="B75" s="21"/>
      <c r="C75" s="21"/>
      <c r="D75" s="21"/>
      <c r="E75" s="21"/>
      <c r="F75" s="21"/>
      <c r="G75" s="21"/>
      <c r="H75" s="21"/>
      <c r="I75" s="21"/>
    </row>
    <row r="76" spans="1:9" ht="409.5" customHeight="1">
      <c r="A76" s="103" t="s">
        <v>189</v>
      </c>
      <c r="B76" s="69" t="s">
        <v>215</v>
      </c>
      <c r="C76" s="70" t="s">
        <v>216</v>
      </c>
      <c r="D76" s="106" t="s">
        <v>217</v>
      </c>
      <c r="E76" s="71" t="s">
        <v>218</v>
      </c>
      <c r="F76" s="98" t="s">
        <v>219</v>
      </c>
      <c r="G76" s="98" t="s">
        <v>220</v>
      </c>
      <c r="H76" s="98" t="s">
        <v>221</v>
      </c>
      <c r="I76" s="98" t="s">
        <v>222</v>
      </c>
    </row>
    <row r="77" spans="1:9" ht="119.25" customHeight="1">
      <c r="A77" s="104"/>
      <c r="B77" s="72" t="s">
        <v>223</v>
      </c>
      <c r="C77" s="73" t="s">
        <v>224</v>
      </c>
      <c r="D77" s="102"/>
      <c r="E77" s="73" t="s">
        <v>225</v>
      </c>
      <c r="F77" s="99"/>
      <c r="G77" s="99"/>
      <c r="H77" s="99"/>
      <c r="I77" s="99"/>
    </row>
    <row r="78" spans="1:9" ht="227.25" customHeight="1">
      <c r="A78" s="104"/>
      <c r="B78" s="72" t="s">
        <v>226</v>
      </c>
      <c r="C78" s="101" t="s">
        <v>227</v>
      </c>
      <c r="D78" s="101" t="s">
        <v>228</v>
      </c>
      <c r="E78" s="73" t="s">
        <v>229</v>
      </c>
      <c r="F78" s="99"/>
      <c r="G78" s="99"/>
      <c r="H78" s="99"/>
      <c r="I78" s="99"/>
    </row>
    <row r="79" spans="1:9" ht="106.5" customHeight="1">
      <c r="A79" s="104"/>
      <c r="B79" s="101" t="s">
        <v>230</v>
      </c>
      <c r="C79" s="101"/>
      <c r="D79" s="101"/>
      <c r="E79" s="73" t="s">
        <v>231</v>
      </c>
      <c r="F79" s="99"/>
      <c r="G79" s="99"/>
      <c r="H79" s="99"/>
      <c r="I79" s="99"/>
    </row>
    <row r="80" spans="1:9" ht="106.5" customHeight="1">
      <c r="A80" s="104"/>
      <c r="B80" s="101"/>
      <c r="C80" s="101"/>
      <c r="D80" s="101"/>
      <c r="E80" s="73" t="s">
        <v>232</v>
      </c>
      <c r="F80" s="99"/>
      <c r="G80" s="99"/>
      <c r="H80" s="99"/>
      <c r="I80" s="99"/>
    </row>
    <row r="81" spans="1:9" ht="91.5" customHeight="1">
      <c r="A81" s="105"/>
      <c r="B81" s="102"/>
      <c r="C81" s="102"/>
      <c r="D81" s="102"/>
      <c r="E81" s="73" t="s">
        <v>233</v>
      </c>
      <c r="F81" s="100"/>
      <c r="G81" s="100"/>
      <c r="H81" s="100"/>
      <c r="I81" s="100"/>
    </row>
  </sheetData>
  <autoFilter ref="A4:I78" xr:uid="{00000000-0009-0000-0000-000001000000}"/>
  <mergeCells count="11">
    <mergeCell ref="A76:A81"/>
    <mergeCell ref="D76:D77"/>
    <mergeCell ref="F76:F81"/>
    <mergeCell ref="C78:C81"/>
    <mergeCell ref="B79:B81"/>
    <mergeCell ref="F2:I2"/>
    <mergeCell ref="B2:E2"/>
    <mergeCell ref="G76:G81"/>
    <mergeCell ref="H76:H81"/>
    <mergeCell ref="I76:I81"/>
    <mergeCell ref="D78:D81"/>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6"/>
  <sheetViews>
    <sheetView showGridLines="0" tabSelected="1" topLeftCell="P22" zoomScale="90" zoomScaleNormal="90" workbookViewId="0">
      <selection activeCell="AG32" sqref="AG32"/>
    </sheetView>
  </sheetViews>
  <sheetFormatPr defaultColWidth="11.42578125" defaultRowHeight="15"/>
  <cols>
    <col min="1" max="1" width="12.85546875" customWidth="1"/>
    <col min="2" max="2" width="8.28515625" customWidth="1"/>
    <col min="3" max="3" width="27.140625" customWidth="1"/>
    <col min="4" max="4" width="23.28515625" customWidth="1"/>
    <col min="5" max="5" width="28.42578125" customWidth="1"/>
    <col min="6" max="6" width="49.28515625" customWidth="1"/>
    <col min="7" max="7" width="20.7109375" customWidth="1"/>
    <col min="8" max="8" width="15.85546875" customWidth="1"/>
    <col min="9" max="9" width="19.5703125" customWidth="1"/>
    <col min="10" max="10" width="15.85546875" customWidth="1"/>
    <col min="11" max="11" width="10.28515625" customWidth="1"/>
    <col min="12" max="12" width="11.5703125" customWidth="1"/>
    <col min="13" max="13" width="7.42578125" customWidth="1"/>
    <col min="14" max="14" width="16.5703125" customWidth="1"/>
    <col min="15" max="15" width="6.7109375" customWidth="1"/>
    <col min="16" max="16" width="12.140625" customWidth="1"/>
    <col min="17" max="17" width="15.5703125"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5703125" customWidth="1"/>
    <col min="25" max="25" width="42.28515625" customWidth="1"/>
    <col min="26" max="26" width="25.28515625" customWidth="1"/>
    <col min="27" max="27" width="37.28515625" customWidth="1"/>
    <col min="28" max="28" width="9.85546875" customWidth="1"/>
    <col min="29" max="29" width="8.85546875" customWidth="1"/>
    <col min="30" max="30" width="13.7109375" customWidth="1"/>
    <col min="31" max="31" width="11.85546875" customWidth="1"/>
    <col min="32" max="32" width="12.5703125" customWidth="1"/>
    <col min="33" max="33" width="12.140625" customWidth="1"/>
    <col min="34" max="34" width="9.140625" customWidth="1"/>
    <col min="35" max="35" width="10.85546875" customWidth="1"/>
    <col min="36" max="36" width="8.7109375" customWidth="1"/>
    <col min="37" max="37" width="8.140625" customWidth="1"/>
    <col min="38" max="38" width="9.42578125" customWidth="1"/>
    <col min="39" max="39" width="8.42578125" customWidth="1"/>
    <col min="40" max="40" width="7.8554687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8" width="14.28515625" customWidth="1"/>
    <col min="49" max="49" width="12.285156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c r="A1" s="117"/>
      <c r="B1" s="117"/>
      <c r="C1" s="117"/>
      <c r="D1" s="133" t="s">
        <v>234</v>
      </c>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6" t="s">
        <v>235</v>
      </c>
      <c r="BC1" s="136"/>
      <c r="BI1" s="31" t="s">
        <v>236</v>
      </c>
    </row>
    <row r="2" spans="1:61" s="7" customFormat="1" ht="16.5" customHeight="1">
      <c r="A2" s="117"/>
      <c r="B2" s="117"/>
      <c r="C2" s="117"/>
      <c r="D2" s="137" t="s">
        <v>237</v>
      </c>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9"/>
      <c r="BB2" s="136" t="s">
        <v>238</v>
      </c>
      <c r="BC2" s="136"/>
      <c r="BI2" s="31" t="s">
        <v>239</v>
      </c>
    </row>
    <row r="3" spans="1:61" s="7" customFormat="1" ht="16.5" customHeight="1">
      <c r="A3" s="117"/>
      <c r="B3" s="117"/>
      <c r="C3" s="117"/>
      <c r="D3" s="137" t="s">
        <v>240</v>
      </c>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9"/>
      <c r="BB3" s="136" t="s">
        <v>241</v>
      </c>
      <c r="BC3" s="136"/>
      <c r="BI3" s="31" t="s">
        <v>242</v>
      </c>
    </row>
    <row r="4" spans="1:61" s="7" customFormat="1" ht="18" customHeight="1">
      <c r="A4" s="117"/>
      <c r="B4" s="117"/>
      <c r="C4" s="117"/>
      <c r="D4" s="140" t="s">
        <v>243</v>
      </c>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2"/>
      <c r="BB4" s="136" t="s">
        <v>244</v>
      </c>
      <c r="BC4" s="136"/>
      <c r="BI4" s="31" t="s">
        <v>245</v>
      </c>
    </row>
    <row r="5" spans="1:61" s="8" customFormat="1" ht="41.25" customHeight="1">
      <c r="A5" s="118" t="s">
        <v>246</v>
      </c>
      <c r="B5" s="119"/>
      <c r="C5" s="119"/>
      <c r="D5" s="146" t="s">
        <v>234</v>
      </c>
      <c r="E5" s="147"/>
      <c r="F5" s="46" t="s">
        <v>247</v>
      </c>
      <c r="G5" s="66" t="s">
        <v>248</v>
      </c>
      <c r="H5" s="46" t="s">
        <v>249</v>
      </c>
      <c r="I5" s="66" t="s">
        <v>250</v>
      </c>
      <c r="J5" s="46" t="s">
        <v>0</v>
      </c>
      <c r="K5" s="47" t="s">
        <v>251</v>
      </c>
      <c r="L5" s="148" t="s">
        <v>252</v>
      </c>
      <c r="M5" s="114"/>
      <c r="N5" s="35">
        <v>45423</v>
      </c>
      <c r="O5" s="44"/>
      <c r="P5" s="56"/>
      <c r="Q5" s="56"/>
      <c r="R5" s="56"/>
      <c r="S5" s="57"/>
      <c r="T5" s="57"/>
      <c r="U5" s="57"/>
      <c r="AS5" s="58"/>
      <c r="BB5" s="152"/>
      <c r="BC5" s="153"/>
      <c r="BI5" s="31" t="s">
        <v>253</v>
      </c>
    </row>
    <row r="6" spans="1:61" s="8" customFormat="1" ht="62.25" customHeight="1">
      <c r="A6" s="120" t="s">
        <v>254</v>
      </c>
      <c r="B6" s="121"/>
      <c r="C6" s="122"/>
      <c r="D6" s="151" t="s">
        <v>255</v>
      </c>
      <c r="E6" s="151"/>
      <c r="F6" s="151"/>
      <c r="G6" s="151"/>
      <c r="H6" s="151"/>
      <c r="I6" s="151"/>
      <c r="J6" s="151"/>
      <c r="K6" s="151"/>
      <c r="L6" s="149" t="s">
        <v>256</v>
      </c>
      <c r="M6" s="150"/>
      <c r="N6" s="45">
        <v>2024</v>
      </c>
      <c r="O6" s="44"/>
      <c r="P6" s="56"/>
      <c r="Q6" s="59"/>
      <c r="R6" s="59"/>
      <c r="S6" s="59"/>
      <c r="T6" s="59"/>
      <c r="W6" s="37" t="s">
        <v>257</v>
      </c>
      <c r="X6" s="143"/>
      <c r="Y6" s="143"/>
      <c r="Z6" s="143"/>
      <c r="AA6" s="143"/>
      <c r="AB6" s="143"/>
      <c r="AC6" s="143"/>
      <c r="AD6" s="143"/>
      <c r="AE6" s="143"/>
      <c r="AF6" s="143"/>
      <c r="AG6" s="143"/>
      <c r="AH6" s="143"/>
      <c r="AI6" s="143"/>
      <c r="AJ6" s="38"/>
      <c r="AK6" s="38"/>
      <c r="AL6" s="38"/>
      <c r="AM6" s="38"/>
      <c r="AN6" s="39"/>
      <c r="AO6" s="40"/>
      <c r="AP6" s="40"/>
      <c r="AQ6" s="40"/>
      <c r="AS6" s="58"/>
      <c r="AT6" s="36"/>
      <c r="AU6" s="36"/>
      <c r="AV6" s="36"/>
      <c r="AW6" s="36"/>
      <c r="AX6" s="36"/>
      <c r="AY6" s="36"/>
      <c r="AZ6" s="36"/>
      <c r="BA6" s="36"/>
      <c r="BB6" s="144"/>
      <c r="BC6" s="145"/>
      <c r="BI6" s="31" t="s">
        <v>258</v>
      </c>
    </row>
    <row r="7" spans="1:61" s="8" customFormat="1" ht="29.25" customHeight="1">
      <c r="A7" s="215" t="s">
        <v>259</v>
      </c>
      <c r="B7" s="216"/>
      <c r="C7" s="216"/>
      <c r="D7" s="216"/>
      <c r="E7" s="216"/>
      <c r="F7" s="216"/>
      <c r="G7" s="216"/>
      <c r="H7" s="216"/>
      <c r="I7" s="216"/>
      <c r="J7" s="216"/>
      <c r="K7" s="216"/>
      <c r="L7" s="216"/>
      <c r="M7" s="216"/>
      <c r="N7" s="216"/>
      <c r="O7" s="216"/>
      <c r="P7" s="216"/>
      <c r="Q7" s="216"/>
      <c r="R7" s="216"/>
      <c r="S7" s="216"/>
      <c r="T7" s="216"/>
      <c r="U7" s="216"/>
      <c r="V7" s="216"/>
      <c r="W7" s="154" t="s">
        <v>260</v>
      </c>
      <c r="X7" s="154"/>
      <c r="Y7" s="154"/>
      <c r="Z7" s="154"/>
      <c r="AA7" s="154"/>
      <c r="AB7" s="154"/>
      <c r="AC7" s="154"/>
      <c r="AD7" s="154"/>
      <c r="AE7" s="154"/>
      <c r="AF7" s="154"/>
      <c r="AG7" s="154"/>
      <c r="AH7" s="154"/>
      <c r="AI7" s="154"/>
      <c r="AJ7" s="154"/>
      <c r="AK7" s="154"/>
      <c r="AL7" s="154"/>
      <c r="AM7" s="154"/>
      <c r="AN7" s="154"/>
      <c r="AO7" s="154"/>
      <c r="AP7" s="154"/>
      <c r="AQ7" s="154"/>
      <c r="AR7" s="154"/>
      <c r="AS7" s="155"/>
      <c r="AT7" s="156" t="s">
        <v>261</v>
      </c>
      <c r="AU7" s="156"/>
      <c r="AV7" s="156"/>
      <c r="AW7" s="156"/>
      <c r="AX7" s="156"/>
      <c r="AY7" s="156"/>
      <c r="AZ7" s="156"/>
      <c r="BA7" s="156"/>
      <c r="BB7" s="156"/>
      <c r="BC7" s="157"/>
    </row>
    <row r="8" spans="1:61" s="8" customFormat="1" ht="33" customHeight="1">
      <c r="A8" s="111" t="s">
        <v>262</v>
      </c>
      <c r="B8" s="111"/>
      <c r="C8" s="111"/>
      <c r="D8" s="111"/>
      <c r="E8" s="111"/>
      <c r="F8" s="111"/>
      <c r="G8" s="111"/>
      <c r="H8" s="111"/>
      <c r="I8" s="111"/>
      <c r="J8" s="112"/>
      <c r="K8" s="156" t="s">
        <v>263</v>
      </c>
      <c r="L8" s="156"/>
      <c r="M8" s="156"/>
      <c r="N8" s="156"/>
      <c r="O8" s="156"/>
      <c r="P8" s="156"/>
      <c r="Q8" s="156"/>
      <c r="R8" s="156"/>
      <c r="S8" s="156"/>
      <c r="T8" s="156"/>
      <c r="U8" s="156"/>
      <c r="V8" s="156"/>
      <c r="W8" s="178" t="s">
        <v>264</v>
      </c>
      <c r="X8" s="178"/>
      <c r="Y8" s="178"/>
      <c r="Z8" s="178"/>
      <c r="AA8" s="178"/>
      <c r="AB8" s="180" t="s">
        <v>265</v>
      </c>
      <c r="AC8" s="180"/>
      <c r="AD8" s="180"/>
      <c r="AE8" s="180"/>
      <c r="AF8" s="180"/>
      <c r="AG8" s="180"/>
      <c r="AH8" s="180"/>
      <c r="AI8" s="180"/>
      <c r="AJ8" s="181"/>
      <c r="AK8" s="181"/>
      <c r="AL8" s="181"/>
      <c r="AM8" s="181"/>
      <c r="AN8" s="181"/>
      <c r="AO8" s="181"/>
      <c r="AP8" s="181"/>
      <c r="AQ8" s="181"/>
      <c r="AR8" s="181"/>
      <c r="AS8" s="181"/>
      <c r="AT8" s="158"/>
      <c r="AU8" s="158"/>
      <c r="AV8" s="158"/>
      <c r="AW8" s="158"/>
      <c r="AX8" s="158"/>
      <c r="AY8" s="158"/>
      <c r="AZ8" s="158"/>
      <c r="BA8" s="158"/>
      <c r="BB8" s="158"/>
      <c r="BC8" s="159"/>
    </row>
    <row r="9" spans="1:61" s="9" customFormat="1" ht="33" customHeight="1">
      <c r="A9" s="113"/>
      <c r="B9" s="113"/>
      <c r="C9" s="113"/>
      <c r="D9" s="113"/>
      <c r="E9" s="113"/>
      <c r="F9" s="113"/>
      <c r="G9" s="113"/>
      <c r="H9" s="113"/>
      <c r="I9" s="113"/>
      <c r="J9" s="114"/>
      <c r="K9" s="132" t="s">
        <v>266</v>
      </c>
      <c r="L9" s="132" t="s">
        <v>267</v>
      </c>
      <c r="M9" s="132" t="s">
        <v>268</v>
      </c>
      <c r="N9" s="132" t="s">
        <v>269</v>
      </c>
      <c r="O9" s="132" t="s">
        <v>270</v>
      </c>
      <c r="P9" s="132" t="s">
        <v>271</v>
      </c>
      <c r="Q9" s="132" t="s">
        <v>272</v>
      </c>
      <c r="R9" s="132" t="s">
        <v>273</v>
      </c>
      <c r="S9" s="132" t="s">
        <v>274</v>
      </c>
      <c r="T9" s="132" t="s">
        <v>275</v>
      </c>
      <c r="U9" s="132" t="s">
        <v>276</v>
      </c>
      <c r="V9" s="132" t="s">
        <v>277</v>
      </c>
      <c r="W9" s="178"/>
      <c r="X9" s="178"/>
      <c r="Y9" s="178"/>
      <c r="Z9" s="178"/>
      <c r="AA9" s="179"/>
      <c r="AB9" s="160" t="s">
        <v>278</v>
      </c>
      <c r="AC9" s="160"/>
      <c r="AD9" s="160"/>
      <c r="AE9" s="160"/>
      <c r="AF9" s="160"/>
      <c r="AG9" s="160"/>
      <c r="AH9" s="160"/>
      <c r="AI9" s="160"/>
      <c r="AJ9" s="182" t="s">
        <v>279</v>
      </c>
      <c r="AK9" s="30"/>
      <c r="AL9" s="183" t="s">
        <v>280</v>
      </c>
      <c r="AM9" s="183" t="s">
        <v>281</v>
      </c>
      <c r="AN9" s="125" t="s">
        <v>282</v>
      </c>
      <c r="AO9" s="125" t="s">
        <v>283</v>
      </c>
      <c r="AP9" s="183" t="s">
        <v>284</v>
      </c>
      <c r="AQ9" s="125" t="s">
        <v>285</v>
      </c>
      <c r="AR9" s="125" t="s">
        <v>286</v>
      </c>
      <c r="AS9" s="125" t="s">
        <v>287</v>
      </c>
      <c r="AT9" s="158"/>
      <c r="AU9" s="158"/>
      <c r="AV9" s="158"/>
      <c r="AW9" s="158"/>
      <c r="AX9" s="158"/>
      <c r="AY9" s="158"/>
      <c r="AZ9" s="158"/>
      <c r="BA9" s="158"/>
      <c r="BB9" s="158"/>
      <c r="BC9" s="159"/>
    </row>
    <row r="10" spans="1:61" s="9" customFormat="1" ht="49.5" customHeight="1">
      <c r="A10" s="123" t="s">
        <v>288</v>
      </c>
      <c r="B10" s="123" t="s">
        <v>289</v>
      </c>
      <c r="C10" s="107" t="s">
        <v>290</v>
      </c>
      <c r="D10" s="107" t="s">
        <v>291</v>
      </c>
      <c r="E10" s="107" t="s">
        <v>292</v>
      </c>
      <c r="F10" s="107" t="s">
        <v>293</v>
      </c>
      <c r="G10" s="107" t="s">
        <v>294</v>
      </c>
      <c r="H10" s="107"/>
      <c r="I10" s="107"/>
      <c r="J10" s="107"/>
      <c r="K10" s="132"/>
      <c r="L10" s="132"/>
      <c r="M10" s="132"/>
      <c r="N10" s="132"/>
      <c r="O10" s="132"/>
      <c r="P10" s="132"/>
      <c r="Q10" s="132"/>
      <c r="R10" s="132"/>
      <c r="S10" s="132"/>
      <c r="T10" s="132"/>
      <c r="U10" s="132"/>
      <c r="V10" s="132"/>
      <c r="W10" s="178"/>
      <c r="X10" s="178"/>
      <c r="Y10" s="178"/>
      <c r="Z10" s="178"/>
      <c r="AA10" s="178"/>
      <c r="AB10" s="161" t="s">
        <v>295</v>
      </c>
      <c r="AC10" s="161"/>
      <c r="AD10" s="161"/>
      <c r="AE10" s="161"/>
      <c r="AF10" s="161"/>
      <c r="AG10" s="161" t="s">
        <v>296</v>
      </c>
      <c r="AH10" s="161"/>
      <c r="AI10" s="161"/>
      <c r="AJ10" s="183"/>
      <c r="AK10" s="30"/>
      <c r="AL10" s="183"/>
      <c r="AM10" s="183"/>
      <c r="AN10" s="125"/>
      <c r="AO10" s="125"/>
      <c r="AP10" s="183"/>
      <c r="AQ10" s="125"/>
      <c r="AR10" s="125"/>
      <c r="AS10" s="125"/>
      <c r="AT10" s="169" t="s">
        <v>297</v>
      </c>
      <c r="AU10" s="169" t="s">
        <v>298</v>
      </c>
      <c r="AV10" s="169" t="s">
        <v>299</v>
      </c>
      <c r="AW10" s="169" t="s">
        <v>300</v>
      </c>
      <c r="AX10" s="171" t="s">
        <v>301</v>
      </c>
      <c r="AY10" s="171"/>
      <c r="AZ10" s="171"/>
      <c r="BA10" s="107" t="s">
        <v>302</v>
      </c>
      <c r="BB10" s="107" t="s">
        <v>303</v>
      </c>
      <c r="BC10" s="168" t="s">
        <v>304</v>
      </c>
    </row>
    <row r="11" spans="1:61" s="9" customFormat="1" ht="64.5" customHeight="1">
      <c r="A11" s="123"/>
      <c r="B11" s="123"/>
      <c r="C11" s="107"/>
      <c r="D11" s="107"/>
      <c r="E11" s="107"/>
      <c r="F11" s="107"/>
      <c r="G11" s="10" t="s">
        <v>305</v>
      </c>
      <c r="H11" s="10" t="s">
        <v>306</v>
      </c>
      <c r="I11" s="10" t="s">
        <v>307</v>
      </c>
      <c r="J11" s="10" t="s">
        <v>308</v>
      </c>
      <c r="K11" s="132"/>
      <c r="L11" s="132"/>
      <c r="M11" s="132"/>
      <c r="N11" s="132"/>
      <c r="O11" s="132"/>
      <c r="P11" s="132"/>
      <c r="Q11" s="132"/>
      <c r="R11" s="132"/>
      <c r="S11" s="132"/>
      <c r="T11" s="132"/>
      <c r="U11" s="132"/>
      <c r="V11" s="132"/>
      <c r="W11" s="11" t="s">
        <v>309</v>
      </c>
      <c r="X11" s="11" t="s">
        <v>310</v>
      </c>
      <c r="Y11" s="11" t="s">
        <v>311</v>
      </c>
      <c r="Z11" s="11" t="s">
        <v>312</v>
      </c>
      <c r="AA11" s="12" t="s">
        <v>313</v>
      </c>
      <c r="AB11" s="12" t="s">
        <v>314</v>
      </c>
      <c r="AC11" s="11" t="s">
        <v>315</v>
      </c>
      <c r="AD11" s="11" t="s">
        <v>316</v>
      </c>
      <c r="AE11" s="12" t="s">
        <v>317</v>
      </c>
      <c r="AF11" s="11" t="s">
        <v>318</v>
      </c>
      <c r="AG11" s="11" t="s">
        <v>319</v>
      </c>
      <c r="AH11" s="11" t="s">
        <v>320</v>
      </c>
      <c r="AI11" s="11" t="s">
        <v>321</v>
      </c>
      <c r="AJ11" s="30" t="s">
        <v>322</v>
      </c>
      <c r="AK11" s="30"/>
      <c r="AL11" s="30" t="s">
        <v>323</v>
      </c>
      <c r="AM11" s="30" t="s">
        <v>324</v>
      </c>
      <c r="AN11" s="125"/>
      <c r="AO11" s="125"/>
      <c r="AP11" s="183"/>
      <c r="AQ11" s="125"/>
      <c r="AR11" s="125"/>
      <c r="AS11" s="125"/>
      <c r="AT11" s="170"/>
      <c r="AU11" s="170"/>
      <c r="AV11" s="170"/>
      <c r="AW11" s="170"/>
      <c r="AX11" s="12" t="s">
        <v>325</v>
      </c>
      <c r="AY11" s="12" t="s">
        <v>326</v>
      </c>
      <c r="AZ11" s="12" t="s">
        <v>327</v>
      </c>
      <c r="BA11" s="107"/>
      <c r="BB11" s="107"/>
      <c r="BC11" s="168"/>
      <c r="BF11" s="26"/>
    </row>
    <row r="12" spans="1:61" s="15" customFormat="1" ht="141" customHeight="1">
      <c r="A12" s="124" t="s">
        <v>328</v>
      </c>
      <c r="B12" s="108" t="s">
        <v>329</v>
      </c>
      <c r="C12" s="80" t="s">
        <v>330</v>
      </c>
      <c r="D12" s="80" t="s">
        <v>331</v>
      </c>
      <c r="E12" s="80" t="s">
        <v>332</v>
      </c>
      <c r="F12" s="109" t="str">
        <f>+CONCATENATE(C12," ",D12," ",E12)</f>
        <v>Posibilidad de perdida economica y reputacional por desconocimiento de las directrices para todo lo relacionado con las cuentas de cobro debido a la falta de acceso al Sistema de Gobernabilidad - SIGOB, por no consultar la página mi cuenta en el ítem circulares, memorandos, formatos (https://micuenta.cartagena.gov.co/) y la falta de retroalimentación de la información a los contratistas nuevos por parte de los supervisores.</v>
      </c>
      <c r="G12" s="110" t="s">
        <v>333</v>
      </c>
      <c r="H12" s="110" t="s">
        <v>334</v>
      </c>
      <c r="I12" s="110" t="s">
        <v>334</v>
      </c>
      <c r="J12" s="134" t="str">
        <f>+H12&amp;I12</f>
        <v>ProcesosProcesos</v>
      </c>
      <c r="K12" s="135">
        <v>365</v>
      </c>
      <c r="L12" s="129" t="str">
        <f>IF(K12&lt;=0,"",IF(K12&lt;=2,"Muy Baja",IF(K12&lt;=24,"Baja",IF(K12&lt;=500,"Media",IF(K12&lt;=5000,"Alta","Muy Alta")))))</f>
        <v>Media</v>
      </c>
      <c r="M12" s="130">
        <f>IF(L12="","",IF(L12="Muy Baja",0.2,IF(L12="Baja",0.4,IF(L12="Media",0.6,IF(L12="Alta",0.8,IF(L12="Muy Alta",1,))))))</f>
        <v>0.6</v>
      </c>
      <c r="N12" s="173" t="s">
        <v>335</v>
      </c>
      <c r="O12" s="130">
        <f>IF(N12="","",IF(N12="menor a 10 SMLMV",0.2,IF(N12="ENTRE 10 Y 50 SMLMV",0.4,IF(N12="entre 50 y 100 SMLMV",0.6,IF(N12="entre 100 y 500 SMLMV",0.8,IF(N12="Mayor a 500 SMLMV",1,))))))</f>
        <v>0.2</v>
      </c>
      <c r="P12" s="129" t="str">
        <f>IF(O12&lt;=0,"",IF(O12&lt;=20%,"Leve",IF(O12&lt;=40%,"Menor",IF(O12&lt;=60%,"Moderado",IF(O12&lt;=80%,"Mayor","Catastrofico")))))</f>
        <v>Leve</v>
      </c>
      <c r="Q12" s="126" t="s">
        <v>245</v>
      </c>
      <c r="R12" s="129" t="str">
        <f>IF(S12&lt;=0,"",IF(S12&lt;=20%,"Leve",IF(S12&lt;=40%,"Menor",IF(S12&lt;=60%,"Moderado",IF(S12&lt;=80%,"Mayor","Catastrofico")))))</f>
        <v>Moderado</v>
      </c>
      <c r="S12" s="130">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0.6</v>
      </c>
      <c r="T12" s="129" t="str">
        <f>IF(U12&lt;=0,"",IF(U12&lt;=20%,"Leve",IF(U12&lt;=40%,"Menor",IF(U12&lt;=60%,"Moderado",IF(U12&lt;=80%,"Mayor","Catastrofico")))))</f>
        <v>Moderado</v>
      </c>
      <c r="U12" s="172">
        <f>+S12</f>
        <v>0.6</v>
      </c>
      <c r="V12" s="176"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Moderado</v>
      </c>
      <c r="W12" s="13">
        <v>1</v>
      </c>
      <c r="X12" s="48" t="s">
        <v>336</v>
      </c>
      <c r="Y12" s="67" t="s">
        <v>337</v>
      </c>
      <c r="Z12" s="67" t="s">
        <v>338</v>
      </c>
      <c r="AA12" s="68" t="str">
        <f t="shared" ref="AA12:AA16" si="0">+CONCATENATE(X12," ",Y12," ",Z12)</f>
        <v xml:space="preserve">Asesor Código 105 Grado 47. Verificar la publicación oportuna en el portal de la Tesorería Distrital (https://micuenta.cartagena.gov.co/) de los memorandos, formatos y circulares remitidos vía sigob al personal de la Alcaldía de Cartagena, con el fin de que pueda ser consultada la información relacionada con el pago de las cuentas de cobro,  además hacer énfasis de donde se publica estos lineamientos en las capacitaciones realizadas por la oficina de Pagaduría de la Tesorería Distrital de manera anual o cuando sean convocadas. Esto cada vez que sea necesario.  </v>
      </c>
      <c r="AB12" s="32" t="s">
        <v>339</v>
      </c>
      <c r="AC12" s="33">
        <f>IF(AB12="","",IF(AB12="Preventivo",0.25,IF(AB12="Detectivo",0.15,IF(AB12="Correctivo",0.1,))))</f>
        <v>0.25</v>
      </c>
      <c r="AD12" s="14" t="str">
        <f>+IF(OR(AB12='[1]11 FORMULAS'!$O$4,AB12='[1]11 FORMULAS'!$O$5),'[1]11 FORMULAS'!$P$5,IF(AB12='[1]11 FORMULAS'!$O$6,'[1]11 FORMULAS'!$P$6,""))</f>
        <v>Probabilidad</v>
      </c>
      <c r="AE12" s="32" t="s">
        <v>340</v>
      </c>
      <c r="AF12" s="33">
        <f>IF(AE12="","",IF(AE12="Manual",0.15,IF(AE12="Automatico",0.25,)))</f>
        <v>0.25</v>
      </c>
      <c r="AG12" s="34" t="s">
        <v>341</v>
      </c>
      <c r="AH12" s="34" t="s">
        <v>342</v>
      </c>
      <c r="AI12" s="34" t="s">
        <v>343</v>
      </c>
      <c r="AJ12" s="14">
        <f>+AC12+AF12</f>
        <v>0.5</v>
      </c>
      <c r="AK12" s="14">
        <f>+M12*AJ12</f>
        <v>0.3</v>
      </c>
      <c r="AL12" s="14">
        <f>+M12-AK12</f>
        <v>0.3</v>
      </c>
      <c r="AM12" s="14">
        <f>IF(AD12='[1]11 FORMULAS'!$P$6,U12-(U12*AJ12),U12)</f>
        <v>0.6</v>
      </c>
      <c r="AN12" s="177">
        <f>+AL16</f>
        <v>0.3</v>
      </c>
      <c r="AO12" s="129" t="str">
        <f>IF(AN12&lt;=0,"",IF(AN12&lt;=20%,"Muy Baja",IF(AN12&lt;=40%,"Baja",IF(AN12&lt;=60%,"Media",IF(AN12&lt;=80%,"Alta","Muy Alta")))))</f>
        <v>Baja</v>
      </c>
      <c r="AP12" s="177">
        <f>+AM16</f>
        <v>0.6</v>
      </c>
      <c r="AQ12" s="129" t="str">
        <f>IF(AP12&lt;=0,"",IF(AP12&lt;=20%,"Leve",IF(AP12&lt;=40%,"Menor",IF(AP12&lt;=60%,"Moderado",IF(AP12&lt;=80%,"Mayor","Catastrofico")))))</f>
        <v>Moderado</v>
      </c>
      <c r="AR12" s="176"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Moderado</v>
      </c>
      <c r="AS12" s="126" t="s">
        <v>344</v>
      </c>
      <c r="AT12" s="162" t="s">
        <v>345</v>
      </c>
      <c r="AU12" s="162" t="s">
        <v>346</v>
      </c>
      <c r="AV12" s="162" t="s">
        <v>347</v>
      </c>
      <c r="AW12" s="162" t="s">
        <v>348</v>
      </c>
      <c r="AX12" s="162"/>
      <c r="AY12" s="162"/>
      <c r="AZ12" s="162"/>
      <c r="BA12" s="162"/>
      <c r="BB12" s="162"/>
      <c r="BC12" s="165" t="s">
        <v>349</v>
      </c>
      <c r="BE12" s="27"/>
      <c r="BF12" s="174"/>
      <c r="BG12" s="175"/>
      <c r="BI12" s="9"/>
    </row>
    <row r="13" spans="1:61" s="15" customFormat="1">
      <c r="A13" s="124"/>
      <c r="B13" s="108"/>
      <c r="C13" s="80"/>
      <c r="D13" s="80"/>
      <c r="E13" s="80"/>
      <c r="F13" s="109"/>
      <c r="G13" s="110"/>
      <c r="H13" s="110"/>
      <c r="I13" s="110"/>
      <c r="J13" s="134"/>
      <c r="K13" s="135"/>
      <c r="L13" s="129"/>
      <c r="M13" s="131"/>
      <c r="N13" s="173"/>
      <c r="O13" s="131"/>
      <c r="P13" s="129"/>
      <c r="Q13" s="127"/>
      <c r="R13" s="129"/>
      <c r="S13" s="131"/>
      <c r="T13" s="129"/>
      <c r="U13" s="172"/>
      <c r="V13" s="176"/>
      <c r="W13" s="13">
        <v>2</v>
      </c>
      <c r="X13" s="48"/>
      <c r="Y13" s="48"/>
      <c r="Z13" s="48"/>
      <c r="AA13" s="13" t="str">
        <f t="shared" si="0"/>
        <v xml:space="preserve">  </v>
      </c>
      <c r="AB13" s="32" t="s">
        <v>236</v>
      </c>
      <c r="AC13" s="33">
        <f>IF(AB13="","",IF(AB13="Preventivo",0.25,IF(AB13="Detectivo",0.15,IF(AB13="Correctivo",0.1,))))</f>
        <v>0</v>
      </c>
      <c r="AD13" s="14" t="str">
        <f>+IF(OR(AB13='[1]11 FORMULAS'!$O$4,AB13='[1]11 FORMULAS'!$O$5),'[1]11 FORMULAS'!$P$5,IF(AB13='[1]11 FORMULAS'!$O$6,'[1]11 FORMULAS'!$P$6,""))</f>
        <v/>
      </c>
      <c r="AE13" s="32" t="s">
        <v>236</v>
      </c>
      <c r="AF13" s="33">
        <f>IF(AE13="","",IF(AE13="Manual",0.15,IF(AE13="Automatico",0.25,)))</f>
        <v>0</v>
      </c>
      <c r="AG13" s="34" t="s">
        <v>236</v>
      </c>
      <c r="AH13" s="34" t="s">
        <v>236</v>
      </c>
      <c r="AI13" s="34" t="s">
        <v>236</v>
      </c>
      <c r="AJ13" s="14">
        <f>+AC13+AF13</f>
        <v>0</v>
      </c>
      <c r="AK13" s="14">
        <f>+AL12*AJ13</f>
        <v>0</v>
      </c>
      <c r="AL13" s="14">
        <f>+AL12-AK13</f>
        <v>0.3</v>
      </c>
      <c r="AM13" s="14">
        <f>IF(AD13='[1]11 FORMULAS'!$P$6,AM12-(AM12*AJ13),AM12)</f>
        <v>0.6</v>
      </c>
      <c r="AN13" s="177"/>
      <c r="AO13" s="129"/>
      <c r="AP13" s="177"/>
      <c r="AQ13" s="129"/>
      <c r="AR13" s="176"/>
      <c r="AS13" s="127"/>
      <c r="AT13" s="163"/>
      <c r="AU13" s="163"/>
      <c r="AV13" s="163"/>
      <c r="AW13" s="163"/>
      <c r="AX13" s="163"/>
      <c r="AY13" s="163"/>
      <c r="AZ13" s="163"/>
      <c r="BA13" s="163"/>
      <c r="BB13" s="163"/>
      <c r="BC13" s="166"/>
      <c r="BE13" s="28"/>
      <c r="BF13"/>
      <c r="BI13" s="9"/>
    </row>
    <row r="14" spans="1:61" s="15" customFormat="1">
      <c r="A14" s="124"/>
      <c r="B14" s="108"/>
      <c r="C14" s="80"/>
      <c r="D14" s="80"/>
      <c r="E14" s="80"/>
      <c r="F14" s="109"/>
      <c r="G14" s="110"/>
      <c r="H14" s="110"/>
      <c r="I14" s="110"/>
      <c r="J14" s="134"/>
      <c r="K14" s="135"/>
      <c r="L14" s="129"/>
      <c r="M14" s="131"/>
      <c r="N14" s="173"/>
      <c r="O14" s="131"/>
      <c r="P14" s="129"/>
      <c r="Q14" s="127"/>
      <c r="R14" s="129"/>
      <c r="S14" s="131"/>
      <c r="T14" s="129"/>
      <c r="U14" s="172"/>
      <c r="V14" s="176"/>
      <c r="W14" s="13">
        <v>3</v>
      </c>
      <c r="X14" s="48"/>
      <c r="Y14" s="48"/>
      <c r="Z14" s="48"/>
      <c r="AA14" s="13" t="str">
        <f t="shared" si="0"/>
        <v xml:space="preserve">  </v>
      </c>
      <c r="AB14" s="32" t="s">
        <v>236</v>
      </c>
      <c r="AC14" s="33">
        <f>IF(AB14="","",IF(AB14="Preventivo",0.25,IF(AB14="Detectivo",0.15,IF(AB14="Correctivo",0.1,))))</f>
        <v>0</v>
      </c>
      <c r="AD14" s="14" t="str">
        <f>+IF(OR(AB14='[1]11 FORMULAS'!$O$4,AB14='[1]11 FORMULAS'!$O$5),'[1]11 FORMULAS'!$P$5,IF(AB14='[1]11 FORMULAS'!$O$6,'[1]11 FORMULAS'!$P$6,""))</f>
        <v/>
      </c>
      <c r="AE14" s="32" t="s">
        <v>236</v>
      </c>
      <c r="AF14" s="33">
        <f t="shared" ref="AF14:AF16" si="1">IF(AE14="","",IF(AE14="Manual",0.15,IF(AE14="Automatico",0.25,)))</f>
        <v>0</v>
      </c>
      <c r="AG14" s="34" t="s">
        <v>236</v>
      </c>
      <c r="AH14" s="34" t="s">
        <v>236</v>
      </c>
      <c r="AI14" s="34" t="s">
        <v>236</v>
      </c>
      <c r="AJ14" s="14">
        <f>+AC14+AF14</f>
        <v>0</v>
      </c>
      <c r="AK14" s="14">
        <f t="shared" ref="AK14:AK16" si="2">+AL13*AJ14</f>
        <v>0</v>
      </c>
      <c r="AL14" s="14">
        <f t="shared" ref="AL14:AL16" si="3">+AL13-AK14</f>
        <v>0.3</v>
      </c>
      <c r="AM14" s="14">
        <f>IF(AD14='[1]11 FORMULAS'!$P$6,AM13-(AM13*AJ14),AM13)</f>
        <v>0.6</v>
      </c>
      <c r="AN14" s="177"/>
      <c r="AO14" s="129"/>
      <c r="AP14" s="177"/>
      <c r="AQ14" s="129"/>
      <c r="AR14" s="176"/>
      <c r="AS14" s="127"/>
      <c r="AT14" s="163"/>
      <c r="AU14" s="163"/>
      <c r="AV14" s="163"/>
      <c r="AW14" s="163"/>
      <c r="AX14" s="163"/>
      <c r="AY14" s="163"/>
      <c r="AZ14" s="163"/>
      <c r="BA14" s="163"/>
      <c r="BB14" s="163"/>
      <c r="BC14" s="166"/>
      <c r="BE14" s="28"/>
      <c r="BF14"/>
    </row>
    <row r="15" spans="1:61" s="15" customFormat="1">
      <c r="A15" s="124"/>
      <c r="B15" s="108"/>
      <c r="C15" s="80"/>
      <c r="D15" s="80"/>
      <c r="E15" s="80"/>
      <c r="F15" s="109"/>
      <c r="G15" s="110"/>
      <c r="H15" s="110"/>
      <c r="I15" s="110"/>
      <c r="J15" s="134"/>
      <c r="K15" s="135"/>
      <c r="L15" s="129"/>
      <c r="M15" s="131"/>
      <c r="N15" s="173"/>
      <c r="O15" s="131"/>
      <c r="P15" s="129"/>
      <c r="Q15" s="127"/>
      <c r="R15" s="129"/>
      <c r="S15" s="131"/>
      <c r="T15" s="129"/>
      <c r="U15" s="172"/>
      <c r="V15" s="176"/>
      <c r="W15" s="13">
        <v>4</v>
      </c>
      <c r="X15" s="48"/>
      <c r="Y15" s="48"/>
      <c r="Z15" s="48"/>
      <c r="AA15" s="13" t="str">
        <f t="shared" si="0"/>
        <v xml:space="preserve">  </v>
      </c>
      <c r="AB15" s="32" t="s">
        <v>236</v>
      </c>
      <c r="AC15" s="33">
        <f t="shared" ref="AC15:AC16" si="4">IF(AB15="","",IF(AB15="Preventivo",0.25,IF(AB15="Detectivo",0.15,IF(AB15="Correctivo",0.1,))))</f>
        <v>0</v>
      </c>
      <c r="AD15" s="14" t="str">
        <f>+IF(OR(AB15='[1]11 FORMULAS'!$O$4,AB15='[1]11 FORMULAS'!$O$5),'[1]11 FORMULAS'!$P$5,IF(AB15='[1]11 FORMULAS'!$O$6,'[1]11 FORMULAS'!$P$6,""))</f>
        <v/>
      </c>
      <c r="AE15" s="32" t="s">
        <v>236</v>
      </c>
      <c r="AF15" s="33">
        <f t="shared" si="1"/>
        <v>0</v>
      </c>
      <c r="AG15" s="34" t="s">
        <v>236</v>
      </c>
      <c r="AH15" s="34" t="s">
        <v>236</v>
      </c>
      <c r="AI15" s="34" t="s">
        <v>236</v>
      </c>
      <c r="AJ15" s="14">
        <f t="shared" ref="AJ15:AJ16" si="5">+AC15+AF15</f>
        <v>0</v>
      </c>
      <c r="AK15" s="14">
        <f t="shared" si="2"/>
        <v>0</v>
      </c>
      <c r="AL15" s="14">
        <f t="shared" si="3"/>
        <v>0.3</v>
      </c>
      <c r="AM15" s="14">
        <f>IF(AD15='[1]11 FORMULAS'!$P$6,AM14-(AM14*AJ15),AM14)</f>
        <v>0.6</v>
      </c>
      <c r="AN15" s="177"/>
      <c r="AO15" s="129"/>
      <c r="AP15" s="177"/>
      <c r="AQ15" s="129"/>
      <c r="AR15" s="176"/>
      <c r="AS15" s="127"/>
      <c r="AT15" s="163"/>
      <c r="AU15" s="163"/>
      <c r="AV15" s="163"/>
      <c r="AW15" s="163"/>
      <c r="AX15" s="163"/>
      <c r="AY15" s="163"/>
      <c r="AZ15" s="163"/>
      <c r="BA15" s="163"/>
      <c r="BB15" s="163"/>
      <c r="BC15" s="166"/>
      <c r="BE15" s="28"/>
      <c r="BF15"/>
    </row>
    <row r="16" spans="1:61" s="15" customFormat="1" ht="13.5">
      <c r="A16" s="124"/>
      <c r="B16" s="108"/>
      <c r="C16" s="80"/>
      <c r="D16" s="80"/>
      <c r="E16" s="80"/>
      <c r="F16" s="109"/>
      <c r="G16" s="110"/>
      <c r="H16" s="110"/>
      <c r="I16" s="110"/>
      <c r="J16" s="134"/>
      <c r="K16" s="135"/>
      <c r="L16" s="129"/>
      <c r="M16" s="131"/>
      <c r="N16" s="173"/>
      <c r="O16" s="131"/>
      <c r="P16" s="129"/>
      <c r="Q16" s="128"/>
      <c r="R16" s="129"/>
      <c r="S16" s="131"/>
      <c r="T16" s="129"/>
      <c r="U16" s="172"/>
      <c r="V16" s="176"/>
      <c r="W16" s="13"/>
      <c r="X16" s="13"/>
      <c r="Y16" s="13"/>
      <c r="Z16" s="13"/>
      <c r="AA16" s="13" t="str">
        <f t="shared" si="0"/>
        <v xml:space="preserve">  </v>
      </c>
      <c r="AB16" s="32" t="s">
        <v>236</v>
      </c>
      <c r="AC16" s="33">
        <f t="shared" si="4"/>
        <v>0</v>
      </c>
      <c r="AD16" s="14" t="str">
        <f>+IF(OR(AB16='[1]11 FORMULAS'!$O$4,AB16='[1]11 FORMULAS'!$O$5),'[1]11 FORMULAS'!$P$5,IF(AB16='[1]11 FORMULAS'!$O$6,'[1]11 FORMULAS'!$P$6,""))</f>
        <v/>
      </c>
      <c r="AE16" s="32" t="s">
        <v>236</v>
      </c>
      <c r="AF16" s="33">
        <f t="shared" si="1"/>
        <v>0</v>
      </c>
      <c r="AG16" s="34" t="s">
        <v>236</v>
      </c>
      <c r="AH16" s="34" t="s">
        <v>236</v>
      </c>
      <c r="AI16" s="34" t="s">
        <v>236</v>
      </c>
      <c r="AJ16" s="14">
        <f t="shared" si="5"/>
        <v>0</v>
      </c>
      <c r="AK16" s="14">
        <f t="shared" si="2"/>
        <v>0</v>
      </c>
      <c r="AL16" s="14">
        <f t="shared" si="3"/>
        <v>0.3</v>
      </c>
      <c r="AM16" s="14">
        <f>IF(AD16='[1]11 FORMULAS'!$P$6,AM15-(AM15*AJ16),AM15)</f>
        <v>0.6</v>
      </c>
      <c r="AN16" s="177"/>
      <c r="AO16" s="129"/>
      <c r="AP16" s="177"/>
      <c r="AQ16" s="129"/>
      <c r="AR16" s="176"/>
      <c r="AS16" s="128"/>
      <c r="AT16" s="164"/>
      <c r="AU16" s="164"/>
      <c r="AV16" s="164"/>
      <c r="AW16" s="164"/>
      <c r="AX16" s="164"/>
      <c r="AY16" s="164"/>
      <c r="AZ16" s="164"/>
      <c r="BA16" s="164"/>
      <c r="BB16" s="164"/>
      <c r="BC16" s="167"/>
      <c r="BE16" s="29"/>
    </row>
    <row r="17" spans="1:61" s="15" customFormat="1" ht="113.25" customHeight="1">
      <c r="A17" s="124" t="s">
        <v>350</v>
      </c>
      <c r="B17" s="108" t="s">
        <v>351</v>
      </c>
      <c r="C17" s="80" t="s">
        <v>352</v>
      </c>
      <c r="D17" s="80" t="s">
        <v>353</v>
      </c>
      <c r="E17" s="80" t="s">
        <v>354</v>
      </c>
      <c r="F17" s="109" t="str">
        <f>+CONCATENATE(C17," ",D17," ",E17)</f>
        <v>Posibilidad de perdidad economica por falta de consolidación de las modificaciones realizadas al PAC debido a la falta de reporte por parte de las Unidades Ejecutoras</v>
      </c>
      <c r="G17" s="110" t="s">
        <v>333</v>
      </c>
      <c r="H17" s="110" t="s">
        <v>334</v>
      </c>
      <c r="I17" s="110" t="s">
        <v>334</v>
      </c>
      <c r="J17" s="134" t="str">
        <f>+H17&amp;I17</f>
        <v>ProcesosProcesos</v>
      </c>
      <c r="K17" s="135">
        <v>365</v>
      </c>
      <c r="L17" s="129" t="str">
        <f>IF(K17&lt;=0,"",IF(K17&lt;=2,"Muy Baja",IF(K17&lt;=24,"Baja",IF(K17&lt;=500,"Media",IF(K17&lt;=5000,"Alta","Muy Alta")))))</f>
        <v>Media</v>
      </c>
      <c r="M17" s="130">
        <f>IF(L17="","",IF(L17="Muy Baja",0.2,IF(L17="Baja",0.4,IF(L17="Media",0.6,IF(L17="Alta",0.8,IF(L17="Muy Alta",1,))))))</f>
        <v>0.6</v>
      </c>
      <c r="N17" s="173" t="s">
        <v>355</v>
      </c>
      <c r="O17" s="130">
        <f>IF(N17="","",IF(N17="menor a 10 SMLMV",0.2,IF(N17="ENTRE 10 Y 50 SMLMV",0.4,IF(N17="entre 50 y 100 SMLMV",0.6,IF(N17="entre 100 y 500 SMLMV",0.8,IF(N17="Mayor a 500 SMLMV",1,))))))</f>
        <v>0.4</v>
      </c>
      <c r="P17" s="129" t="str">
        <f>IF(O17&lt;=0,"",IF(O17&lt;=20%,"Leve",IF(O17&lt;=40%,"Menor",IF(O17&lt;=60%,"Moderado",IF(O17&lt;=80%,"Mayor","Catastrofico")))))</f>
        <v>Menor</v>
      </c>
      <c r="Q17" s="126" t="s">
        <v>245</v>
      </c>
      <c r="R17" s="129" t="str">
        <f>IF(S17&lt;=0,"",IF(S17&lt;=20%,"Leve",IF(S17&lt;=40%,"Menor",IF(S17&lt;=60%,"Moderado",IF(S17&lt;=80%,"Mayor","Catastrofico")))))</f>
        <v>Moderado</v>
      </c>
      <c r="S17" s="130">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0.6</v>
      </c>
      <c r="T17" s="129" t="str">
        <f>IF(U17&lt;=0,"",IF(U17&lt;=20%,"Leve",IF(U17&lt;=40%,"Menor",IF(U17&lt;=60%,"Moderado",IF(U17&lt;=80%,"Mayor","Catastrofico")))))</f>
        <v>Moderado</v>
      </c>
      <c r="U17" s="172">
        <f>+S17</f>
        <v>0.6</v>
      </c>
      <c r="V17" s="176"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Moderado</v>
      </c>
      <c r="W17" s="13">
        <v>1</v>
      </c>
      <c r="X17" s="48" t="s">
        <v>356</v>
      </c>
      <c r="Y17" s="48" t="s">
        <v>357</v>
      </c>
      <c r="Z17" s="48" t="s">
        <v>358</v>
      </c>
      <c r="AA17" s="13" t="str">
        <f>+CONCATENATE(X17," ",Y17," ",Z17)</f>
        <v>Profesional asignado para el manejo del PAC Verificar que la solicitud para realización de una modificación en el PAC por parte de la Unidad Ejecutora solicitante mediante el formato Solicitud al Programa Anual Mensualizado de Caja - PAC - GHATE02-F007 sea viable de acuerdo a lo que arroje el sistema PREDIS. Si la solicitud no es viable, se dará respuesta mediante correo electrónico institucional dando detalles de la no viabilidad. Esto cada vez que la Unidad Ejecutora presente la solicitud</v>
      </c>
      <c r="AB17" s="32" t="s">
        <v>339</v>
      </c>
      <c r="AC17" s="33">
        <f>IF(AB17="","",IF(AB17="Preventivo",0.25,IF(AB17="Detectivo",0.15,IF(AB17="Correctivo",0.1,))))</f>
        <v>0.25</v>
      </c>
      <c r="AD17" s="14" t="str">
        <f>+IF(OR(AB17='[1]11 FORMULAS'!$O$4,AB17='[1]11 FORMULAS'!$O$5),'[1]11 FORMULAS'!$P$5,IF(AB17='[1]11 FORMULAS'!$O$6,'[1]11 FORMULAS'!$P$6,""))</f>
        <v>Probabilidad</v>
      </c>
      <c r="AE17" s="32" t="s">
        <v>359</v>
      </c>
      <c r="AF17" s="33">
        <f>IF(AE17="","",IF(AE17="Manual",0.15,IF(AE17="Automatico",0.25,)))</f>
        <v>0.15</v>
      </c>
      <c r="AG17" s="34" t="s">
        <v>341</v>
      </c>
      <c r="AH17" s="34" t="s">
        <v>360</v>
      </c>
      <c r="AI17" s="34" t="s">
        <v>343</v>
      </c>
      <c r="AJ17" s="14">
        <f>+AC17+AF17</f>
        <v>0.4</v>
      </c>
      <c r="AK17" s="14">
        <f>+M17*AJ17</f>
        <v>0.24</v>
      </c>
      <c r="AL17" s="14">
        <f>+M17-AK17</f>
        <v>0.36</v>
      </c>
      <c r="AM17" s="14">
        <f>IF(AD17='[1]11 FORMULAS'!$P$6,U17-(U17*AJ17),U17)</f>
        <v>0.6</v>
      </c>
      <c r="AN17" s="177">
        <f>+AL21</f>
        <v>0.36</v>
      </c>
      <c r="AO17" s="129" t="str">
        <f>IF(AN17&lt;=0,"",IF(AN17&lt;=20%,"Muy Baja",IF(AN17&lt;=40%,"Baja",IF(AN17&lt;=60%,"Media",IF(AN17&lt;=80%,"Alta","Muy Alta")))))</f>
        <v>Baja</v>
      </c>
      <c r="AP17" s="177">
        <f>+AM21</f>
        <v>0.6</v>
      </c>
      <c r="AQ17" s="129" t="str">
        <f>IF(AP17&lt;=0,"",IF(AP17&lt;=20%,"Leve",IF(AP17&lt;=40%,"Menor",IF(AP17&lt;=60%,"Moderado",IF(AP17&lt;=80%,"Mayor","Catastrofico")))))</f>
        <v>Moderado</v>
      </c>
      <c r="AR17" s="184"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Moderado</v>
      </c>
      <c r="AS17" s="185" t="s">
        <v>344</v>
      </c>
      <c r="AT17" s="186" t="s">
        <v>361</v>
      </c>
      <c r="AU17" s="186" t="s">
        <v>356</v>
      </c>
      <c r="AV17" s="162" t="s">
        <v>347</v>
      </c>
      <c r="AW17" s="162" t="s">
        <v>348</v>
      </c>
      <c r="AX17" s="186"/>
      <c r="AY17" s="188"/>
      <c r="AZ17" s="162"/>
      <c r="BA17" s="162"/>
      <c r="BB17" s="162"/>
      <c r="BC17" s="165" t="s">
        <v>349</v>
      </c>
      <c r="BI17" s="9"/>
    </row>
    <row r="18" spans="1:61" s="15" customFormat="1" ht="13.5">
      <c r="A18" s="124"/>
      <c r="B18" s="108"/>
      <c r="C18" s="80"/>
      <c r="D18" s="80"/>
      <c r="E18" s="80"/>
      <c r="F18" s="109"/>
      <c r="G18" s="110"/>
      <c r="H18" s="110"/>
      <c r="I18" s="110"/>
      <c r="J18" s="134"/>
      <c r="K18" s="135"/>
      <c r="L18" s="129"/>
      <c r="M18" s="131"/>
      <c r="N18" s="173"/>
      <c r="O18" s="131"/>
      <c r="P18" s="129"/>
      <c r="Q18" s="127"/>
      <c r="R18" s="129"/>
      <c r="S18" s="131"/>
      <c r="T18" s="129"/>
      <c r="U18" s="172"/>
      <c r="V18" s="176"/>
      <c r="W18" s="13">
        <v>2</v>
      </c>
      <c r="X18" s="48"/>
      <c r="Y18" s="48"/>
      <c r="Z18" s="48"/>
      <c r="AA18" s="13" t="str">
        <f t="shared" ref="AA18:AA21" si="6">+CONCATENATE(X18," ",Y18," ",Z18)</f>
        <v xml:space="preserve">  </v>
      </c>
      <c r="AB18" s="32" t="s">
        <v>236</v>
      </c>
      <c r="AC18" s="33">
        <f t="shared" ref="AC18:AC21" si="7">IF(AB18="","",IF(AB18="Preventivo",0.25,IF(AB18="Detectivo",0.15,IF(AB18="Correctivo",0.1,))))</f>
        <v>0</v>
      </c>
      <c r="AD18" s="14" t="str">
        <f>+IF(OR(AB18='[1]11 FORMULAS'!$O$4,AB18='[1]11 FORMULAS'!$O$5),'[1]11 FORMULAS'!$P$5,IF(AB18='[1]11 FORMULAS'!$O$6,'[1]11 FORMULAS'!$P$6,""))</f>
        <v/>
      </c>
      <c r="AE18" s="32" t="s">
        <v>236</v>
      </c>
      <c r="AF18" s="33">
        <f t="shared" ref="AF18:AF21" si="8">IF(AE18="","",IF(AE18="Manual",0.15,IF(AE18="Automatico",0.25,)))</f>
        <v>0</v>
      </c>
      <c r="AG18" s="34" t="s">
        <v>236</v>
      </c>
      <c r="AH18" s="34" t="s">
        <v>236</v>
      </c>
      <c r="AI18" s="34" t="s">
        <v>236</v>
      </c>
      <c r="AJ18" s="14">
        <f>+AC18+AF18</f>
        <v>0</v>
      </c>
      <c r="AK18" s="14">
        <f>+AL17*AJ18</f>
        <v>0</v>
      </c>
      <c r="AL18" s="14">
        <f>+AL17-AK18</f>
        <v>0.36</v>
      </c>
      <c r="AM18" s="14">
        <f>IF(AD18='[1]11 FORMULAS'!$P$6,AM17-(AM17*AJ18),AM17)</f>
        <v>0.6</v>
      </c>
      <c r="AN18" s="177"/>
      <c r="AO18" s="129"/>
      <c r="AP18" s="177"/>
      <c r="AQ18" s="129"/>
      <c r="AR18" s="184"/>
      <c r="AS18" s="185"/>
      <c r="AT18" s="186"/>
      <c r="AU18" s="186"/>
      <c r="AV18" s="163"/>
      <c r="AW18" s="163"/>
      <c r="AX18" s="186"/>
      <c r="AY18" s="189"/>
      <c r="AZ18" s="163"/>
      <c r="BA18" s="163"/>
      <c r="BB18" s="163"/>
      <c r="BC18" s="166"/>
      <c r="BI18" s="9"/>
    </row>
    <row r="19" spans="1:61" s="15" customFormat="1" ht="13.5">
      <c r="A19" s="124"/>
      <c r="B19" s="108"/>
      <c r="C19" s="80"/>
      <c r="D19" s="80"/>
      <c r="E19" s="80"/>
      <c r="F19" s="109"/>
      <c r="G19" s="110"/>
      <c r="H19" s="110"/>
      <c r="I19" s="110"/>
      <c r="J19" s="134"/>
      <c r="K19" s="135"/>
      <c r="L19" s="129"/>
      <c r="M19" s="131"/>
      <c r="N19" s="173"/>
      <c r="O19" s="131"/>
      <c r="P19" s="129"/>
      <c r="Q19" s="127"/>
      <c r="R19" s="129"/>
      <c r="S19" s="131"/>
      <c r="T19" s="129"/>
      <c r="U19" s="172"/>
      <c r="V19" s="176"/>
      <c r="W19" s="13">
        <v>3</v>
      </c>
      <c r="X19" s="48"/>
      <c r="Y19" s="48"/>
      <c r="Z19" s="48"/>
      <c r="AA19" s="13" t="str">
        <f t="shared" si="6"/>
        <v xml:space="preserve">  </v>
      </c>
      <c r="AB19" s="32" t="s">
        <v>236</v>
      </c>
      <c r="AC19" s="33">
        <f t="shared" si="7"/>
        <v>0</v>
      </c>
      <c r="AD19" s="14" t="str">
        <f>+IF(OR(AB19='[1]11 FORMULAS'!$O$4,AB19='[1]11 FORMULAS'!$O$5),'[1]11 FORMULAS'!$P$5,IF(AB19='[1]11 FORMULAS'!$O$6,'[1]11 FORMULAS'!$P$6,""))</f>
        <v/>
      </c>
      <c r="AE19" s="32" t="s">
        <v>236</v>
      </c>
      <c r="AF19" s="33">
        <f t="shared" si="8"/>
        <v>0</v>
      </c>
      <c r="AG19" s="34" t="s">
        <v>236</v>
      </c>
      <c r="AH19" s="34" t="s">
        <v>236</v>
      </c>
      <c r="AI19" s="34" t="s">
        <v>236</v>
      </c>
      <c r="AJ19" s="14">
        <f>+AC19+AF19</f>
        <v>0</v>
      </c>
      <c r="AK19" s="14">
        <f t="shared" ref="AK19:AK21" si="9">+AL18*AJ19</f>
        <v>0</v>
      </c>
      <c r="AL19" s="14">
        <f t="shared" ref="AL19:AL21" si="10">+AL18-AK19</f>
        <v>0.36</v>
      </c>
      <c r="AM19" s="14">
        <f>IF(AD19='[1]11 FORMULAS'!$P$6,AM18-(AM18*AJ19),AM18)</f>
        <v>0.6</v>
      </c>
      <c r="AN19" s="177"/>
      <c r="AO19" s="129"/>
      <c r="AP19" s="177"/>
      <c r="AQ19" s="129"/>
      <c r="AR19" s="184"/>
      <c r="AS19" s="185"/>
      <c r="AT19" s="186"/>
      <c r="AU19" s="186"/>
      <c r="AV19" s="163"/>
      <c r="AW19" s="163"/>
      <c r="AX19" s="186"/>
      <c r="AY19" s="189"/>
      <c r="AZ19" s="163"/>
      <c r="BA19" s="163"/>
      <c r="BB19" s="163"/>
      <c r="BC19" s="166"/>
      <c r="BI19" s="9"/>
    </row>
    <row r="20" spans="1:61" s="15" customFormat="1" ht="13.5">
      <c r="A20" s="124"/>
      <c r="B20" s="108"/>
      <c r="C20" s="80"/>
      <c r="D20" s="80"/>
      <c r="E20" s="80"/>
      <c r="F20" s="109"/>
      <c r="G20" s="110"/>
      <c r="H20" s="110"/>
      <c r="I20" s="110"/>
      <c r="J20" s="134"/>
      <c r="K20" s="135"/>
      <c r="L20" s="129"/>
      <c r="M20" s="131"/>
      <c r="N20" s="173"/>
      <c r="O20" s="131"/>
      <c r="P20" s="129"/>
      <c r="Q20" s="127"/>
      <c r="R20" s="129"/>
      <c r="S20" s="131"/>
      <c r="T20" s="129"/>
      <c r="U20" s="172"/>
      <c r="V20" s="176"/>
      <c r="W20" s="13">
        <v>4</v>
      </c>
      <c r="X20" s="48"/>
      <c r="Y20" s="48"/>
      <c r="Z20" s="48"/>
      <c r="AA20" s="13" t="str">
        <f t="shared" si="6"/>
        <v xml:space="preserve">  </v>
      </c>
      <c r="AB20" s="32" t="s">
        <v>236</v>
      </c>
      <c r="AC20" s="33">
        <f t="shared" si="7"/>
        <v>0</v>
      </c>
      <c r="AD20" s="14" t="str">
        <f>+IF(OR(AB20='[1]11 FORMULAS'!$O$4,AB20='[1]11 FORMULAS'!$O$5),'[1]11 FORMULAS'!$P$5,IF(AB20='[1]11 FORMULAS'!$O$6,'[1]11 FORMULAS'!$P$6,""))</f>
        <v/>
      </c>
      <c r="AE20" s="32" t="s">
        <v>236</v>
      </c>
      <c r="AF20" s="33">
        <f t="shared" si="8"/>
        <v>0</v>
      </c>
      <c r="AG20" s="34" t="s">
        <v>236</v>
      </c>
      <c r="AH20" s="34" t="s">
        <v>236</v>
      </c>
      <c r="AI20" s="34" t="s">
        <v>236</v>
      </c>
      <c r="AJ20" s="14">
        <f t="shared" ref="AJ20:AJ21" si="11">+AC20+AF20</f>
        <v>0</v>
      </c>
      <c r="AK20" s="14">
        <f t="shared" si="9"/>
        <v>0</v>
      </c>
      <c r="AL20" s="14">
        <f t="shared" si="10"/>
        <v>0.36</v>
      </c>
      <c r="AM20" s="14">
        <f>IF(AD20='[1]11 FORMULAS'!$P$6,AM19-(AM19*AJ20),AM19)</f>
        <v>0.6</v>
      </c>
      <c r="AN20" s="177"/>
      <c r="AO20" s="129"/>
      <c r="AP20" s="177"/>
      <c r="AQ20" s="129"/>
      <c r="AR20" s="184"/>
      <c r="AS20" s="185"/>
      <c r="AT20" s="186"/>
      <c r="AU20" s="186"/>
      <c r="AV20" s="163"/>
      <c r="AW20" s="163"/>
      <c r="AX20" s="186"/>
      <c r="AY20" s="189"/>
      <c r="AZ20" s="163"/>
      <c r="BA20" s="163"/>
      <c r="BB20" s="163"/>
      <c r="BC20" s="166"/>
      <c r="BI20" s="9"/>
    </row>
    <row r="21" spans="1:61" s="15" customFormat="1" ht="13.5">
      <c r="A21" s="217"/>
      <c r="B21" s="115"/>
      <c r="C21" s="81"/>
      <c r="D21" s="81"/>
      <c r="E21" s="81"/>
      <c r="F21" s="116"/>
      <c r="G21" s="110"/>
      <c r="H21" s="110"/>
      <c r="I21" s="110"/>
      <c r="J21" s="134"/>
      <c r="K21" s="135"/>
      <c r="L21" s="129"/>
      <c r="M21" s="131"/>
      <c r="N21" s="173"/>
      <c r="O21" s="131"/>
      <c r="P21" s="129"/>
      <c r="Q21" s="128"/>
      <c r="R21" s="129"/>
      <c r="S21" s="131"/>
      <c r="T21" s="129"/>
      <c r="U21" s="172"/>
      <c r="V21" s="176"/>
      <c r="W21" s="13"/>
      <c r="X21" s="13"/>
      <c r="Y21" s="13"/>
      <c r="Z21" s="13"/>
      <c r="AA21" s="13" t="str">
        <f t="shared" si="6"/>
        <v xml:space="preserve">  </v>
      </c>
      <c r="AB21" s="32" t="s">
        <v>236</v>
      </c>
      <c r="AC21" s="33">
        <f t="shared" si="7"/>
        <v>0</v>
      </c>
      <c r="AD21" s="14" t="str">
        <f>+IF(OR(AB21='[1]11 FORMULAS'!$O$4,AB21='[1]11 FORMULAS'!$O$5),'[1]11 FORMULAS'!$P$5,IF(AB21='[1]11 FORMULAS'!$O$6,'[1]11 FORMULAS'!$P$6,""))</f>
        <v/>
      </c>
      <c r="AE21" s="32" t="s">
        <v>236</v>
      </c>
      <c r="AF21" s="33">
        <f t="shared" si="8"/>
        <v>0</v>
      </c>
      <c r="AG21" s="34" t="s">
        <v>236</v>
      </c>
      <c r="AH21" s="34" t="s">
        <v>236</v>
      </c>
      <c r="AI21" s="34" t="s">
        <v>236</v>
      </c>
      <c r="AJ21" s="14">
        <f t="shared" si="11"/>
        <v>0</v>
      </c>
      <c r="AK21" s="14">
        <f t="shared" si="9"/>
        <v>0</v>
      </c>
      <c r="AL21" s="14">
        <f t="shared" si="10"/>
        <v>0.36</v>
      </c>
      <c r="AM21" s="14">
        <f>IF(AD21='[1]11 FORMULAS'!$P$6,AM20-(AM20*AJ21),AM20)</f>
        <v>0.6</v>
      </c>
      <c r="AN21" s="177"/>
      <c r="AO21" s="129"/>
      <c r="AP21" s="177"/>
      <c r="AQ21" s="129"/>
      <c r="AR21" s="184"/>
      <c r="AS21" s="185"/>
      <c r="AT21" s="186"/>
      <c r="AU21" s="186"/>
      <c r="AV21" s="164"/>
      <c r="AW21" s="163"/>
      <c r="AX21" s="187"/>
      <c r="AY21" s="189"/>
      <c r="AZ21" s="163"/>
      <c r="BA21" s="163"/>
      <c r="BB21" s="163"/>
      <c r="BC21" s="166"/>
      <c r="BI21" s="9"/>
    </row>
    <row r="22" spans="1:61" s="15" customFormat="1" ht="165.75" customHeight="1">
      <c r="A22" s="186" t="s">
        <v>362</v>
      </c>
      <c r="B22" s="190" t="s">
        <v>363</v>
      </c>
      <c r="C22" s="78" t="s">
        <v>330</v>
      </c>
      <c r="D22" s="78" t="s">
        <v>364</v>
      </c>
      <c r="E22" s="78" t="s">
        <v>365</v>
      </c>
      <c r="F22" s="191" t="str">
        <f>+CONCATENATE(C22," ",D22," ",E22)</f>
        <v xml:space="preserve">Posibilidad de perdida economica y reputacional por la falta de respuesta de los procesos asignados al área de Devoluciones y Compensaciones  debido a que no se cuenta con una herramienta que permita llevar la trazabilidad de estos y así conocer que peticiones quedaron pendientes de vigencia a vigencia.  </v>
      </c>
      <c r="G22" s="108" t="s">
        <v>333</v>
      </c>
      <c r="H22" s="110" t="s">
        <v>334</v>
      </c>
      <c r="I22" s="110" t="s">
        <v>334</v>
      </c>
      <c r="J22" s="134" t="str">
        <f>+H22&amp;I22</f>
        <v>ProcesosProcesos</v>
      </c>
      <c r="K22" s="135">
        <v>365</v>
      </c>
      <c r="L22" s="129" t="str">
        <f>IF(K22&lt;=0,"",IF(K22&lt;=2,"Muy Baja",IF(K22&lt;=24,"Baja",IF(K22&lt;=500,"Media",IF(K22&lt;=5000,"Alta","Muy Alta")))))</f>
        <v>Media</v>
      </c>
      <c r="M22" s="130">
        <f>IF(L22="","",IF(L22="Muy Baja",0.2,IF(L22="Baja",0.4,IF(L22="Media",0.6,IF(L22="Alta",0.8,IF(L22="Muy Alta",1,))))))</f>
        <v>0.6</v>
      </c>
      <c r="N22" s="173" t="s">
        <v>355</v>
      </c>
      <c r="O22" s="130">
        <f>IF(N22="","",IF(N22="menor a 10 SMLMV",0.2,IF(N22="ENTRE 10 Y 50 SMLMV",0.4,IF(N22="entre 50 y 100 SMLMV",0.6,IF(N22="entre 100 y 500 SMLMV",0.8,IF(N22="Mayor a 500 SMLMV",1,))))))</f>
        <v>0.4</v>
      </c>
      <c r="P22" s="129" t="str">
        <f>IF(O22&lt;=0,"",IF(O22&lt;=20%,"Leve",IF(O22&lt;=40%,"Menor",IF(O22&lt;=60%,"Moderado",IF(O22&lt;=80%,"Mayor","Catastrofico")))))</f>
        <v>Menor</v>
      </c>
      <c r="Q22" s="126" t="s">
        <v>239</v>
      </c>
      <c r="R22" s="129" t="str">
        <f>IF(S22&lt;=0,"",IF(S22&lt;=20%,"Leve",IF(S22&lt;=40%,"Menor",IF(S22&lt;=60%,"Moderado",IF(S22&lt;=80%,"Mayor","Catastrofico")))))</f>
        <v>Leve</v>
      </c>
      <c r="S22" s="130">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0.2</v>
      </c>
      <c r="T22" s="129" t="str">
        <f>IF(U22&lt;=0,"",IF(U22&lt;=20%,"Leve",IF(U22&lt;=40%,"Menor",IF(U22&lt;=60%,"Moderado",IF(U22&lt;=80%,"Mayor","Catastrofico")))))</f>
        <v>Leve</v>
      </c>
      <c r="U22" s="172">
        <f>+S22</f>
        <v>0.2</v>
      </c>
      <c r="V22" s="176" t="str">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Moderado</v>
      </c>
      <c r="W22" s="13">
        <v>1</v>
      </c>
      <c r="X22" s="48" t="s">
        <v>366</v>
      </c>
      <c r="Y22" s="48" t="s">
        <v>367</v>
      </c>
      <c r="Z22" s="48" t="s">
        <v>368</v>
      </c>
      <c r="AA22" s="13" t="str">
        <f t="shared" ref="AA22:AA26" si="12">+CONCATENATE(X22," ",Y22," ",Z22)</f>
        <v>Profesionales asignados al área de Devoluciones y Compensaciones de la Tesorería Distrital. Tramitar las respuesta de fondo a las peticiones asignadas a esta área procurando cumplir con los términos de Ley (Acuerdo 107 de 2022 y Decreto 0810 de 2023)  y con el fin de llevar una trazabilidad de estos y que la información quede en custodia de la administración, el técnico asignado a esta área deberá diligenciar cada petición y sus actuaciones en el formato Consolidado Devoluciones y Compensaciones - GHATE03-F004 que se encuentra en el drive del correo devolucionesycompensaciones@cartagena.gov.co. En caso de que una petición este por vencerse o se haya vencido por falta de información se le dará prioridad. Esto cada vez que se presente una solicitud por parte de un peticionario/Contribuyente.</v>
      </c>
      <c r="AB22" s="32" t="s">
        <v>339</v>
      </c>
      <c r="AC22" s="33">
        <f>IF(AB22="","",IF(AB22="Preventivo",0.25,IF(AB22="Detectivo",0.15,IF(AB22="Correctivo",0.1,))))</f>
        <v>0.25</v>
      </c>
      <c r="AD22" s="14" t="str">
        <f>+IF(OR(AB22='[1]11 FORMULAS'!$O$4,AB22='[1]11 FORMULAS'!$O$5),'[1]11 FORMULAS'!$P$5,IF(AB22='[1]11 FORMULAS'!$O$6,'[1]11 FORMULAS'!$P$6,""))</f>
        <v>Probabilidad</v>
      </c>
      <c r="AE22" s="32" t="s">
        <v>359</v>
      </c>
      <c r="AF22" s="33">
        <f>IF(AE22="","",IF(AE22="Manual",0.15,IF(AE22="Automatico",0.25,)))</f>
        <v>0.15</v>
      </c>
      <c r="AG22" s="34" t="s">
        <v>341</v>
      </c>
      <c r="AH22" s="34" t="s">
        <v>360</v>
      </c>
      <c r="AI22" s="34" t="s">
        <v>343</v>
      </c>
      <c r="AJ22" s="14">
        <f>+AC22+AF22</f>
        <v>0.4</v>
      </c>
      <c r="AK22" s="14">
        <f>+M22*AJ22</f>
        <v>0.24</v>
      </c>
      <c r="AL22" s="14">
        <f>+M22-AK22</f>
        <v>0.36</v>
      </c>
      <c r="AM22" s="14">
        <f>IF(AD22='[1]11 FORMULAS'!$P$6,U22-(U22*AJ22),U22)</f>
        <v>0.2</v>
      </c>
      <c r="AN22" s="177">
        <f>+AL26</f>
        <v>0.36</v>
      </c>
      <c r="AO22" s="129" t="str">
        <f>IF(AN22&lt;=0,"",IF(AN22&lt;=20%,"Muy Baja",IF(AN22&lt;=40%,"Baja",IF(AN22&lt;=60%,"Media",IF(AN22&lt;=80%,"Alta","Muy Alta")))))</f>
        <v>Baja</v>
      </c>
      <c r="AP22" s="177">
        <f>+AM26</f>
        <v>0.2</v>
      </c>
      <c r="AQ22" s="129" t="str">
        <f>IF(AP22&lt;=0,"",IF(AP22&lt;=20%,"Leve",IF(AP22&lt;=40%,"Menor",IF(AP22&lt;=60%,"Moderado",IF(AP22&lt;=80%,"Mayor","Catastrofico")))))</f>
        <v>Leve</v>
      </c>
      <c r="AR22" s="184"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Bajo</v>
      </c>
      <c r="AS22" s="185" t="s">
        <v>344</v>
      </c>
      <c r="AT22" s="186" t="s">
        <v>369</v>
      </c>
      <c r="AU22" s="186" t="s">
        <v>370</v>
      </c>
      <c r="AV22" s="206" t="s">
        <v>347</v>
      </c>
      <c r="AW22" s="202" t="s">
        <v>348</v>
      </c>
      <c r="AX22" s="186"/>
      <c r="AY22" s="201"/>
      <c r="AZ22" s="202"/>
      <c r="BA22" s="186"/>
      <c r="BB22" s="203"/>
      <c r="BC22" s="186" t="s">
        <v>349</v>
      </c>
      <c r="BI22" s="9"/>
    </row>
    <row r="23" spans="1:61" s="15" customFormat="1" ht="13.5">
      <c r="A23" s="186"/>
      <c r="B23" s="190"/>
      <c r="C23" s="78"/>
      <c r="D23" s="78"/>
      <c r="E23" s="78"/>
      <c r="F23" s="191"/>
      <c r="G23" s="108"/>
      <c r="H23" s="110"/>
      <c r="I23" s="110"/>
      <c r="J23" s="134"/>
      <c r="K23" s="135"/>
      <c r="L23" s="129"/>
      <c r="M23" s="131"/>
      <c r="N23" s="173"/>
      <c r="O23" s="131"/>
      <c r="P23" s="129"/>
      <c r="Q23" s="127"/>
      <c r="R23" s="129"/>
      <c r="S23" s="131"/>
      <c r="T23" s="129"/>
      <c r="U23" s="172"/>
      <c r="V23" s="176"/>
      <c r="W23" s="13">
        <v>2</v>
      </c>
      <c r="X23" s="48"/>
      <c r="Y23" s="48"/>
      <c r="Z23" s="48"/>
      <c r="AA23" s="13" t="str">
        <f t="shared" si="12"/>
        <v xml:space="preserve">  </v>
      </c>
      <c r="AB23" s="32" t="s">
        <v>236</v>
      </c>
      <c r="AC23" s="33">
        <f t="shared" ref="AC23:AC26" si="13">IF(AB23="","",IF(AB23="Preventivo",0.25,IF(AB23="Detectivo",0.15,IF(AB23="Correctivo",0.1,))))</f>
        <v>0</v>
      </c>
      <c r="AD23" s="14" t="str">
        <f>+IF(OR(AB23='[1]11 FORMULAS'!$O$4,AB23='[1]11 FORMULAS'!$O$5),'[1]11 FORMULAS'!$P$5,IF(AB23='[1]11 FORMULAS'!$O$6,'[1]11 FORMULAS'!$P$6,""))</f>
        <v/>
      </c>
      <c r="AE23" s="32" t="s">
        <v>236</v>
      </c>
      <c r="AF23" s="33">
        <f t="shared" ref="AF23:AF26" si="14">IF(AE23="","",IF(AE23="Manual",0.15,IF(AE23="Automatico",0.25,)))</f>
        <v>0</v>
      </c>
      <c r="AG23" s="34" t="s">
        <v>236</v>
      </c>
      <c r="AH23" s="34" t="s">
        <v>236</v>
      </c>
      <c r="AI23" s="34" t="s">
        <v>236</v>
      </c>
      <c r="AJ23" s="14">
        <f>+AC23+AF23</f>
        <v>0</v>
      </c>
      <c r="AK23" s="14">
        <f>+AL22*AJ23</f>
        <v>0</v>
      </c>
      <c r="AL23" s="14">
        <f>+AL22-AK23</f>
        <v>0.36</v>
      </c>
      <c r="AM23" s="14">
        <f>IF(AD23='[1]11 FORMULAS'!$P$6,AM22-(AM22*AJ23),AM22)</f>
        <v>0.2</v>
      </c>
      <c r="AN23" s="177"/>
      <c r="AO23" s="129"/>
      <c r="AP23" s="177"/>
      <c r="AQ23" s="129"/>
      <c r="AR23" s="184"/>
      <c r="AS23" s="185"/>
      <c r="AT23" s="186"/>
      <c r="AU23" s="186"/>
      <c r="AV23" s="207"/>
      <c r="AW23" s="202"/>
      <c r="AX23" s="186"/>
      <c r="AY23" s="201"/>
      <c r="AZ23" s="202"/>
      <c r="BA23" s="186"/>
      <c r="BB23" s="203"/>
      <c r="BC23" s="186"/>
      <c r="BI23" s="9"/>
    </row>
    <row r="24" spans="1:61" s="15" customFormat="1" ht="13.5">
      <c r="A24" s="186"/>
      <c r="B24" s="190"/>
      <c r="C24" s="78"/>
      <c r="D24" s="78"/>
      <c r="E24" s="78"/>
      <c r="F24" s="191"/>
      <c r="G24" s="108"/>
      <c r="H24" s="110"/>
      <c r="I24" s="110"/>
      <c r="J24" s="134"/>
      <c r="K24" s="135"/>
      <c r="L24" s="129"/>
      <c r="M24" s="131"/>
      <c r="N24" s="173"/>
      <c r="O24" s="131"/>
      <c r="P24" s="129"/>
      <c r="Q24" s="127"/>
      <c r="R24" s="129"/>
      <c r="S24" s="131"/>
      <c r="T24" s="129"/>
      <c r="U24" s="172"/>
      <c r="V24" s="176"/>
      <c r="W24" s="13">
        <v>3</v>
      </c>
      <c r="X24" s="48"/>
      <c r="Y24" s="48"/>
      <c r="Z24" s="48"/>
      <c r="AA24" s="13" t="str">
        <f t="shared" si="12"/>
        <v xml:space="preserve">  </v>
      </c>
      <c r="AB24" s="32" t="s">
        <v>236</v>
      </c>
      <c r="AC24" s="33">
        <f t="shared" si="13"/>
        <v>0</v>
      </c>
      <c r="AD24" s="14" t="str">
        <f>+IF(OR(AB24='[1]11 FORMULAS'!$O$4,AB24='[1]11 FORMULAS'!$O$5),'[1]11 FORMULAS'!$P$5,IF(AB24='[1]11 FORMULAS'!$O$6,'[1]11 FORMULAS'!$P$6,""))</f>
        <v/>
      </c>
      <c r="AE24" s="32" t="s">
        <v>236</v>
      </c>
      <c r="AF24" s="33">
        <f t="shared" si="14"/>
        <v>0</v>
      </c>
      <c r="AG24" s="34" t="s">
        <v>236</v>
      </c>
      <c r="AH24" s="34" t="s">
        <v>236</v>
      </c>
      <c r="AI24" s="34" t="s">
        <v>236</v>
      </c>
      <c r="AJ24" s="14">
        <f>+AC24+AF24</f>
        <v>0</v>
      </c>
      <c r="AK24" s="14">
        <f t="shared" ref="AK24:AK26" si="15">+AL23*AJ24</f>
        <v>0</v>
      </c>
      <c r="AL24" s="14">
        <f t="shared" ref="AL24:AL26" si="16">+AL23-AK24</f>
        <v>0.36</v>
      </c>
      <c r="AM24" s="14">
        <f>IF(AD24='[1]11 FORMULAS'!$P$6,AM23-(AM23*AJ24),AM23)</f>
        <v>0.2</v>
      </c>
      <c r="AN24" s="177"/>
      <c r="AO24" s="129"/>
      <c r="AP24" s="177"/>
      <c r="AQ24" s="129"/>
      <c r="AR24" s="184"/>
      <c r="AS24" s="185"/>
      <c r="AT24" s="186"/>
      <c r="AU24" s="186"/>
      <c r="AV24" s="207"/>
      <c r="AW24" s="202"/>
      <c r="AX24" s="186"/>
      <c r="AY24" s="201"/>
      <c r="AZ24" s="202"/>
      <c r="BA24" s="186"/>
      <c r="BB24" s="203"/>
      <c r="BC24" s="186"/>
      <c r="BI24" s="9"/>
    </row>
    <row r="25" spans="1:61" s="15" customFormat="1" ht="13.5">
      <c r="A25" s="186"/>
      <c r="B25" s="190"/>
      <c r="C25" s="78"/>
      <c r="D25" s="78"/>
      <c r="E25" s="78"/>
      <c r="F25" s="191"/>
      <c r="G25" s="108"/>
      <c r="H25" s="110"/>
      <c r="I25" s="110"/>
      <c r="J25" s="134"/>
      <c r="K25" s="135"/>
      <c r="L25" s="129"/>
      <c r="M25" s="131"/>
      <c r="N25" s="173"/>
      <c r="O25" s="131"/>
      <c r="P25" s="129"/>
      <c r="Q25" s="127"/>
      <c r="R25" s="129"/>
      <c r="S25" s="131"/>
      <c r="T25" s="129"/>
      <c r="U25" s="172"/>
      <c r="V25" s="176"/>
      <c r="W25" s="13">
        <v>4</v>
      </c>
      <c r="X25" s="48"/>
      <c r="Y25" s="48"/>
      <c r="Z25" s="48"/>
      <c r="AA25" s="13" t="str">
        <f t="shared" si="12"/>
        <v xml:space="preserve">  </v>
      </c>
      <c r="AB25" s="32" t="s">
        <v>236</v>
      </c>
      <c r="AC25" s="33">
        <f t="shared" si="13"/>
        <v>0</v>
      </c>
      <c r="AD25" s="14" t="str">
        <f>+IF(OR(AB25='[1]11 FORMULAS'!$O$4,AB25='[1]11 FORMULAS'!$O$5),'[1]11 FORMULAS'!$P$5,IF(AB25='[1]11 FORMULAS'!$O$6,'[1]11 FORMULAS'!$P$6,""))</f>
        <v/>
      </c>
      <c r="AE25" s="32" t="s">
        <v>236</v>
      </c>
      <c r="AF25" s="33">
        <f t="shared" si="14"/>
        <v>0</v>
      </c>
      <c r="AG25" s="34" t="s">
        <v>236</v>
      </c>
      <c r="AH25" s="34" t="s">
        <v>236</v>
      </c>
      <c r="AI25" s="34" t="s">
        <v>236</v>
      </c>
      <c r="AJ25" s="14">
        <f t="shared" ref="AJ25:AJ26" si="17">+AC25+AF25</f>
        <v>0</v>
      </c>
      <c r="AK25" s="14">
        <f t="shared" si="15"/>
        <v>0</v>
      </c>
      <c r="AL25" s="14">
        <f t="shared" si="16"/>
        <v>0.36</v>
      </c>
      <c r="AM25" s="14">
        <f>IF(AD25='[1]11 FORMULAS'!$P$6,AM24-(AM24*AJ25),AM24)</f>
        <v>0.2</v>
      </c>
      <c r="AN25" s="177"/>
      <c r="AO25" s="129"/>
      <c r="AP25" s="177"/>
      <c r="AQ25" s="129"/>
      <c r="AR25" s="184"/>
      <c r="AS25" s="185"/>
      <c r="AT25" s="186"/>
      <c r="AU25" s="186"/>
      <c r="AV25" s="207"/>
      <c r="AW25" s="202"/>
      <c r="AX25" s="186"/>
      <c r="AY25" s="201"/>
      <c r="AZ25" s="202"/>
      <c r="BA25" s="186"/>
      <c r="BB25" s="203"/>
      <c r="BC25" s="186"/>
      <c r="BI25" s="9"/>
    </row>
    <row r="26" spans="1:61" s="15" customFormat="1" ht="13.5">
      <c r="A26" s="186"/>
      <c r="B26" s="190"/>
      <c r="C26" s="79"/>
      <c r="D26" s="79"/>
      <c r="E26" s="79"/>
      <c r="F26" s="191"/>
      <c r="G26" s="192"/>
      <c r="H26" s="193"/>
      <c r="I26" s="193"/>
      <c r="J26" s="134"/>
      <c r="K26" s="194"/>
      <c r="L26" s="195"/>
      <c r="M26" s="196"/>
      <c r="N26" s="197"/>
      <c r="O26" s="196"/>
      <c r="P26" s="195"/>
      <c r="Q26" s="198"/>
      <c r="R26" s="195"/>
      <c r="S26" s="196"/>
      <c r="T26" s="195"/>
      <c r="U26" s="199"/>
      <c r="V26" s="200"/>
      <c r="W26" s="49"/>
      <c r="X26" s="49"/>
      <c r="Y26" s="49"/>
      <c r="Z26" s="49"/>
      <c r="AA26" s="49" t="str">
        <f t="shared" si="12"/>
        <v xml:space="preserve">  </v>
      </c>
      <c r="AB26" s="50" t="s">
        <v>236</v>
      </c>
      <c r="AC26" s="51">
        <f t="shared" si="13"/>
        <v>0</v>
      </c>
      <c r="AD26" s="52" t="str">
        <f>+IF(OR(AB26='[1]11 FORMULAS'!$O$4,AB26='[1]11 FORMULAS'!$O$5),'[1]11 FORMULAS'!$P$5,IF(AB26='[1]11 FORMULAS'!$O$6,'[1]11 FORMULAS'!$P$6,""))</f>
        <v/>
      </c>
      <c r="AE26" s="50" t="s">
        <v>236</v>
      </c>
      <c r="AF26" s="51">
        <f t="shared" si="14"/>
        <v>0</v>
      </c>
      <c r="AG26" s="53" t="s">
        <v>236</v>
      </c>
      <c r="AH26" s="54" t="s">
        <v>236</v>
      </c>
      <c r="AI26" s="54" t="s">
        <v>236</v>
      </c>
      <c r="AJ26" s="55">
        <f t="shared" si="17"/>
        <v>0</v>
      </c>
      <c r="AK26" s="55">
        <f t="shared" si="15"/>
        <v>0</v>
      </c>
      <c r="AL26" s="55">
        <f t="shared" si="16"/>
        <v>0.36</v>
      </c>
      <c r="AM26" s="55">
        <f>IF(AD26='[1]11 FORMULAS'!$P$6,AM25-(AM25*AJ26),AM25)</f>
        <v>0.2</v>
      </c>
      <c r="AN26" s="204"/>
      <c r="AO26" s="195"/>
      <c r="AP26" s="204"/>
      <c r="AQ26" s="195"/>
      <c r="AR26" s="205"/>
      <c r="AS26" s="185"/>
      <c r="AT26" s="186"/>
      <c r="AU26" s="186"/>
      <c r="AV26" s="208"/>
      <c r="AW26" s="202"/>
      <c r="AX26" s="186"/>
      <c r="AY26" s="201"/>
      <c r="AZ26" s="202"/>
      <c r="BA26" s="186"/>
      <c r="BB26" s="203"/>
      <c r="BC26" s="186"/>
      <c r="BI26" s="9"/>
    </row>
    <row r="27" spans="1:61" ht="121.5" customHeight="1">
      <c r="A27" s="209" t="s">
        <v>371</v>
      </c>
      <c r="B27" s="210" t="s">
        <v>372</v>
      </c>
      <c r="C27" s="82" t="s">
        <v>330</v>
      </c>
      <c r="D27" s="82" t="s">
        <v>373</v>
      </c>
      <c r="E27" s="82" t="s">
        <v>374</v>
      </c>
      <c r="F27" s="212" t="str">
        <f>+CONCATENATE(C27," ",D27," ",E27)</f>
        <v>Posibilidad de perdida economica y reputacional por falta de provisión en la cuenta bancaria para el pago de la cuota mensual transcaribe por el banco Bogotá debido a la falta de saldo en la misma ocasionando intereses por mora causando un detrimento patrimonial y afectando la calificación de riesgo de la entidad.</v>
      </c>
      <c r="G27" s="108" t="s">
        <v>333</v>
      </c>
      <c r="H27" s="110" t="s">
        <v>334</v>
      </c>
      <c r="I27" s="110" t="s">
        <v>334</v>
      </c>
      <c r="J27" s="134" t="str">
        <f>+H27&amp;I27</f>
        <v>ProcesosProcesos</v>
      </c>
      <c r="K27" s="135">
        <v>12</v>
      </c>
      <c r="L27" s="129" t="str">
        <f>IF(K27&lt;=0,"",IF(K27&lt;=2,"Muy Baja",IF(K27&lt;=24,"Baja",IF(K27&lt;=500,"Media",IF(K27&lt;=5000,"Alta","Muy Alta")))))</f>
        <v>Baja</v>
      </c>
      <c r="M27" s="130">
        <f>IF(L27="","",IF(L27="Muy Baja",0.2,IF(L27="Baja",0.4,IF(L27="Media",0.6,IF(L27="Alta",0.8,IF(L27="Muy Alta",1,))))))</f>
        <v>0.4</v>
      </c>
      <c r="N27" s="173" t="s">
        <v>375</v>
      </c>
      <c r="O27" s="130">
        <f>IF(N27="","",IF(N27="menor a 10 SMLMV",0.2,IF(N27="ENTRE 10 Y 50 SMLMV",0.4,IF(N27="entre 50 y 100 SMLMV",0.6,IF(N27="entre 100 y 500 SMLMV",0.8,IF(N27="Mayor a 500 SMLMV",1,))))))</f>
        <v>0.6</v>
      </c>
      <c r="P27" s="129" t="str">
        <f>IF(O27&lt;=0,"",IF(O27&lt;=20%,"Leve",IF(O27&lt;=40%,"Menor",IF(O27&lt;=60%,"Moderado",IF(O27&lt;=80%,"Mayor","Catastrofico")))))</f>
        <v>Moderado</v>
      </c>
      <c r="Q27" s="126" t="s">
        <v>245</v>
      </c>
      <c r="R27" s="129" t="str">
        <f>IF(S27&lt;=0,"",IF(S27&lt;=20%,"Leve",IF(S27&lt;=40%,"Menor",IF(S27&lt;=60%,"Moderado",IF(S27&lt;=80%,"Mayor","Catastrofico")))))</f>
        <v>Moderado</v>
      </c>
      <c r="S27" s="130">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0.6</v>
      </c>
      <c r="T27" s="129" t="str">
        <f>IF(U27&lt;=0,"",IF(U27&lt;=20%,"Leve",IF(U27&lt;=40%,"Menor",IF(U27&lt;=60%,"Moderado",IF(U27&lt;=80%,"Mayor","Catastrofico")))))</f>
        <v>Moderado</v>
      </c>
      <c r="U27" s="172">
        <f>+S27</f>
        <v>0.6</v>
      </c>
      <c r="V27" s="176" t="str">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Moderado</v>
      </c>
      <c r="W27" s="13">
        <v>1</v>
      </c>
      <c r="X27" s="74" t="s">
        <v>376</v>
      </c>
      <c r="Y27" s="75" t="s">
        <v>377</v>
      </c>
      <c r="Z27" s="75" t="s">
        <v>378</v>
      </c>
      <c r="AA27" s="13" t="str">
        <f t="shared" ref="AA27:AA31" si="18">+CONCATENATE(X27," ",Y27," ",Z27)</f>
        <v xml:space="preserve">Profesional especializado código 222 grado 41  Provisionar en la cuenta bancaria destinada para el pago de manera mensual de un 110% del valor de la obligación Los cuales se pueden evidenciarse con el soporte de pago y oficio de traslado realizado previamente a este. En caso de que la provisión de la cuenta no fuese exitosa, se ajustará el saldo para no incurrir en el pago de intereses adicionales. Esto cada vez que se presenten faltante en la cuenta </v>
      </c>
      <c r="AB27" s="32" t="s">
        <v>339</v>
      </c>
      <c r="AC27" s="33">
        <f>IF(AB27="","",IF(AB27="Preventivo",0.25,IF(AB27="Detectivo",0.15,IF(AB27="Correctivo",0.1,))))</f>
        <v>0.25</v>
      </c>
      <c r="AD27" s="14" t="str">
        <f>+IF(OR(AB27='[1]11 FORMULAS'!$O$4,AB27='[1]11 FORMULAS'!$O$5),'[1]11 FORMULAS'!$P$5,IF(AB27='[1]11 FORMULAS'!$O$6,'[1]11 FORMULAS'!$P$6,""))</f>
        <v>Probabilidad</v>
      </c>
      <c r="AE27" s="32" t="s">
        <v>359</v>
      </c>
      <c r="AF27" s="33">
        <f>IF(AE27="","",IF(AE27="Manual",0.15,IF(AE27="Automatico",0.25,)))</f>
        <v>0.15</v>
      </c>
      <c r="AG27" s="34" t="s">
        <v>341</v>
      </c>
      <c r="AH27" s="34" t="s">
        <v>360</v>
      </c>
      <c r="AI27" s="34" t="s">
        <v>343</v>
      </c>
      <c r="AJ27" s="14">
        <f>+AC27+AF27</f>
        <v>0.4</v>
      </c>
      <c r="AK27" s="14">
        <f>+M27*AJ27</f>
        <v>0.16000000000000003</v>
      </c>
      <c r="AL27" s="14">
        <f>+M27-AK27</f>
        <v>0.24</v>
      </c>
      <c r="AM27" s="14">
        <f>IF(AD27='[1]11 FORMULAS'!$P$6,U27-(U27*AJ27),U27)</f>
        <v>0.6</v>
      </c>
      <c r="AN27" s="177">
        <f>+AL31</f>
        <v>0.24</v>
      </c>
      <c r="AO27" s="129" t="str">
        <f>IF(AN27&lt;=0,"",IF(AN27&lt;=20%,"Muy Baja",IF(AN27&lt;=40%,"Baja",IF(AN27&lt;=60%,"Media",IF(AN27&lt;=80%,"Alta","Muy Alta")))))</f>
        <v>Baja</v>
      </c>
      <c r="AP27" s="177">
        <f>+AM31</f>
        <v>0.6</v>
      </c>
      <c r="AQ27" s="129" t="str">
        <f>IF(AP27&lt;=0,"",IF(AP27&lt;=20%,"Leve",IF(AP27&lt;=40%,"Menor",IF(AP27&lt;=60%,"Moderado",IF(AP27&lt;=80%,"Mayor","Catastrofico")))))</f>
        <v>Moderado</v>
      </c>
      <c r="AR27" s="176" t="str">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Moderado</v>
      </c>
      <c r="AS27" s="219" t="s">
        <v>344</v>
      </c>
      <c r="AT27" s="221" t="s">
        <v>379</v>
      </c>
      <c r="AU27" s="221" t="s">
        <v>380</v>
      </c>
      <c r="AV27" s="162" t="s">
        <v>347</v>
      </c>
      <c r="AW27" s="163" t="s">
        <v>348</v>
      </c>
      <c r="AX27" s="209"/>
      <c r="AY27" s="209"/>
      <c r="AZ27" s="209"/>
      <c r="BA27" s="209"/>
      <c r="BB27" s="189"/>
      <c r="BC27" s="166" t="s">
        <v>349</v>
      </c>
      <c r="BD27" s="15"/>
      <c r="BE27" s="15"/>
      <c r="BF27" s="15"/>
      <c r="BG27" s="15"/>
      <c r="BH27" s="15"/>
      <c r="BI27" s="9"/>
    </row>
    <row r="28" spans="1:61">
      <c r="A28" s="186"/>
      <c r="B28" s="211"/>
      <c r="C28" s="76"/>
      <c r="D28" s="76"/>
      <c r="E28" s="76"/>
      <c r="F28" s="213"/>
      <c r="G28" s="108"/>
      <c r="H28" s="110"/>
      <c r="I28" s="110"/>
      <c r="J28" s="134"/>
      <c r="K28" s="135"/>
      <c r="L28" s="129"/>
      <c r="M28" s="131"/>
      <c r="N28" s="173"/>
      <c r="O28" s="131"/>
      <c r="P28" s="129"/>
      <c r="Q28" s="127"/>
      <c r="R28" s="129"/>
      <c r="S28" s="131"/>
      <c r="T28" s="129"/>
      <c r="U28" s="172"/>
      <c r="V28" s="176"/>
      <c r="W28" s="13">
        <v>2</v>
      </c>
      <c r="X28" s="48"/>
      <c r="Y28" s="48"/>
      <c r="Z28" s="48"/>
      <c r="AA28" s="13" t="str">
        <f t="shared" si="18"/>
        <v xml:space="preserve">  </v>
      </c>
      <c r="AB28" s="32" t="s">
        <v>236</v>
      </c>
      <c r="AC28" s="33">
        <f t="shared" ref="AC28:AC31" si="19">IF(AB28="","",IF(AB28="Preventivo",0.25,IF(AB28="Detectivo",0.15,IF(AB28="Correctivo",0.1,))))</f>
        <v>0</v>
      </c>
      <c r="AD28" s="14" t="str">
        <f>+IF(OR(AB28='[1]11 FORMULAS'!$O$4,AB28='[1]11 FORMULAS'!$O$5),'[1]11 FORMULAS'!$P$5,IF(AB28='[1]11 FORMULAS'!$O$6,'[1]11 FORMULAS'!$P$6,""))</f>
        <v/>
      </c>
      <c r="AE28" s="32" t="s">
        <v>236</v>
      </c>
      <c r="AF28" s="33">
        <f t="shared" ref="AF28:AF31" si="20">IF(AE28="","",IF(AE28="Manual",0.15,IF(AE28="Automatico",0.25,)))</f>
        <v>0</v>
      </c>
      <c r="AG28" s="34" t="s">
        <v>236</v>
      </c>
      <c r="AH28" s="34" t="s">
        <v>236</v>
      </c>
      <c r="AI28" s="34" t="s">
        <v>236</v>
      </c>
      <c r="AJ28" s="14">
        <f>+AC28+AF28</f>
        <v>0</v>
      </c>
      <c r="AK28" s="14">
        <f>+AL27*AJ28</f>
        <v>0</v>
      </c>
      <c r="AL28" s="14">
        <f>+AL27-AK28</f>
        <v>0.24</v>
      </c>
      <c r="AM28" s="14">
        <f>IF(AD28='[1]11 FORMULAS'!$P$6,AM27-(AM27*AJ28),AM27)</f>
        <v>0.6</v>
      </c>
      <c r="AN28" s="177"/>
      <c r="AO28" s="129"/>
      <c r="AP28" s="177"/>
      <c r="AQ28" s="129"/>
      <c r="AR28" s="176"/>
      <c r="AS28" s="219"/>
      <c r="AT28" s="222"/>
      <c r="AU28" s="222"/>
      <c r="AV28" s="163"/>
      <c r="AW28" s="163"/>
      <c r="AX28" s="186"/>
      <c r="AY28" s="186"/>
      <c r="AZ28" s="186"/>
      <c r="BA28" s="186"/>
      <c r="BB28" s="189"/>
      <c r="BC28" s="166"/>
      <c r="BD28" s="15"/>
      <c r="BE28" s="15"/>
      <c r="BF28" s="15"/>
      <c r="BG28" s="15"/>
      <c r="BH28" s="15"/>
      <c r="BI28" s="9"/>
    </row>
    <row r="29" spans="1:61">
      <c r="A29" s="186"/>
      <c r="B29" s="211"/>
      <c r="C29" s="76"/>
      <c r="D29" s="76"/>
      <c r="E29" s="76"/>
      <c r="F29" s="213"/>
      <c r="G29" s="108"/>
      <c r="H29" s="110"/>
      <c r="I29" s="110"/>
      <c r="J29" s="134"/>
      <c r="K29" s="135"/>
      <c r="L29" s="129"/>
      <c r="M29" s="131"/>
      <c r="N29" s="173"/>
      <c r="O29" s="131"/>
      <c r="P29" s="129"/>
      <c r="Q29" s="127"/>
      <c r="R29" s="129"/>
      <c r="S29" s="131"/>
      <c r="T29" s="129"/>
      <c r="U29" s="172"/>
      <c r="V29" s="176"/>
      <c r="W29" s="13">
        <v>3</v>
      </c>
      <c r="X29" s="48"/>
      <c r="Y29" s="48"/>
      <c r="Z29" s="48"/>
      <c r="AA29" s="13" t="str">
        <f t="shared" si="18"/>
        <v xml:space="preserve">  </v>
      </c>
      <c r="AB29" s="32" t="s">
        <v>236</v>
      </c>
      <c r="AC29" s="33">
        <f t="shared" si="19"/>
        <v>0</v>
      </c>
      <c r="AD29" s="14" t="str">
        <f>+IF(OR(AB29='[1]11 FORMULAS'!$O$4,AB29='[1]11 FORMULAS'!$O$5),'[1]11 FORMULAS'!$P$5,IF(AB29='[1]11 FORMULAS'!$O$6,'[1]11 FORMULAS'!$P$6,""))</f>
        <v/>
      </c>
      <c r="AE29" s="32" t="s">
        <v>236</v>
      </c>
      <c r="AF29" s="33">
        <f t="shared" si="20"/>
        <v>0</v>
      </c>
      <c r="AG29" s="34" t="s">
        <v>236</v>
      </c>
      <c r="AH29" s="34" t="s">
        <v>236</v>
      </c>
      <c r="AI29" s="34" t="s">
        <v>236</v>
      </c>
      <c r="AJ29" s="14">
        <f>+AC29+AF29</f>
        <v>0</v>
      </c>
      <c r="AK29" s="14">
        <f t="shared" ref="AK29:AK31" si="21">+AL28*AJ29</f>
        <v>0</v>
      </c>
      <c r="AL29" s="14">
        <f t="shared" ref="AL29:AL31" si="22">+AL28-AK29</f>
        <v>0.24</v>
      </c>
      <c r="AM29" s="14">
        <f>IF(AD29='[1]11 FORMULAS'!$P$6,AM28-(AM28*AJ29),AM28)</f>
        <v>0.6</v>
      </c>
      <c r="AN29" s="177"/>
      <c r="AO29" s="129"/>
      <c r="AP29" s="177"/>
      <c r="AQ29" s="129"/>
      <c r="AR29" s="176"/>
      <c r="AS29" s="219"/>
      <c r="AT29" s="222"/>
      <c r="AU29" s="222"/>
      <c r="AV29" s="163"/>
      <c r="AW29" s="163"/>
      <c r="AX29" s="186"/>
      <c r="AY29" s="186"/>
      <c r="AZ29" s="186"/>
      <c r="BA29" s="186"/>
      <c r="BB29" s="189"/>
      <c r="BC29" s="166"/>
      <c r="BD29" s="15"/>
      <c r="BE29" s="15"/>
      <c r="BF29" s="15"/>
      <c r="BG29" s="15"/>
      <c r="BH29" s="15"/>
      <c r="BI29" s="9"/>
    </row>
    <row r="30" spans="1:61">
      <c r="A30" s="186"/>
      <c r="B30" s="211"/>
      <c r="C30" s="76"/>
      <c r="D30" s="76"/>
      <c r="E30" s="76"/>
      <c r="F30" s="213"/>
      <c r="G30" s="108"/>
      <c r="H30" s="110"/>
      <c r="I30" s="110"/>
      <c r="J30" s="134"/>
      <c r="K30" s="135"/>
      <c r="L30" s="129"/>
      <c r="M30" s="131"/>
      <c r="N30" s="173"/>
      <c r="O30" s="131"/>
      <c r="P30" s="129"/>
      <c r="Q30" s="127"/>
      <c r="R30" s="129"/>
      <c r="S30" s="131"/>
      <c r="T30" s="129"/>
      <c r="U30" s="172"/>
      <c r="V30" s="176"/>
      <c r="W30" s="13">
        <v>4</v>
      </c>
      <c r="X30" s="48"/>
      <c r="Y30" s="48"/>
      <c r="Z30" s="48"/>
      <c r="AA30" s="13" t="str">
        <f t="shared" si="18"/>
        <v xml:space="preserve">  </v>
      </c>
      <c r="AB30" s="32" t="s">
        <v>236</v>
      </c>
      <c r="AC30" s="33">
        <f t="shared" si="19"/>
        <v>0</v>
      </c>
      <c r="AD30" s="14" t="str">
        <f>+IF(OR(AB30='[1]11 FORMULAS'!$O$4,AB30='[1]11 FORMULAS'!$O$5),'[1]11 FORMULAS'!$P$5,IF(AB30='[1]11 FORMULAS'!$O$6,'[1]11 FORMULAS'!$P$6,""))</f>
        <v/>
      </c>
      <c r="AE30" s="32" t="s">
        <v>236</v>
      </c>
      <c r="AF30" s="33">
        <f t="shared" si="20"/>
        <v>0</v>
      </c>
      <c r="AG30" s="34" t="s">
        <v>236</v>
      </c>
      <c r="AH30" s="34" t="s">
        <v>236</v>
      </c>
      <c r="AI30" s="34" t="s">
        <v>236</v>
      </c>
      <c r="AJ30" s="14">
        <f t="shared" ref="AJ30:AJ31" si="23">+AC30+AF30</f>
        <v>0</v>
      </c>
      <c r="AK30" s="14">
        <f t="shared" si="21"/>
        <v>0</v>
      </c>
      <c r="AL30" s="14">
        <f t="shared" si="22"/>
        <v>0.24</v>
      </c>
      <c r="AM30" s="14">
        <f>IF(AD30='[1]11 FORMULAS'!$P$6,AM29-(AM29*AJ30),AM29)</f>
        <v>0.6</v>
      </c>
      <c r="AN30" s="177"/>
      <c r="AO30" s="129"/>
      <c r="AP30" s="177"/>
      <c r="AQ30" s="129"/>
      <c r="AR30" s="176"/>
      <c r="AS30" s="219"/>
      <c r="AT30" s="222"/>
      <c r="AU30" s="222"/>
      <c r="AV30" s="163"/>
      <c r="AW30" s="163"/>
      <c r="AX30" s="186"/>
      <c r="AY30" s="186"/>
      <c r="AZ30" s="186"/>
      <c r="BA30" s="186"/>
      <c r="BB30" s="189"/>
      <c r="BC30" s="166"/>
      <c r="BD30" s="15"/>
      <c r="BE30" s="15"/>
      <c r="BF30" s="15"/>
      <c r="BG30" s="15"/>
      <c r="BH30" s="15"/>
      <c r="BI30" s="9"/>
    </row>
    <row r="31" spans="1:61">
      <c r="A31" s="186"/>
      <c r="B31" s="211"/>
      <c r="C31" s="76"/>
      <c r="D31" s="76"/>
      <c r="E31" s="76"/>
      <c r="F31" s="214"/>
      <c r="G31" s="192"/>
      <c r="H31" s="193"/>
      <c r="I31" s="193"/>
      <c r="J31" s="134"/>
      <c r="K31" s="194"/>
      <c r="L31" s="195"/>
      <c r="M31" s="196"/>
      <c r="N31" s="197"/>
      <c r="O31" s="196"/>
      <c r="P31" s="195"/>
      <c r="Q31" s="198"/>
      <c r="R31" s="195"/>
      <c r="S31" s="196"/>
      <c r="T31" s="195"/>
      <c r="U31" s="199"/>
      <c r="V31" s="200"/>
      <c r="W31" s="49"/>
      <c r="X31" s="49"/>
      <c r="Y31" s="49"/>
      <c r="Z31" s="49"/>
      <c r="AA31" s="49" t="str">
        <f t="shared" si="18"/>
        <v xml:space="preserve">  </v>
      </c>
      <c r="AB31" s="50" t="s">
        <v>236</v>
      </c>
      <c r="AC31" s="51">
        <f t="shared" si="19"/>
        <v>0</v>
      </c>
      <c r="AD31" s="52" t="str">
        <f>+IF(OR(AB31='[1]11 FORMULAS'!$O$4,AB31='[1]11 FORMULAS'!$O$5),'[1]11 FORMULAS'!$P$5,IF(AB31='[1]11 FORMULAS'!$O$6,'[1]11 FORMULAS'!$P$6,""))</f>
        <v/>
      </c>
      <c r="AE31" s="50" t="s">
        <v>236</v>
      </c>
      <c r="AF31" s="51">
        <f t="shared" si="20"/>
        <v>0</v>
      </c>
      <c r="AG31" s="53" t="s">
        <v>236</v>
      </c>
      <c r="AH31" s="54" t="s">
        <v>236</v>
      </c>
      <c r="AI31" s="54" t="s">
        <v>236</v>
      </c>
      <c r="AJ31" s="55">
        <f t="shared" si="23"/>
        <v>0</v>
      </c>
      <c r="AK31" s="55">
        <f t="shared" si="21"/>
        <v>0</v>
      </c>
      <c r="AL31" s="55">
        <f t="shared" si="22"/>
        <v>0.24</v>
      </c>
      <c r="AM31" s="55">
        <f>IF(AD31='[1]11 FORMULAS'!$P$6,AM30-(AM30*AJ31),AM30)</f>
        <v>0.6</v>
      </c>
      <c r="AN31" s="204"/>
      <c r="AO31" s="195"/>
      <c r="AP31" s="204"/>
      <c r="AQ31" s="195"/>
      <c r="AR31" s="200"/>
      <c r="AS31" s="220"/>
      <c r="AT31" s="222"/>
      <c r="AU31" s="222"/>
      <c r="AV31" s="164"/>
      <c r="AW31" s="164"/>
      <c r="AX31" s="186"/>
      <c r="AY31" s="186"/>
      <c r="AZ31" s="186"/>
      <c r="BA31" s="186"/>
      <c r="BB31" s="189"/>
      <c r="BC31" s="166"/>
      <c r="BD31" s="15"/>
      <c r="BE31" s="15"/>
      <c r="BF31" s="15"/>
      <c r="BG31" s="15"/>
      <c r="BH31" s="15"/>
      <c r="BI31" s="9"/>
    </row>
    <row r="32" spans="1:61" ht="127.5" customHeight="1">
      <c r="A32" s="209" t="s">
        <v>371</v>
      </c>
      <c r="B32" s="218" t="s">
        <v>381</v>
      </c>
      <c r="C32" s="77" t="s">
        <v>330</v>
      </c>
      <c r="D32" s="77" t="s">
        <v>382</v>
      </c>
      <c r="E32" s="77" t="s">
        <v>383</v>
      </c>
      <c r="F32" s="212" t="str">
        <f>+CONCATENATE(C32," ",D32," ",E32)</f>
        <v xml:space="preserve">Posibilidad de perdida economica y reputacional por falta de provisión en la cuenta bancaria para el pago de la cuota trimestral del crédito de Corvivienda por Bancolombia debido a la falta de saldo en la misma ocasionando intereses por mora causando un detrimento patrimonial y afectando la calificación de riesgo de la entidad. </v>
      </c>
      <c r="G32" s="108" t="s">
        <v>333</v>
      </c>
      <c r="H32" s="110" t="s">
        <v>334</v>
      </c>
      <c r="I32" s="110" t="s">
        <v>334</v>
      </c>
      <c r="J32" s="134" t="str">
        <f>+H32&amp;I32</f>
        <v>ProcesosProcesos</v>
      </c>
      <c r="K32" s="135">
        <v>12</v>
      </c>
      <c r="L32" s="129" t="str">
        <f>IF(K32&lt;=0,"",IF(K32&lt;=2,"Muy Baja",IF(K32&lt;=24,"Baja",IF(K32&lt;=500,"Media",IF(K32&lt;=5000,"Alta","Muy Alta")))))</f>
        <v>Baja</v>
      </c>
      <c r="M32" s="130">
        <f>IF(L32="","",IF(L32="Muy Baja",0.2,IF(L32="Baja",0.4,IF(L32="Media",0.6,IF(L32="Alta",0.8,IF(L32="Muy Alta",1,))))))</f>
        <v>0.4</v>
      </c>
      <c r="N32" s="173" t="s">
        <v>375</v>
      </c>
      <c r="O32" s="130">
        <f>IF(N32="","",IF(N32="menor a 10 SMLMV",0.2,IF(N32="ENTRE 10 Y 50 SMLMV",0.4,IF(N32="entre 50 y 100 SMLMV",0.6,IF(N32="entre 100 y 500 SMLMV",0.8,IF(N32="Mayor a 500 SMLMV",1,))))))</f>
        <v>0.6</v>
      </c>
      <c r="P32" s="129" t="str">
        <f>IF(O32&lt;=0,"",IF(O32&lt;=20%,"Leve",IF(O32&lt;=40%,"Menor",IF(O32&lt;=60%,"Moderado",IF(O32&lt;=80%,"Mayor","Catastrofico")))))</f>
        <v>Moderado</v>
      </c>
      <c r="Q32" s="126" t="s">
        <v>245</v>
      </c>
      <c r="R32" s="129" t="str">
        <f>IF(S32&lt;=0,"",IF(S32&lt;=20%,"Leve",IF(S32&lt;=40%,"Menor",IF(S32&lt;=60%,"Moderado",IF(S32&lt;=80%,"Mayor","Catastrofico")))))</f>
        <v>Moderado</v>
      </c>
      <c r="S32" s="130">
        <f>IF(Q32="","",IF(Q32="El riesgo afecta la imagen de algún área de la organización",0.2,IF(Q32="El riesgo afecta la imagen de la entidad internamente, de conocimiento general nivel interno, de junta directiva y accionistas y/o de proveedores",0.4,IF(Q32="El riesgo afecta la imagen de la entidad con algunos usuarios de relevancia frente al logro de los objetivos",0.6,IF(Q32="El riesgo afecta la imagen de la entidad con efecto publicitario sostenido a nivel de sector administrativo, nivel departamental o municipal",0.8,IF(Q32="El riesgo afecta la imagen de la entidad a nivel nacional, con efecto publicitario sostenido a nivel país",1,))))))</f>
        <v>0.6</v>
      </c>
      <c r="T32" s="129" t="str">
        <f>IF(U32&lt;=0,"",IF(U32&lt;=20%,"Leve",IF(U32&lt;=40%,"Menor",IF(U32&lt;=60%,"Moderado",IF(U32&lt;=80%,"Mayor","Catastrofico")))))</f>
        <v>Moderado</v>
      </c>
      <c r="U32" s="172">
        <f>+S32</f>
        <v>0.6</v>
      </c>
      <c r="V32" s="176" t="str">
        <f>IF(OR(AND(L32="Muy Baja",T32="Leve"),AND(L32="Muy Baja",T32="Menor"),AND(L32="Baja",T32="Leve")),"Bajo",IF(OR(AND(L32="Muy baja",T32="Moderado"),AND(L32="Baja",T32="Menor"),AND(L32="Baja",T32="Moderado"),AND(L32="Media",T32="Leve"),AND(L32="Media",T32="Menor"),AND(L32="Media",T32="Moderado"),AND(L32="Alta",T32="Leve"),AND(L32="Alta",T32="Menor")),"Moderado",IF(OR(AND(L32="Muy Baja",T32="Mayor"),AND(L32="Baja",T32="Mayor"),AND(L32="Media",T32="Mayor"),AND(L32="Alta",T32="Moderado"),AND(L32="Alta",T32="Mayor"),AND(L32="Muy Alta",T32="Leve"),AND(L32="Muy Alta",T32="Menor"),AND(L32="Muy Alta",T32="Moderado"),AND(L32="Muy Alta",T32="Mayor")),"Alto",IF(OR(AND(L32="Muy Baja",T32="Catastrofico"),AND(L32="Baja",T32="Catastrofico"),AND(L32="Media",T32="Catastrofico"),AND(L32="Alta",T32="Catastrofico"),AND(L32="Muy Alta",T32="Catastrofico")),"Extremo",))))</f>
        <v>Moderado</v>
      </c>
      <c r="W32" s="13">
        <v>1</v>
      </c>
      <c r="X32" s="74" t="s">
        <v>376</v>
      </c>
      <c r="Y32" s="75" t="s">
        <v>384</v>
      </c>
      <c r="Z32" s="75" t="s">
        <v>378</v>
      </c>
      <c r="AA32" s="13" t="str">
        <f t="shared" ref="AA32:AA36" si="24">+CONCATENATE(X32," ",Y32," ",Z32)</f>
        <v xml:space="preserve">Profesional especializado código 222 grado 41  Provisionar en la cuenta bancaria destinada para el pago de manera trimestral de un 110% del valor de la obligación Los cuales se pueden evidenciarse con el soporte de pago y oficio de traslado realizado previamente a este. En caso de que la provisión de la cuenta no fuese exitosa, se ajustará el saldo para no incurrir en el pago de intereses adicionales. Esto cada vez que se presenten faltante en la cuenta </v>
      </c>
      <c r="AB32" s="32" t="s">
        <v>339</v>
      </c>
      <c r="AC32" s="33">
        <f>IF(AB32="","",IF(AB32="Preventivo",0.25,IF(AB32="Detectivo",0.15,IF(AB32="Correctivo",0.1,))))</f>
        <v>0.25</v>
      </c>
      <c r="AD32" s="14" t="str">
        <f>+IF(OR(AB32='[1]11 FORMULAS'!$O$4,AB32='[1]11 FORMULAS'!$O$5),'[1]11 FORMULAS'!$P$5,IF(AB32='[1]11 FORMULAS'!$O$6,'[1]11 FORMULAS'!$P$6,""))</f>
        <v>Probabilidad</v>
      </c>
      <c r="AE32" s="32" t="s">
        <v>359</v>
      </c>
      <c r="AF32" s="33">
        <f>IF(AE32="","",IF(AE32="Manual",0.15,IF(AE32="Automatico",0.25,)))</f>
        <v>0.15</v>
      </c>
      <c r="AG32" s="34" t="s">
        <v>341</v>
      </c>
      <c r="AH32" s="34" t="s">
        <v>360</v>
      </c>
      <c r="AI32" s="34" t="s">
        <v>343</v>
      </c>
      <c r="AJ32" s="14">
        <f>+AC32+AF32</f>
        <v>0.4</v>
      </c>
      <c r="AK32" s="14">
        <f>+M32*AJ32</f>
        <v>0.16000000000000003</v>
      </c>
      <c r="AL32" s="14">
        <f>+M32-AK32</f>
        <v>0.24</v>
      </c>
      <c r="AM32" s="14">
        <f>IF(AD32='[1]11 FORMULAS'!$P$6,U32-(U32*AJ32),U32)</f>
        <v>0.6</v>
      </c>
      <c r="AN32" s="177">
        <f>+AL36</f>
        <v>0.24</v>
      </c>
      <c r="AO32" s="129" t="str">
        <f>IF(AN32&lt;=0,"",IF(AN32&lt;=20%,"Muy Baja",IF(AN32&lt;=40%,"Baja",IF(AN32&lt;=60%,"Media",IF(AN32&lt;=80%,"Alta","Muy Alta")))))</f>
        <v>Baja</v>
      </c>
      <c r="AP32" s="177">
        <f>+AM36</f>
        <v>0.6</v>
      </c>
      <c r="AQ32" s="129" t="str">
        <f>IF(AP32&lt;=0,"",IF(AP32&lt;=20%,"Leve",IF(AP32&lt;=40%,"Menor",IF(AP32&lt;=60%,"Moderado",IF(AP32&lt;=80%,"Mayor","Catastrofico")))))</f>
        <v>Moderado</v>
      </c>
      <c r="AR32" s="176" t="str">
        <f>IF(OR(AND(AO32="Muy Baja",AQ32="Leve"),AND(AO32="Muy Baja",AQ32="Menor"),AND(AO32="Baja",AQ32="Leve")),"Bajo",IF(OR(AND(AO32="Muy baja",AQ32="Moderado"),AND(AO32="Baja",AQ32="Menor"),AND(AO32="Baja",AQ32="Moderado"),AND(AO32="Media",AQ32="Leve"),AND(AO32="Media",AQ32="Menor"),AND(AO32="Media",AQ32="Moderado"),AND(AO32="Alta",AQ32="Leve"),AND(AO32="Alta",AQ32="Menor")),"Moderado",IF(OR(AND(AO32="Muy Baja",AQ32="Mayor"),AND(AO32="Baja",AQ32="Mayor"),AND(AO32="Media",AQ32="Mayor"),AND(AO32="Alta",AQ32="Moderado"),AND(AO32="Alta",AQ32="Mayor"),AND(AO32="Muy Alta",AQ32="Leve"),AND(AO32="Muy Alta",AQ32="Menor"),AND(AO32="Muy Alta",AQ32="Moderado"),AND(AO32="Muy Alta",AQ32="Mayor")),"Alto",IF(OR(AND(AO32="Muy Baja",AQ32="Catastrofico"),AND(AO32="Baja",AQ32="Catastrofico"),AND(AO32="Media",AQ32="Catastrofico"),AND(AO32="Alta",AQ32="Catastrofico"),AND(AO32="Muy Alta",AQ32="Catastrofico")),"Extremo",""))))</f>
        <v>Moderado</v>
      </c>
      <c r="AS32" s="223" t="s">
        <v>344</v>
      </c>
      <c r="AT32" s="222" t="s">
        <v>379</v>
      </c>
      <c r="AU32" s="222" t="s">
        <v>380</v>
      </c>
      <c r="AV32" s="162" t="s">
        <v>347</v>
      </c>
      <c r="AW32" s="162" t="s">
        <v>348</v>
      </c>
      <c r="AX32" s="209"/>
      <c r="AY32" s="209"/>
      <c r="AZ32" s="209"/>
      <c r="BA32" s="209"/>
      <c r="BB32" s="186"/>
      <c r="BC32" s="186" t="s">
        <v>349</v>
      </c>
      <c r="BD32" s="15"/>
      <c r="BE32" s="15"/>
      <c r="BF32" s="15"/>
      <c r="BG32" s="15"/>
      <c r="BH32" s="15"/>
      <c r="BI32" s="9"/>
    </row>
    <row r="33" spans="1:61">
      <c r="A33" s="186"/>
      <c r="B33" s="211"/>
      <c r="C33" s="76"/>
      <c r="D33" s="76"/>
      <c r="E33" s="76"/>
      <c r="F33" s="213"/>
      <c r="G33" s="108"/>
      <c r="H33" s="110"/>
      <c r="I33" s="110"/>
      <c r="J33" s="134"/>
      <c r="K33" s="135"/>
      <c r="L33" s="129"/>
      <c r="M33" s="131"/>
      <c r="N33" s="173"/>
      <c r="O33" s="131"/>
      <c r="P33" s="129"/>
      <c r="Q33" s="127"/>
      <c r="R33" s="129"/>
      <c r="S33" s="131"/>
      <c r="T33" s="129"/>
      <c r="U33" s="172"/>
      <c r="V33" s="176"/>
      <c r="W33" s="13">
        <v>2</v>
      </c>
      <c r="X33" s="48"/>
      <c r="Y33" s="48"/>
      <c r="Z33" s="48"/>
      <c r="AA33" s="13" t="str">
        <f t="shared" si="24"/>
        <v xml:space="preserve">  </v>
      </c>
      <c r="AB33" s="32" t="s">
        <v>236</v>
      </c>
      <c r="AC33" s="33">
        <f t="shared" ref="AC33:AC36" si="25">IF(AB33="","",IF(AB33="Preventivo",0.25,IF(AB33="Detectivo",0.15,IF(AB33="Correctivo",0.1,))))</f>
        <v>0</v>
      </c>
      <c r="AD33" s="14" t="str">
        <f>+IF(OR(AB33='[1]11 FORMULAS'!$O$4,AB33='[1]11 FORMULAS'!$O$5),'[1]11 FORMULAS'!$P$5,IF(AB33='[1]11 FORMULAS'!$O$6,'[1]11 FORMULAS'!$P$6,""))</f>
        <v/>
      </c>
      <c r="AE33" s="32" t="s">
        <v>236</v>
      </c>
      <c r="AF33" s="33">
        <f t="shared" ref="AF33:AF36" si="26">IF(AE33="","",IF(AE33="Manual",0.15,IF(AE33="Automatico",0.25,)))</f>
        <v>0</v>
      </c>
      <c r="AG33" s="34" t="s">
        <v>236</v>
      </c>
      <c r="AH33" s="34" t="s">
        <v>236</v>
      </c>
      <c r="AI33" s="34" t="s">
        <v>236</v>
      </c>
      <c r="AJ33" s="14">
        <f>+AC33+AF33</f>
        <v>0</v>
      </c>
      <c r="AK33" s="14">
        <f>+AL32*AJ33</f>
        <v>0</v>
      </c>
      <c r="AL33" s="14">
        <f>+AL32-AK33</f>
        <v>0.24</v>
      </c>
      <c r="AM33" s="14">
        <f>IF(AD33='[1]11 FORMULAS'!$P$6,AM32-(AM32*AJ33),AM32)</f>
        <v>0.6</v>
      </c>
      <c r="AN33" s="177"/>
      <c r="AO33" s="129"/>
      <c r="AP33" s="177"/>
      <c r="AQ33" s="129"/>
      <c r="AR33" s="176"/>
      <c r="AS33" s="219"/>
      <c r="AT33" s="222"/>
      <c r="AU33" s="222"/>
      <c r="AV33" s="163"/>
      <c r="AW33" s="163"/>
      <c r="AX33" s="186"/>
      <c r="AY33" s="186"/>
      <c r="AZ33" s="186"/>
      <c r="BA33" s="186"/>
      <c r="BB33" s="186"/>
      <c r="BC33" s="186"/>
      <c r="BD33" s="15"/>
      <c r="BE33" s="15"/>
      <c r="BF33" s="15"/>
      <c r="BG33" s="15"/>
      <c r="BH33" s="15"/>
      <c r="BI33" s="9"/>
    </row>
    <row r="34" spans="1:61">
      <c r="A34" s="186"/>
      <c r="B34" s="211"/>
      <c r="C34" s="76"/>
      <c r="D34" s="76"/>
      <c r="E34" s="76"/>
      <c r="F34" s="213"/>
      <c r="G34" s="108"/>
      <c r="H34" s="110"/>
      <c r="I34" s="110"/>
      <c r="J34" s="134"/>
      <c r="K34" s="135"/>
      <c r="L34" s="129"/>
      <c r="M34" s="131"/>
      <c r="N34" s="173"/>
      <c r="O34" s="131"/>
      <c r="P34" s="129"/>
      <c r="Q34" s="127"/>
      <c r="R34" s="129"/>
      <c r="S34" s="131"/>
      <c r="T34" s="129"/>
      <c r="U34" s="172"/>
      <c r="V34" s="176"/>
      <c r="W34" s="13">
        <v>3</v>
      </c>
      <c r="X34" s="48"/>
      <c r="Y34" s="48"/>
      <c r="Z34" s="48"/>
      <c r="AA34" s="13" t="str">
        <f t="shared" si="24"/>
        <v xml:space="preserve">  </v>
      </c>
      <c r="AB34" s="32" t="s">
        <v>236</v>
      </c>
      <c r="AC34" s="33">
        <f t="shared" si="25"/>
        <v>0</v>
      </c>
      <c r="AD34" s="14" t="str">
        <f>+IF(OR(AB34='[1]11 FORMULAS'!$O$4,AB34='[1]11 FORMULAS'!$O$5),'[1]11 FORMULAS'!$P$5,IF(AB34='[1]11 FORMULAS'!$O$6,'[1]11 FORMULAS'!$P$6,""))</f>
        <v/>
      </c>
      <c r="AE34" s="32" t="s">
        <v>236</v>
      </c>
      <c r="AF34" s="33">
        <f t="shared" si="26"/>
        <v>0</v>
      </c>
      <c r="AG34" s="34" t="s">
        <v>236</v>
      </c>
      <c r="AH34" s="34" t="s">
        <v>236</v>
      </c>
      <c r="AI34" s="34" t="s">
        <v>236</v>
      </c>
      <c r="AJ34" s="14">
        <f>+AC34+AF34</f>
        <v>0</v>
      </c>
      <c r="AK34" s="14">
        <f t="shared" ref="AK34:AK36" si="27">+AL33*AJ34</f>
        <v>0</v>
      </c>
      <c r="AL34" s="14">
        <f t="shared" ref="AL34:AL36" si="28">+AL33-AK34</f>
        <v>0.24</v>
      </c>
      <c r="AM34" s="14">
        <f>IF(AD34='[1]11 FORMULAS'!$P$6,AM33-(AM33*AJ34),AM33)</f>
        <v>0.6</v>
      </c>
      <c r="AN34" s="177"/>
      <c r="AO34" s="129"/>
      <c r="AP34" s="177"/>
      <c r="AQ34" s="129"/>
      <c r="AR34" s="176"/>
      <c r="AS34" s="219"/>
      <c r="AT34" s="222"/>
      <c r="AU34" s="222"/>
      <c r="AV34" s="163"/>
      <c r="AW34" s="163"/>
      <c r="AX34" s="186"/>
      <c r="AY34" s="186"/>
      <c r="AZ34" s="186"/>
      <c r="BA34" s="186"/>
      <c r="BB34" s="186"/>
      <c r="BC34" s="186"/>
      <c r="BD34" s="15"/>
      <c r="BE34" s="15"/>
      <c r="BF34" s="15"/>
      <c r="BG34" s="15"/>
      <c r="BH34" s="15"/>
      <c r="BI34" s="9"/>
    </row>
    <row r="35" spans="1:61">
      <c r="A35" s="186"/>
      <c r="B35" s="211"/>
      <c r="C35" s="76"/>
      <c r="D35" s="76"/>
      <c r="E35" s="76"/>
      <c r="F35" s="213"/>
      <c r="G35" s="108"/>
      <c r="H35" s="110"/>
      <c r="I35" s="110"/>
      <c r="J35" s="134"/>
      <c r="K35" s="135"/>
      <c r="L35" s="129"/>
      <c r="M35" s="131"/>
      <c r="N35" s="173"/>
      <c r="O35" s="131"/>
      <c r="P35" s="129"/>
      <c r="Q35" s="127"/>
      <c r="R35" s="129"/>
      <c r="S35" s="131"/>
      <c r="T35" s="129"/>
      <c r="U35" s="172"/>
      <c r="V35" s="176"/>
      <c r="W35" s="13">
        <v>4</v>
      </c>
      <c r="X35" s="48"/>
      <c r="Y35" s="48"/>
      <c r="Z35" s="48"/>
      <c r="AA35" s="13" t="str">
        <f t="shared" si="24"/>
        <v xml:space="preserve">  </v>
      </c>
      <c r="AB35" s="32" t="s">
        <v>236</v>
      </c>
      <c r="AC35" s="33">
        <f t="shared" si="25"/>
        <v>0</v>
      </c>
      <c r="AD35" s="14" t="str">
        <f>+IF(OR(AB35='[1]11 FORMULAS'!$O$4,AB35='[1]11 FORMULAS'!$O$5),'[1]11 FORMULAS'!$P$5,IF(AB35='[1]11 FORMULAS'!$O$6,'[1]11 FORMULAS'!$P$6,""))</f>
        <v/>
      </c>
      <c r="AE35" s="32" t="s">
        <v>236</v>
      </c>
      <c r="AF35" s="33">
        <f t="shared" si="26"/>
        <v>0</v>
      </c>
      <c r="AG35" s="34" t="s">
        <v>236</v>
      </c>
      <c r="AH35" s="34" t="s">
        <v>236</v>
      </c>
      <c r="AI35" s="34" t="s">
        <v>236</v>
      </c>
      <c r="AJ35" s="14">
        <f t="shared" ref="AJ35:AJ36" si="29">+AC35+AF35</f>
        <v>0</v>
      </c>
      <c r="AK35" s="14">
        <f t="shared" si="27"/>
        <v>0</v>
      </c>
      <c r="AL35" s="14">
        <f t="shared" si="28"/>
        <v>0.24</v>
      </c>
      <c r="AM35" s="14">
        <f>IF(AD35='[1]11 FORMULAS'!$P$6,AM34-(AM34*AJ35),AM34)</f>
        <v>0.6</v>
      </c>
      <c r="AN35" s="177"/>
      <c r="AO35" s="129"/>
      <c r="AP35" s="177"/>
      <c r="AQ35" s="129"/>
      <c r="AR35" s="176"/>
      <c r="AS35" s="219"/>
      <c r="AT35" s="222"/>
      <c r="AU35" s="222"/>
      <c r="AV35" s="163"/>
      <c r="AW35" s="163"/>
      <c r="AX35" s="186"/>
      <c r="AY35" s="186"/>
      <c r="AZ35" s="186"/>
      <c r="BA35" s="186"/>
      <c r="BB35" s="186"/>
      <c r="BC35" s="186"/>
      <c r="BD35" s="15"/>
      <c r="BE35" s="15"/>
      <c r="BF35" s="15"/>
      <c r="BG35" s="15"/>
      <c r="BH35" s="15"/>
      <c r="BI35" s="9"/>
    </row>
    <row r="36" spans="1:61">
      <c r="A36" s="186"/>
      <c r="B36" s="211"/>
      <c r="C36" s="76"/>
      <c r="D36" s="76"/>
      <c r="E36" s="76"/>
      <c r="F36" s="214"/>
      <c r="G36" s="192"/>
      <c r="H36" s="193"/>
      <c r="I36" s="193"/>
      <c r="J36" s="134"/>
      <c r="K36" s="194"/>
      <c r="L36" s="195"/>
      <c r="M36" s="196"/>
      <c r="N36" s="197"/>
      <c r="O36" s="196"/>
      <c r="P36" s="195"/>
      <c r="Q36" s="198"/>
      <c r="R36" s="195"/>
      <c r="S36" s="196"/>
      <c r="T36" s="195"/>
      <c r="U36" s="199"/>
      <c r="V36" s="200"/>
      <c r="W36" s="49"/>
      <c r="X36" s="49"/>
      <c r="Y36" s="49"/>
      <c r="Z36" s="49"/>
      <c r="AA36" s="49" t="str">
        <f t="shared" si="24"/>
        <v xml:space="preserve">  </v>
      </c>
      <c r="AB36" s="50" t="s">
        <v>236</v>
      </c>
      <c r="AC36" s="51">
        <f t="shared" si="25"/>
        <v>0</v>
      </c>
      <c r="AD36" s="52" t="str">
        <f>+IF(OR(AB36='[1]11 FORMULAS'!$O$4,AB36='[1]11 FORMULAS'!$O$5),'[1]11 FORMULAS'!$P$5,IF(AB36='[1]11 FORMULAS'!$O$6,'[1]11 FORMULAS'!$P$6,""))</f>
        <v/>
      </c>
      <c r="AE36" s="50" t="s">
        <v>236</v>
      </c>
      <c r="AF36" s="51">
        <f t="shared" si="26"/>
        <v>0</v>
      </c>
      <c r="AG36" s="53" t="s">
        <v>236</v>
      </c>
      <c r="AH36" s="54" t="s">
        <v>236</v>
      </c>
      <c r="AI36" s="54" t="s">
        <v>236</v>
      </c>
      <c r="AJ36" s="55">
        <f t="shared" si="29"/>
        <v>0</v>
      </c>
      <c r="AK36" s="55">
        <f t="shared" si="27"/>
        <v>0</v>
      </c>
      <c r="AL36" s="55">
        <f t="shared" si="28"/>
        <v>0.24</v>
      </c>
      <c r="AM36" s="55">
        <f>IF(AD36='[1]11 FORMULAS'!$P$6,AM35-(AM35*AJ36),AM35)</f>
        <v>0.6</v>
      </c>
      <c r="AN36" s="204"/>
      <c r="AO36" s="195"/>
      <c r="AP36" s="204"/>
      <c r="AQ36" s="195"/>
      <c r="AR36" s="200"/>
      <c r="AS36" s="220"/>
      <c r="AT36" s="222"/>
      <c r="AU36" s="222"/>
      <c r="AV36" s="164"/>
      <c r="AW36" s="164"/>
      <c r="AX36" s="186"/>
      <c r="AY36" s="186"/>
      <c r="AZ36" s="186"/>
      <c r="BA36" s="186"/>
      <c r="BB36" s="186"/>
      <c r="BC36" s="186"/>
      <c r="BD36" s="15"/>
      <c r="BE36" s="15"/>
      <c r="BF36" s="15"/>
      <c r="BG36" s="15"/>
      <c r="BH36" s="15"/>
      <c r="BI36" s="9"/>
    </row>
  </sheetData>
  <mergeCells count="240">
    <mergeCell ref="AW32:AW36"/>
    <mergeCell ref="AX32:AX36"/>
    <mergeCell ref="AY32:AY36"/>
    <mergeCell ref="AZ32:AZ36"/>
    <mergeCell ref="BA32:BA36"/>
    <mergeCell ref="BB32:BB36"/>
    <mergeCell ref="BC32:BC36"/>
    <mergeCell ref="AN32:AN36"/>
    <mergeCell ref="AO32:AO36"/>
    <mergeCell ref="AP32:AP36"/>
    <mergeCell ref="AQ32:AQ36"/>
    <mergeCell ref="AR32:AR36"/>
    <mergeCell ref="AS32:AS36"/>
    <mergeCell ref="AT32:AT36"/>
    <mergeCell ref="AU32:AU36"/>
    <mergeCell ref="AV32:AV36"/>
    <mergeCell ref="BB27:BB31"/>
    <mergeCell ref="BC27:BC31"/>
    <mergeCell ref="A32:A36"/>
    <mergeCell ref="B32:B36"/>
    <mergeCell ref="F32:F36"/>
    <mergeCell ref="G32:G36"/>
    <mergeCell ref="H32:H36"/>
    <mergeCell ref="I32:I36"/>
    <mergeCell ref="J32:J36"/>
    <mergeCell ref="K32:K36"/>
    <mergeCell ref="L32:L36"/>
    <mergeCell ref="M32:M36"/>
    <mergeCell ref="N32:N36"/>
    <mergeCell ref="O32:O36"/>
    <mergeCell ref="P32:P36"/>
    <mergeCell ref="Q32:Q36"/>
    <mergeCell ref="R32:R36"/>
    <mergeCell ref="S32:S36"/>
    <mergeCell ref="T32:T36"/>
    <mergeCell ref="U32:U36"/>
    <mergeCell ref="V32:V36"/>
    <mergeCell ref="AS27:AS31"/>
    <mergeCell ref="AT27:AT31"/>
    <mergeCell ref="AU27:AU31"/>
    <mergeCell ref="AY27:AY31"/>
    <mergeCell ref="AZ27:AZ31"/>
    <mergeCell ref="BA27:BA31"/>
    <mergeCell ref="S27:S31"/>
    <mergeCell ref="T27:T31"/>
    <mergeCell ref="U27:U31"/>
    <mergeCell ref="V27:V31"/>
    <mergeCell ref="AN27:AN31"/>
    <mergeCell ref="AO27:AO31"/>
    <mergeCell ref="AP27:AP31"/>
    <mergeCell ref="AQ27:AQ31"/>
    <mergeCell ref="AR27:AR31"/>
    <mergeCell ref="M27:M31"/>
    <mergeCell ref="N27:N31"/>
    <mergeCell ref="O27:O31"/>
    <mergeCell ref="P27:P31"/>
    <mergeCell ref="Q27:Q31"/>
    <mergeCell ref="R27:R31"/>
    <mergeCell ref="AV27:AV31"/>
    <mergeCell ref="AW27:AW31"/>
    <mergeCell ref="AX27:AX31"/>
    <mergeCell ref="A27:A31"/>
    <mergeCell ref="B27:B31"/>
    <mergeCell ref="F27:F31"/>
    <mergeCell ref="G27:G31"/>
    <mergeCell ref="H27:H31"/>
    <mergeCell ref="I27:I31"/>
    <mergeCell ref="A7:V7"/>
    <mergeCell ref="AN22:AN26"/>
    <mergeCell ref="AO22:AO26"/>
    <mergeCell ref="R17:R21"/>
    <mergeCell ref="S17:S21"/>
    <mergeCell ref="T17:T21"/>
    <mergeCell ref="U17:U21"/>
    <mergeCell ref="V17:V21"/>
    <mergeCell ref="AN17:AN21"/>
    <mergeCell ref="AO17:AO21"/>
    <mergeCell ref="J27:J31"/>
    <mergeCell ref="K27:K31"/>
    <mergeCell ref="L27:L31"/>
    <mergeCell ref="A17:A21"/>
    <mergeCell ref="A22:A26"/>
    <mergeCell ref="E10:E11"/>
    <mergeCell ref="F10:F11"/>
    <mergeCell ref="K9:K11"/>
    <mergeCell ref="BB22:BB26"/>
    <mergeCell ref="BC22:BC26"/>
    <mergeCell ref="AP22:AP26"/>
    <mergeCell ref="AQ22:AQ26"/>
    <mergeCell ref="AR22:AR26"/>
    <mergeCell ref="AS22:AS26"/>
    <mergeCell ref="AT22:AT26"/>
    <mergeCell ref="AU22:AU26"/>
    <mergeCell ref="AV22:AV26"/>
    <mergeCell ref="AW22:AW26"/>
    <mergeCell ref="AX22:AX26"/>
    <mergeCell ref="BA17:BA21"/>
    <mergeCell ref="BB17:BB21"/>
    <mergeCell ref="BC17:BC21"/>
    <mergeCell ref="B22:B26"/>
    <mergeCell ref="F22:F26"/>
    <mergeCell ref="G22:G26"/>
    <mergeCell ref="H22:H26"/>
    <mergeCell ref="I22:I26"/>
    <mergeCell ref="J22:J26"/>
    <mergeCell ref="K22:K26"/>
    <mergeCell ref="L22:L26"/>
    <mergeCell ref="M22:M26"/>
    <mergeCell ref="N22:N26"/>
    <mergeCell ref="O22:O26"/>
    <mergeCell ref="P22:P26"/>
    <mergeCell ref="Q22:Q26"/>
    <mergeCell ref="R22:R26"/>
    <mergeCell ref="S22:S26"/>
    <mergeCell ref="T22:T26"/>
    <mergeCell ref="U22:U26"/>
    <mergeCell ref="V22:V26"/>
    <mergeCell ref="AY22:AY26"/>
    <mergeCell ref="AZ22:AZ26"/>
    <mergeCell ref="BA22:BA26"/>
    <mergeCell ref="AR17:AR21"/>
    <mergeCell ref="AS17:AS21"/>
    <mergeCell ref="AT17:AT21"/>
    <mergeCell ref="AU17:AU21"/>
    <mergeCell ref="AV17:AV21"/>
    <mergeCell ref="AW17:AW21"/>
    <mergeCell ref="AX17:AX21"/>
    <mergeCell ref="AY17:AY21"/>
    <mergeCell ref="AZ17:AZ21"/>
    <mergeCell ref="AP17:AP21"/>
    <mergeCell ref="AQ17:AQ21"/>
    <mergeCell ref="I17:I21"/>
    <mergeCell ref="J17:J21"/>
    <mergeCell ref="K17:K21"/>
    <mergeCell ref="L17:L21"/>
    <mergeCell ref="M17:M21"/>
    <mergeCell ref="N17:N21"/>
    <mergeCell ref="O17:O21"/>
    <mergeCell ref="P17:P21"/>
    <mergeCell ref="Q17:Q21"/>
    <mergeCell ref="M9:M11"/>
    <mergeCell ref="W8:AA10"/>
    <mergeCell ref="AB8:AS8"/>
    <mergeCell ref="AB10:AF10"/>
    <mergeCell ref="AJ9:AJ10"/>
    <mergeCell ref="AL9:AL10"/>
    <mergeCell ref="AM9:AM10"/>
    <mergeCell ref="AT10:AT11"/>
    <mergeCell ref="K8:V8"/>
    <mergeCell ref="AN9:AN11"/>
    <mergeCell ref="AO9:AO11"/>
    <mergeCell ref="AP9:AP11"/>
    <mergeCell ref="R9:R11"/>
    <mergeCell ref="S9:S11"/>
    <mergeCell ref="T9:T11"/>
    <mergeCell ref="U9:U11"/>
    <mergeCell ref="P12:P16"/>
    <mergeCell ref="AS12:AS16"/>
    <mergeCell ref="M12:M16"/>
    <mergeCell ref="N12:N16"/>
    <mergeCell ref="O12:O16"/>
    <mergeCell ref="BF12:BG12"/>
    <mergeCell ref="AT12:AT16"/>
    <mergeCell ref="AU12:AU16"/>
    <mergeCell ref="V12:V16"/>
    <mergeCell ref="AN12:AN16"/>
    <mergeCell ref="AO12:AO16"/>
    <mergeCell ref="AP12:AP16"/>
    <mergeCell ref="AQ12:AQ16"/>
    <mergeCell ref="AR12:AR16"/>
    <mergeCell ref="W7:AS7"/>
    <mergeCell ref="AT7:BC9"/>
    <mergeCell ref="V9:V11"/>
    <mergeCell ref="AB9:AI9"/>
    <mergeCell ref="AG10:AI10"/>
    <mergeCell ref="Q9:Q11"/>
    <mergeCell ref="BB12:BB16"/>
    <mergeCell ref="BC12:BC16"/>
    <mergeCell ref="AW12:AW16"/>
    <mergeCell ref="AX12:AX16"/>
    <mergeCell ref="BB10:BB11"/>
    <mergeCell ref="AV12:AV16"/>
    <mergeCell ref="AY12:AY16"/>
    <mergeCell ref="BC10:BC11"/>
    <mergeCell ref="AU10:AU11"/>
    <mergeCell ref="AV10:AV11"/>
    <mergeCell ref="AW10:AW11"/>
    <mergeCell ref="AX10:AZ10"/>
    <mergeCell ref="BA10:BA11"/>
    <mergeCell ref="AZ12:AZ16"/>
    <mergeCell ref="BA12:BA16"/>
    <mergeCell ref="U12:U16"/>
    <mergeCell ref="BB1:BC1"/>
    <mergeCell ref="D2:BA2"/>
    <mergeCell ref="BB2:BC2"/>
    <mergeCell ref="D3:BA3"/>
    <mergeCell ref="BB3:BC3"/>
    <mergeCell ref="D4:BA4"/>
    <mergeCell ref="BB4:BC4"/>
    <mergeCell ref="X6:AI6"/>
    <mergeCell ref="BB6:BC6"/>
    <mergeCell ref="D5:E5"/>
    <mergeCell ref="L5:M5"/>
    <mergeCell ref="L6:M6"/>
    <mergeCell ref="D6:K6"/>
    <mergeCell ref="BB5:BC5"/>
    <mergeCell ref="A1:C4"/>
    <mergeCell ref="A5:C5"/>
    <mergeCell ref="A6:C6"/>
    <mergeCell ref="A10:A11"/>
    <mergeCell ref="A12:A16"/>
    <mergeCell ref="AQ9:AQ11"/>
    <mergeCell ref="AR9:AR11"/>
    <mergeCell ref="AS9:AS11"/>
    <mergeCell ref="Q12:Q16"/>
    <mergeCell ref="R12:R16"/>
    <mergeCell ref="S12:S16"/>
    <mergeCell ref="T12:T16"/>
    <mergeCell ref="I12:I16"/>
    <mergeCell ref="L9:L11"/>
    <mergeCell ref="N9:N11"/>
    <mergeCell ref="O9:O11"/>
    <mergeCell ref="P9:P11"/>
    <mergeCell ref="D1:BA1"/>
    <mergeCell ref="J12:J16"/>
    <mergeCell ref="K12:K16"/>
    <mergeCell ref="L12:L16"/>
    <mergeCell ref="B10:B11"/>
    <mergeCell ref="C10:C11"/>
    <mergeCell ref="D10:D11"/>
    <mergeCell ref="G10:J10"/>
    <mergeCell ref="B12:B16"/>
    <mergeCell ref="F12:F16"/>
    <mergeCell ref="G12:G16"/>
    <mergeCell ref="H12:H16"/>
    <mergeCell ref="A8:J9"/>
    <mergeCell ref="B17:B21"/>
    <mergeCell ref="F17:F21"/>
    <mergeCell ref="G17:G21"/>
    <mergeCell ref="H17:H21"/>
  </mergeCells>
  <conditionalFormatting sqref="L12">
    <cfRule type="cellIs" dxfId="264" priority="1073" operator="equal">
      <formula>"Muy Alta"</formula>
    </cfRule>
    <cfRule type="cellIs" dxfId="263" priority="1074" operator="equal">
      <formula>"Alta"</formula>
    </cfRule>
    <cfRule type="cellIs" dxfId="262" priority="1075" operator="equal">
      <formula>"Media"</formula>
    </cfRule>
    <cfRule type="cellIs" dxfId="261" priority="1076" operator="equal">
      <formula>"Baja"</formula>
    </cfRule>
    <cfRule type="cellIs" dxfId="260" priority="1077" operator="equal">
      <formula>"Muy Baja"</formula>
    </cfRule>
  </conditionalFormatting>
  <conditionalFormatting sqref="L17">
    <cfRule type="cellIs" dxfId="259" priority="203" operator="equal">
      <formula>"Muy Alta"</formula>
    </cfRule>
    <cfRule type="cellIs" dxfId="258" priority="204" operator="equal">
      <formula>"Alta"</formula>
    </cfRule>
    <cfRule type="cellIs" dxfId="257" priority="205" operator="equal">
      <formula>"Media"</formula>
    </cfRule>
    <cfRule type="cellIs" dxfId="256" priority="206" operator="equal">
      <formula>"Baja"</formula>
    </cfRule>
    <cfRule type="cellIs" dxfId="255" priority="207" operator="equal">
      <formula>"Muy Baja"</formula>
    </cfRule>
  </conditionalFormatting>
  <conditionalFormatting sqref="L22">
    <cfRule type="cellIs" dxfId="254" priority="150" operator="equal">
      <formula>"Muy Alta"</formula>
    </cfRule>
    <cfRule type="cellIs" dxfId="253" priority="151" operator="equal">
      <formula>"Alta"</formula>
    </cfRule>
    <cfRule type="cellIs" dxfId="252" priority="152" operator="equal">
      <formula>"Media"</formula>
    </cfRule>
    <cfRule type="cellIs" dxfId="251" priority="153" operator="equal">
      <formula>"Baja"</formula>
    </cfRule>
    <cfRule type="cellIs" dxfId="250" priority="154" operator="equal">
      <formula>"Muy Baja"</formula>
    </cfRule>
  </conditionalFormatting>
  <conditionalFormatting sqref="N12">
    <cfRule type="cellIs" dxfId="249" priority="218" operator="equal">
      <formula>$V$12</formula>
    </cfRule>
    <cfRule type="cellIs" dxfId="248" priority="219" operator="equal">
      <formula>$V$13</formula>
    </cfRule>
    <cfRule type="cellIs" dxfId="247" priority="220" operator="equal">
      <formula>$V$14</formula>
    </cfRule>
    <cfRule type="cellIs" dxfId="246" priority="221" operator="equal">
      <formula>$V$15</formula>
    </cfRule>
    <cfRule type="cellIs" dxfId="245" priority="222" operator="equal">
      <formula>$V$16</formula>
    </cfRule>
  </conditionalFormatting>
  <conditionalFormatting sqref="N17">
    <cfRule type="cellIs" dxfId="244" priority="165" operator="equal">
      <formula>$V$12</formula>
    </cfRule>
    <cfRule type="cellIs" dxfId="243" priority="166" operator="equal">
      <formula>$V$13</formula>
    </cfRule>
    <cfRule type="cellIs" dxfId="242" priority="167" operator="equal">
      <formula>$V$14</formula>
    </cfRule>
    <cfRule type="cellIs" dxfId="241" priority="168" operator="equal">
      <formula>$V$15</formula>
    </cfRule>
    <cfRule type="cellIs" dxfId="240" priority="169" operator="equal">
      <formula>$V$16</formula>
    </cfRule>
  </conditionalFormatting>
  <conditionalFormatting sqref="N22">
    <cfRule type="cellIs" dxfId="239" priority="112" operator="equal">
      <formula>$V$12</formula>
    </cfRule>
    <cfRule type="cellIs" dxfId="238" priority="113" operator="equal">
      <formula>$V$13</formula>
    </cfRule>
    <cfRule type="cellIs" dxfId="237" priority="114" operator="equal">
      <formula>$V$14</formula>
    </cfRule>
    <cfRule type="cellIs" dxfId="236" priority="115" operator="equal">
      <formula>$V$15</formula>
    </cfRule>
    <cfRule type="cellIs" dxfId="235" priority="116" operator="equal">
      <formula>$V$16</formula>
    </cfRule>
  </conditionalFormatting>
  <conditionalFormatting sqref="P12">
    <cfRule type="cellIs" dxfId="234" priority="1068" operator="equal">
      <formula>"catastrofico"</formula>
    </cfRule>
    <cfRule type="cellIs" dxfId="233" priority="1069" operator="equal">
      <formula>"Mayor"</formula>
    </cfRule>
    <cfRule type="cellIs" dxfId="232" priority="1070" operator="equal">
      <formula>"Moderado"</formula>
    </cfRule>
    <cfRule type="cellIs" dxfId="231" priority="1071" operator="equal">
      <formula>"menor"</formula>
    </cfRule>
    <cfRule type="cellIs" dxfId="230" priority="1072" operator="equal">
      <formula>"leve"</formula>
    </cfRule>
  </conditionalFormatting>
  <conditionalFormatting sqref="P17">
    <cfRule type="cellIs" dxfId="229" priority="213" operator="equal">
      <formula>"catastrofico"</formula>
    </cfRule>
    <cfRule type="cellIs" dxfId="228" priority="214" operator="equal">
      <formula>"Mayor"</formula>
    </cfRule>
    <cfRule type="cellIs" dxfId="227" priority="215" operator="equal">
      <formula>"Moderado"</formula>
    </cfRule>
    <cfRule type="cellIs" dxfId="226" priority="216" operator="equal">
      <formula>"menor"</formula>
    </cfRule>
    <cfRule type="cellIs" dxfId="225" priority="217" operator="equal">
      <formula>"leve"</formula>
    </cfRule>
  </conditionalFormatting>
  <conditionalFormatting sqref="P22">
    <cfRule type="cellIs" dxfId="224" priority="160" operator="equal">
      <formula>"catastrofico"</formula>
    </cfRule>
    <cfRule type="cellIs" dxfId="223" priority="161" operator="equal">
      <formula>"Mayor"</formula>
    </cfRule>
    <cfRule type="cellIs" dxfId="222" priority="162" operator="equal">
      <formula>"Moderado"</formula>
    </cfRule>
    <cfRule type="cellIs" dxfId="221" priority="163" operator="equal">
      <formula>"menor"</formula>
    </cfRule>
    <cfRule type="cellIs" dxfId="220" priority="164" operator="equal">
      <formula>"leve"</formula>
    </cfRule>
  </conditionalFormatting>
  <conditionalFormatting sqref="R12">
    <cfRule type="cellIs" dxfId="219" priority="1063" operator="equal">
      <formula>"catastrofico"</formula>
    </cfRule>
    <cfRule type="cellIs" dxfId="218" priority="1064" operator="equal">
      <formula>"Mayor"</formula>
    </cfRule>
    <cfRule type="cellIs" dxfId="217" priority="1065" operator="equal">
      <formula>"Moderado"</formula>
    </cfRule>
    <cfRule type="cellIs" dxfId="216" priority="1066" operator="equal">
      <formula>"menor"</formula>
    </cfRule>
    <cfRule type="cellIs" dxfId="215" priority="1067" operator="equal">
      <formula>"leve"</formula>
    </cfRule>
  </conditionalFormatting>
  <conditionalFormatting sqref="R17">
    <cfRule type="cellIs" dxfId="214" priority="198" operator="equal">
      <formula>"catastrofico"</formula>
    </cfRule>
    <cfRule type="cellIs" dxfId="213" priority="199" operator="equal">
      <formula>"Mayor"</formula>
    </cfRule>
    <cfRule type="cellIs" dxfId="212" priority="200" operator="equal">
      <formula>"Moderado"</formula>
    </cfRule>
    <cfRule type="cellIs" dxfId="211" priority="201" operator="equal">
      <formula>"menor"</formula>
    </cfRule>
    <cfRule type="cellIs" dxfId="210" priority="202" operator="equal">
      <formula>"leve"</formula>
    </cfRule>
  </conditionalFormatting>
  <conditionalFormatting sqref="R22">
    <cfRule type="cellIs" dxfId="209" priority="145" operator="equal">
      <formula>"catastrofico"</formula>
    </cfRule>
    <cfRule type="cellIs" dxfId="208" priority="146" operator="equal">
      <formula>"Mayor"</formula>
    </cfRule>
    <cfRule type="cellIs" dxfId="207" priority="147" operator="equal">
      <formula>"Moderado"</formula>
    </cfRule>
    <cfRule type="cellIs" dxfId="206" priority="148" operator="equal">
      <formula>"menor"</formula>
    </cfRule>
    <cfRule type="cellIs" dxfId="205" priority="149" operator="equal">
      <formula>"leve"</formula>
    </cfRule>
  </conditionalFormatting>
  <conditionalFormatting sqref="T12">
    <cfRule type="cellIs" dxfId="204" priority="1058" operator="equal">
      <formula>"catastrofico"</formula>
    </cfRule>
    <cfRule type="cellIs" dxfId="203" priority="1059" operator="equal">
      <formula>"Mayor"</formula>
    </cfRule>
    <cfRule type="cellIs" dxfId="202" priority="1060" operator="equal">
      <formula>"Moderado"</formula>
    </cfRule>
    <cfRule type="cellIs" dxfId="201" priority="1061" operator="equal">
      <formula>"menor"</formula>
    </cfRule>
    <cfRule type="cellIs" dxfId="200" priority="1062" operator="equal">
      <formula>"leve"</formula>
    </cfRule>
  </conditionalFormatting>
  <conditionalFormatting sqref="T17">
    <cfRule type="cellIs" dxfId="199" priority="193" operator="equal">
      <formula>"catastrofico"</formula>
    </cfRule>
    <cfRule type="cellIs" dxfId="198" priority="194" operator="equal">
      <formula>"Mayor"</formula>
    </cfRule>
    <cfRule type="cellIs" dxfId="197" priority="195" operator="equal">
      <formula>"Moderado"</formula>
    </cfRule>
    <cfRule type="cellIs" dxfId="196" priority="196" operator="equal">
      <formula>"menor"</formula>
    </cfRule>
    <cfRule type="cellIs" dxfId="195" priority="197" operator="equal">
      <formula>"leve"</formula>
    </cfRule>
  </conditionalFormatting>
  <conditionalFormatting sqref="T22">
    <cfRule type="cellIs" dxfId="194" priority="140" operator="equal">
      <formula>"catastrofico"</formula>
    </cfRule>
    <cfRule type="cellIs" dxfId="193" priority="141" operator="equal">
      <formula>"Mayor"</formula>
    </cfRule>
    <cfRule type="cellIs" dxfId="192" priority="142" operator="equal">
      <formula>"Moderado"</formula>
    </cfRule>
    <cfRule type="cellIs" dxfId="191" priority="143" operator="equal">
      <formula>"menor"</formula>
    </cfRule>
    <cfRule type="cellIs" dxfId="190" priority="144" operator="equal">
      <formula>"leve"</formula>
    </cfRule>
  </conditionalFormatting>
  <conditionalFormatting sqref="U12">
    <cfRule type="cellIs" dxfId="189" priority="1078" operator="equal">
      <formula>#REF!</formula>
    </cfRule>
    <cfRule type="cellIs" dxfId="188" priority="1079" operator="equal">
      <formula>#REF!</formula>
    </cfRule>
    <cfRule type="cellIs" dxfId="187" priority="1080" operator="equal">
      <formula>#REF!</formula>
    </cfRule>
    <cfRule type="cellIs" dxfId="186" priority="1081" operator="equal">
      <formula>#REF!</formula>
    </cfRule>
    <cfRule type="cellIs" dxfId="185" priority="1082" operator="equal">
      <formula>#REF!</formula>
    </cfRule>
  </conditionalFormatting>
  <conditionalFormatting sqref="U17">
    <cfRule type="cellIs" dxfId="184" priority="208" operator="equal">
      <formula>#REF!</formula>
    </cfRule>
    <cfRule type="cellIs" dxfId="183" priority="209" operator="equal">
      <formula>#REF!</formula>
    </cfRule>
    <cfRule type="cellIs" dxfId="182" priority="210" operator="equal">
      <formula>#REF!</formula>
    </cfRule>
    <cfRule type="cellIs" dxfId="181" priority="211" operator="equal">
      <formula>#REF!</formula>
    </cfRule>
    <cfRule type="cellIs" dxfId="180" priority="212" operator="equal">
      <formula>#REF!</formula>
    </cfRule>
  </conditionalFormatting>
  <conditionalFormatting sqref="U22">
    <cfRule type="cellIs" dxfId="179" priority="155" operator="equal">
      <formula>#REF!</formula>
    </cfRule>
    <cfRule type="cellIs" dxfId="178" priority="156" operator="equal">
      <formula>#REF!</formula>
    </cfRule>
    <cfRule type="cellIs" dxfId="177" priority="157" operator="equal">
      <formula>#REF!</formula>
    </cfRule>
    <cfRule type="cellIs" dxfId="176" priority="158" operator="equal">
      <formula>#REF!</formula>
    </cfRule>
    <cfRule type="cellIs" dxfId="175" priority="159" operator="equal">
      <formula>#REF!</formula>
    </cfRule>
  </conditionalFormatting>
  <conditionalFormatting sqref="V12">
    <cfRule type="cellIs" dxfId="174" priority="852" operator="equal">
      <formula>"Extremo"</formula>
    </cfRule>
    <cfRule type="cellIs" dxfId="173" priority="853" operator="equal">
      <formula>"Alto"</formula>
    </cfRule>
    <cfRule type="cellIs" dxfId="172" priority="854" operator="equal">
      <formula>"Moderado"</formula>
    </cfRule>
    <cfRule type="cellIs" dxfId="171" priority="855" operator="equal">
      <formula>"Bajo"</formula>
    </cfRule>
  </conditionalFormatting>
  <conditionalFormatting sqref="V17">
    <cfRule type="cellIs" dxfId="170" priority="174" operator="equal">
      <formula>"Extremo"</formula>
    </cfRule>
    <cfRule type="cellIs" dxfId="169" priority="175" operator="equal">
      <formula>"Alto"</formula>
    </cfRule>
    <cfRule type="cellIs" dxfId="168" priority="176" operator="equal">
      <formula>"Moderado"</formula>
    </cfRule>
    <cfRule type="cellIs" dxfId="167" priority="177" operator="equal">
      <formula>"Bajo"</formula>
    </cfRule>
  </conditionalFormatting>
  <conditionalFormatting sqref="V22">
    <cfRule type="cellIs" dxfId="166" priority="121" operator="equal">
      <formula>"Extremo"</formula>
    </cfRule>
    <cfRule type="cellIs" dxfId="165" priority="122" operator="equal">
      <formula>"Alto"</formula>
    </cfRule>
    <cfRule type="cellIs" dxfId="164" priority="123" operator="equal">
      <formula>"Moderado"</formula>
    </cfRule>
    <cfRule type="cellIs" dxfId="163" priority="124" operator="equal">
      <formula>"Bajo"</formula>
    </cfRule>
  </conditionalFormatting>
  <conditionalFormatting sqref="AO12">
    <cfRule type="cellIs" dxfId="162" priority="1053" operator="equal">
      <formula>"Muy Alta"</formula>
    </cfRule>
    <cfRule type="cellIs" dxfId="161" priority="1054" operator="equal">
      <formula>"Alta"</formula>
    </cfRule>
    <cfRule type="cellIs" dxfId="160" priority="1055" operator="equal">
      <formula>"Media"</formula>
    </cfRule>
    <cfRule type="cellIs" dxfId="159" priority="1056" operator="equal">
      <formula>"Baja"</formula>
    </cfRule>
    <cfRule type="cellIs" dxfId="158" priority="1057" operator="equal">
      <formula>"Muy Baja"</formula>
    </cfRule>
  </conditionalFormatting>
  <conditionalFormatting sqref="AO17">
    <cfRule type="cellIs" dxfId="157" priority="188" operator="equal">
      <formula>"Muy Alta"</formula>
    </cfRule>
    <cfRule type="cellIs" dxfId="156" priority="189" operator="equal">
      <formula>"Alta"</formula>
    </cfRule>
    <cfRule type="cellIs" dxfId="155" priority="190" operator="equal">
      <formula>"Media"</formula>
    </cfRule>
    <cfRule type="cellIs" dxfId="154" priority="191" operator="equal">
      <formula>"Baja"</formula>
    </cfRule>
    <cfRule type="cellIs" dxfId="153" priority="192" operator="equal">
      <formula>"Muy Baja"</formula>
    </cfRule>
  </conditionalFormatting>
  <conditionalFormatting sqref="AO22">
    <cfRule type="cellIs" dxfId="152" priority="135" operator="equal">
      <formula>"Muy Alta"</formula>
    </cfRule>
    <cfRule type="cellIs" dxfId="151" priority="136" operator="equal">
      <formula>"Alta"</formula>
    </cfRule>
    <cfRule type="cellIs" dxfId="150" priority="137" operator="equal">
      <formula>"Media"</formula>
    </cfRule>
    <cfRule type="cellIs" dxfId="149" priority="138" operator="equal">
      <formula>"Baja"</formula>
    </cfRule>
    <cfRule type="cellIs" dxfId="148" priority="139" operator="equal">
      <formula>"Muy Baja"</formula>
    </cfRule>
  </conditionalFormatting>
  <conditionalFormatting sqref="AQ12">
    <cfRule type="cellIs" dxfId="147" priority="1048" operator="equal">
      <formula>"Catastrofico"</formula>
    </cfRule>
    <cfRule type="cellIs" dxfId="146" priority="1049" operator="equal">
      <formula>"Mayor"</formula>
    </cfRule>
    <cfRule type="cellIs" dxfId="145" priority="1050" operator="equal">
      <formula>"Moderado"</formula>
    </cfRule>
    <cfRule type="cellIs" dxfId="144" priority="1051" operator="equal">
      <formula>"Menor"</formula>
    </cfRule>
    <cfRule type="cellIs" dxfId="143" priority="1052" operator="equal">
      <formula>"Leve"</formula>
    </cfRule>
  </conditionalFormatting>
  <conditionalFormatting sqref="AQ17">
    <cfRule type="cellIs" dxfId="142" priority="183" operator="equal">
      <formula>"Catastrofico"</formula>
    </cfRule>
    <cfRule type="cellIs" dxfId="141" priority="184" operator="equal">
      <formula>"Mayor"</formula>
    </cfRule>
    <cfRule type="cellIs" dxfId="140" priority="185" operator="equal">
      <formula>"Moderado"</formula>
    </cfRule>
    <cfRule type="cellIs" dxfId="139" priority="186" operator="equal">
      <formula>"Menor"</formula>
    </cfRule>
    <cfRule type="cellIs" dxfId="138" priority="187" operator="equal">
      <formula>"Leve"</formula>
    </cfRule>
  </conditionalFormatting>
  <conditionalFormatting sqref="AQ22">
    <cfRule type="cellIs" dxfId="137" priority="130" operator="equal">
      <formula>"Catastrofico"</formula>
    </cfRule>
    <cfRule type="cellIs" dxfId="136" priority="131" operator="equal">
      <formula>"Mayor"</formula>
    </cfRule>
    <cfRule type="cellIs" dxfId="135" priority="132" operator="equal">
      <formula>"Moderado"</formula>
    </cfRule>
    <cfRule type="cellIs" dxfId="134" priority="133" operator="equal">
      <formula>"Menor"</formula>
    </cfRule>
    <cfRule type="cellIs" dxfId="133" priority="134" operator="equal">
      <formula>"Leve"</formula>
    </cfRule>
  </conditionalFormatting>
  <conditionalFormatting sqref="AR12">
    <cfRule type="cellIs" dxfId="132" priority="891" operator="equal">
      <formula>"Extremo"</formula>
    </cfRule>
    <cfRule type="cellIs" dxfId="131" priority="892" operator="equal">
      <formula>"Alto"</formula>
    </cfRule>
    <cfRule type="cellIs" dxfId="130" priority="893" operator="equal">
      <formula>"Moderado"</formula>
    </cfRule>
    <cfRule type="cellIs" dxfId="129" priority="894" operator="equal">
      <formula>"Bajo"</formula>
    </cfRule>
  </conditionalFormatting>
  <conditionalFormatting sqref="AR17">
    <cfRule type="cellIs" dxfId="128" priority="170" operator="equal">
      <formula>"Extremo"</formula>
    </cfRule>
    <cfRule type="cellIs" dxfId="127" priority="171" operator="equal">
      <formula>"Alto"</formula>
    </cfRule>
    <cfRule type="cellIs" dxfId="126" priority="172" operator="equal">
      <formula>"Moderado"</formula>
    </cfRule>
    <cfRule type="cellIs" dxfId="125" priority="173" operator="equal">
      <formula>"Bajo"</formula>
    </cfRule>
  </conditionalFormatting>
  <conditionalFormatting sqref="AR22">
    <cfRule type="cellIs" dxfId="124" priority="117" operator="equal">
      <formula>"Extremo"</formula>
    </cfRule>
    <cfRule type="cellIs" dxfId="123" priority="118" operator="equal">
      <formula>"Alto"</formula>
    </cfRule>
    <cfRule type="cellIs" dxfId="122" priority="119" operator="equal">
      <formula>"Moderado"</formula>
    </cfRule>
    <cfRule type="cellIs" dxfId="121" priority="120" operator="equal">
      <formula>"Bajo"</formula>
    </cfRule>
  </conditionalFormatting>
  <conditionalFormatting sqref="AS12">
    <cfRule type="cellIs" dxfId="120" priority="926" operator="equal">
      <formula>"Evitar"</formula>
    </cfRule>
    <cfRule type="cellIs" dxfId="119" priority="927" operator="equal">
      <formula>"Aceptar"</formula>
    </cfRule>
    <cfRule type="cellIs" dxfId="118" priority="928" operator="equal">
      <formula>"reducir transferir"</formula>
    </cfRule>
    <cfRule type="cellIs" dxfId="117" priority="929" operator="equal">
      <formula>"reducir mitigar"</formula>
    </cfRule>
    <cfRule type="cellIs" dxfId="116" priority="930" operator="equal">
      <formula>"Reducir mitigar"</formula>
    </cfRule>
  </conditionalFormatting>
  <conditionalFormatting sqref="AS17">
    <cfRule type="cellIs" dxfId="115" priority="178" operator="equal">
      <formula>"Evitar"</formula>
    </cfRule>
    <cfRule type="cellIs" dxfId="114" priority="179" operator="equal">
      <formula>"Aceptar"</formula>
    </cfRule>
    <cfRule type="cellIs" dxfId="113" priority="180" operator="equal">
      <formula>"reducir transferir"</formula>
    </cfRule>
    <cfRule type="cellIs" dxfId="112" priority="181" operator="equal">
      <formula>"reducir mitigar"</formula>
    </cfRule>
    <cfRule type="cellIs" dxfId="111" priority="182" operator="equal">
      <formula>"Reducir mitigar"</formula>
    </cfRule>
  </conditionalFormatting>
  <conditionalFormatting sqref="AS22">
    <cfRule type="cellIs" dxfId="110" priority="107" operator="equal">
      <formula>"Evitar"</formula>
    </cfRule>
    <cfRule type="cellIs" dxfId="109" priority="108" operator="equal">
      <formula>"Aceptar"</formula>
    </cfRule>
    <cfRule type="cellIs" dxfId="108" priority="109" operator="equal">
      <formula>"reducir transferir"</formula>
    </cfRule>
    <cfRule type="cellIs" dxfId="107" priority="110" operator="equal">
      <formula>"reducir mitigar"</formula>
    </cfRule>
    <cfRule type="cellIs" dxfId="106" priority="111" operator="equal">
      <formula>"Reducir mitigar"</formula>
    </cfRule>
  </conditionalFormatting>
  <conditionalFormatting sqref="L27">
    <cfRule type="cellIs" dxfId="105" priority="92" operator="equal">
      <formula>"Muy Alta"</formula>
    </cfRule>
    <cfRule type="cellIs" dxfId="104" priority="93" operator="equal">
      <formula>"Alta"</formula>
    </cfRule>
    <cfRule type="cellIs" dxfId="103" priority="94" operator="equal">
      <formula>"Media"</formula>
    </cfRule>
    <cfRule type="cellIs" dxfId="102" priority="95" operator="equal">
      <formula>"Baja"</formula>
    </cfRule>
    <cfRule type="cellIs" dxfId="101" priority="96" operator="equal">
      <formula>"Muy Baja"</formula>
    </cfRule>
  </conditionalFormatting>
  <conditionalFormatting sqref="N27">
    <cfRule type="cellIs" dxfId="100" priority="59" operator="equal">
      <formula>$V$12</formula>
    </cfRule>
    <cfRule type="cellIs" dxfId="99" priority="60" operator="equal">
      <formula>$V$13</formula>
    </cfRule>
    <cfRule type="cellIs" dxfId="98" priority="61" operator="equal">
      <formula>$V$14</formula>
    </cfRule>
    <cfRule type="cellIs" dxfId="97" priority="62" operator="equal">
      <formula>$V$15</formula>
    </cfRule>
    <cfRule type="cellIs" dxfId="96" priority="63" operator="equal">
      <formula>$V$16</formula>
    </cfRule>
  </conditionalFormatting>
  <conditionalFormatting sqref="P27">
    <cfRule type="cellIs" dxfId="95" priority="102" operator="equal">
      <formula>"catastrofico"</formula>
    </cfRule>
    <cfRule type="cellIs" dxfId="94" priority="103" operator="equal">
      <formula>"Mayor"</formula>
    </cfRule>
    <cfRule type="cellIs" dxfId="93" priority="104" operator="equal">
      <formula>"Moderado"</formula>
    </cfRule>
    <cfRule type="cellIs" dxfId="92" priority="105" operator="equal">
      <formula>"menor"</formula>
    </cfRule>
    <cfRule type="cellIs" dxfId="91" priority="106" operator="equal">
      <formula>"leve"</formula>
    </cfRule>
  </conditionalFormatting>
  <conditionalFormatting sqref="R27">
    <cfRule type="cellIs" dxfId="90" priority="87" operator="equal">
      <formula>"catastrofico"</formula>
    </cfRule>
    <cfRule type="cellIs" dxfId="89" priority="88" operator="equal">
      <formula>"Mayor"</formula>
    </cfRule>
    <cfRule type="cellIs" dxfId="88" priority="89" operator="equal">
      <formula>"Moderado"</formula>
    </cfRule>
    <cfRule type="cellIs" dxfId="87" priority="90" operator="equal">
      <formula>"menor"</formula>
    </cfRule>
    <cfRule type="cellIs" dxfId="86" priority="91" operator="equal">
      <formula>"leve"</formula>
    </cfRule>
  </conditionalFormatting>
  <conditionalFormatting sqref="T27">
    <cfRule type="cellIs" dxfId="85" priority="82" operator="equal">
      <formula>"catastrofico"</formula>
    </cfRule>
    <cfRule type="cellIs" dxfId="84" priority="83" operator="equal">
      <formula>"Mayor"</formula>
    </cfRule>
    <cfRule type="cellIs" dxfId="83" priority="84" operator="equal">
      <formula>"Moderado"</formula>
    </cfRule>
    <cfRule type="cellIs" dxfId="82" priority="85" operator="equal">
      <formula>"menor"</formula>
    </cfRule>
    <cfRule type="cellIs" dxfId="81" priority="86" operator="equal">
      <formula>"leve"</formula>
    </cfRule>
  </conditionalFormatting>
  <conditionalFormatting sqref="U27">
    <cfRule type="cellIs" dxfId="80" priority="97" operator="equal">
      <formula>#REF!</formula>
    </cfRule>
    <cfRule type="cellIs" dxfId="79" priority="98" operator="equal">
      <formula>#REF!</formula>
    </cfRule>
    <cfRule type="cellIs" dxfId="78" priority="99" operator="equal">
      <formula>#REF!</formula>
    </cfRule>
    <cfRule type="cellIs" dxfId="77" priority="100" operator="equal">
      <formula>#REF!</formula>
    </cfRule>
    <cfRule type="cellIs" dxfId="76" priority="101" operator="equal">
      <formula>#REF!</formula>
    </cfRule>
  </conditionalFormatting>
  <conditionalFormatting sqref="V27">
    <cfRule type="cellIs" dxfId="75" priority="68" operator="equal">
      <formula>"Extremo"</formula>
    </cfRule>
    <cfRule type="cellIs" dxfId="74" priority="69" operator="equal">
      <formula>"Alto"</formula>
    </cfRule>
    <cfRule type="cellIs" dxfId="73" priority="70" operator="equal">
      <formula>"Moderado"</formula>
    </cfRule>
    <cfRule type="cellIs" dxfId="72" priority="71" operator="equal">
      <formula>"Bajo"</formula>
    </cfRule>
  </conditionalFormatting>
  <conditionalFormatting sqref="AO27">
    <cfRule type="cellIs" dxfId="71" priority="77" operator="equal">
      <formula>"Muy Alta"</formula>
    </cfRule>
    <cfRule type="cellIs" dxfId="70" priority="78" operator="equal">
      <formula>"Alta"</formula>
    </cfRule>
    <cfRule type="cellIs" dxfId="69" priority="79" operator="equal">
      <formula>"Media"</formula>
    </cfRule>
    <cfRule type="cellIs" dxfId="68" priority="80" operator="equal">
      <formula>"Baja"</formula>
    </cfRule>
    <cfRule type="cellIs" dxfId="67" priority="81" operator="equal">
      <formula>"Muy Baja"</formula>
    </cfRule>
  </conditionalFormatting>
  <conditionalFormatting sqref="AQ27">
    <cfRule type="cellIs" dxfId="66" priority="72" operator="equal">
      <formula>"Catastrofico"</formula>
    </cfRule>
    <cfRule type="cellIs" dxfId="65" priority="73" operator="equal">
      <formula>"Mayor"</formula>
    </cfRule>
    <cfRule type="cellIs" dxfId="64" priority="74" operator="equal">
      <formula>"Moderado"</formula>
    </cfRule>
    <cfRule type="cellIs" dxfId="63" priority="75" operator="equal">
      <formula>"Menor"</formula>
    </cfRule>
    <cfRule type="cellIs" dxfId="62" priority="76" operator="equal">
      <formula>"Leve"</formula>
    </cfRule>
  </conditionalFormatting>
  <conditionalFormatting sqref="AR27">
    <cfRule type="cellIs" dxfId="61" priority="64" operator="equal">
      <formula>"Extremo"</formula>
    </cfRule>
    <cfRule type="cellIs" dxfId="60" priority="65" operator="equal">
      <formula>"Alto"</formula>
    </cfRule>
    <cfRule type="cellIs" dxfId="59" priority="66" operator="equal">
      <formula>"Moderado"</formula>
    </cfRule>
    <cfRule type="cellIs" dxfId="58" priority="67" operator="equal">
      <formula>"Bajo"</formula>
    </cfRule>
  </conditionalFormatting>
  <conditionalFormatting sqref="AS27">
    <cfRule type="cellIs" dxfId="57" priority="54" operator="equal">
      <formula>"Evitar"</formula>
    </cfRule>
    <cfRule type="cellIs" dxfId="56" priority="55" operator="equal">
      <formula>"Aceptar"</formula>
    </cfRule>
    <cfRule type="cellIs" dxfId="55" priority="56" operator="equal">
      <formula>"reducir transferir"</formula>
    </cfRule>
    <cfRule type="cellIs" dxfId="54" priority="57" operator="equal">
      <formula>"reducir mitigar"</formula>
    </cfRule>
    <cfRule type="cellIs" dxfId="53" priority="58" operator="equal">
      <formula>"Reducir mitigar"</formula>
    </cfRule>
  </conditionalFormatting>
  <conditionalFormatting sqref="L32">
    <cfRule type="cellIs" dxfId="52" priority="39" operator="equal">
      <formula>"Muy Alta"</formula>
    </cfRule>
    <cfRule type="cellIs" dxfId="51" priority="40" operator="equal">
      <formula>"Alta"</formula>
    </cfRule>
    <cfRule type="cellIs" dxfId="50" priority="41" operator="equal">
      <formula>"Media"</formula>
    </cfRule>
    <cfRule type="cellIs" dxfId="49" priority="42" operator="equal">
      <formula>"Baja"</formula>
    </cfRule>
    <cfRule type="cellIs" dxfId="48" priority="43" operator="equal">
      <formula>"Muy Baja"</formula>
    </cfRule>
  </conditionalFormatting>
  <conditionalFormatting sqref="N32">
    <cfRule type="cellIs" dxfId="47" priority="6" operator="equal">
      <formula>$V$12</formula>
    </cfRule>
    <cfRule type="cellIs" dxfId="46" priority="7" operator="equal">
      <formula>$V$13</formula>
    </cfRule>
    <cfRule type="cellIs" dxfId="45" priority="8" operator="equal">
      <formula>$V$14</formula>
    </cfRule>
    <cfRule type="cellIs" dxfId="44" priority="9" operator="equal">
      <formula>$V$15</formula>
    </cfRule>
    <cfRule type="cellIs" dxfId="43" priority="10" operator="equal">
      <formula>$V$16</formula>
    </cfRule>
  </conditionalFormatting>
  <conditionalFormatting sqref="P32">
    <cfRule type="cellIs" dxfId="42" priority="49" operator="equal">
      <formula>"catastrofico"</formula>
    </cfRule>
    <cfRule type="cellIs" dxfId="41" priority="50" operator="equal">
      <formula>"Mayor"</formula>
    </cfRule>
    <cfRule type="cellIs" dxfId="40" priority="51" operator="equal">
      <formula>"Moderado"</formula>
    </cfRule>
    <cfRule type="cellIs" dxfId="39" priority="52" operator="equal">
      <formula>"menor"</formula>
    </cfRule>
    <cfRule type="cellIs" dxfId="38" priority="53" operator="equal">
      <formula>"leve"</formula>
    </cfRule>
  </conditionalFormatting>
  <conditionalFormatting sqref="R32">
    <cfRule type="cellIs" dxfId="37" priority="34" operator="equal">
      <formula>"catastrofico"</formula>
    </cfRule>
    <cfRule type="cellIs" dxfId="36" priority="35" operator="equal">
      <formula>"Mayor"</formula>
    </cfRule>
    <cfRule type="cellIs" dxfId="35" priority="36" operator="equal">
      <formula>"Moderado"</formula>
    </cfRule>
    <cfRule type="cellIs" dxfId="34" priority="37" operator="equal">
      <formula>"menor"</formula>
    </cfRule>
    <cfRule type="cellIs" dxfId="33" priority="38" operator="equal">
      <formula>"leve"</formula>
    </cfRule>
  </conditionalFormatting>
  <conditionalFormatting sqref="T32">
    <cfRule type="cellIs" dxfId="32" priority="29" operator="equal">
      <formula>"catastrofico"</formula>
    </cfRule>
    <cfRule type="cellIs" dxfId="31" priority="30" operator="equal">
      <formula>"Mayor"</formula>
    </cfRule>
    <cfRule type="cellIs" dxfId="30" priority="31" operator="equal">
      <formula>"Moderado"</formula>
    </cfRule>
    <cfRule type="cellIs" dxfId="29" priority="32" operator="equal">
      <formula>"menor"</formula>
    </cfRule>
    <cfRule type="cellIs" dxfId="28" priority="33" operator="equal">
      <formula>"leve"</formula>
    </cfRule>
  </conditionalFormatting>
  <conditionalFormatting sqref="U32">
    <cfRule type="cellIs" dxfId="27" priority="44" operator="equal">
      <formula>#REF!</formula>
    </cfRule>
    <cfRule type="cellIs" dxfId="26" priority="45" operator="equal">
      <formula>#REF!</formula>
    </cfRule>
    <cfRule type="cellIs" dxfId="25" priority="46" operator="equal">
      <formula>#REF!</formula>
    </cfRule>
    <cfRule type="cellIs" dxfId="24" priority="47" operator="equal">
      <formula>#REF!</formula>
    </cfRule>
    <cfRule type="cellIs" dxfId="23" priority="48" operator="equal">
      <formula>#REF!</formula>
    </cfRule>
  </conditionalFormatting>
  <conditionalFormatting sqref="V32">
    <cfRule type="cellIs" dxfId="22" priority="15" operator="equal">
      <formula>"Extremo"</formula>
    </cfRule>
    <cfRule type="cellIs" dxfId="21" priority="16" operator="equal">
      <formula>"Alto"</formula>
    </cfRule>
    <cfRule type="cellIs" dxfId="20" priority="17" operator="equal">
      <formula>"Moderado"</formula>
    </cfRule>
    <cfRule type="cellIs" dxfId="19" priority="18" operator="equal">
      <formula>"Bajo"</formula>
    </cfRule>
  </conditionalFormatting>
  <conditionalFormatting sqref="AO32">
    <cfRule type="cellIs" dxfId="18" priority="24" operator="equal">
      <formula>"Muy Alta"</formula>
    </cfRule>
    <cfRule type="cellIs" dxfId="17" priority="25" operator="equal">
      <formula>"Alta"</formula>
    </cfRule>
    <cfRule type="cellIs" dxfId="16" priority="26" operator="equal">
      <formula>"Media"</formula>
    </cfRule>
    <cfRule type="cellIs" dxfId="15" priority="27" operator="equal">
      <formula>"Baja"</formula>
    </cfRule>
    <cfRule type="cellIs" dxfId="14" priority="28" operator="equal">
      <formula>"Muy Baja"</formula>
    </cfRule>
  </conditionalFormatting>
  <conditionalFormatting sqref="AQ32">
    <cfRule type="cellIs" dxfId="13" priority="19" operator="equal">
      <formula>"Catastrofico"</formula>
    </cfRule>
    <cfRule type="cellIs" dxfId="12" priority="20" operator="equal">
      <formula>"Mayor"</formula>
    </cfRule>
    <cfRule type="cellIs" dxfId="11" priority="21" operator="equal">
      <formula>"Moderado"</formula>
    </cfRule>
    <cfRule type="cellIs" dxfId="10" priority="22" operator="equal">
      <formula>"Menor"</formula>
    </cfRule>
    <cfRule type="cellIs" dxfId="9" priority="23" operator="equal">
      <formula>"Leve"</formula>
    </cfRule>
  </conditionalFormatting>
  <conditionalFormatting sqref="AR32">
    <cfRule type="cellIs" dxfId="8" priority="11" operator="equal">
      <formula>"Extremo"</formula>
    </cfRule>
    <cfRule type="cellIs" dxfId="7" priority="12" operator="equal">
      <formula>"Alto"</formula>
    </cfRule>
    <cfRule type="cellIs" dxfId="6" priority="13" operator="equal">
      <formula>"Moderado"</formula>
    </cfRule>
    <cfRule type="cellIs" dxfId="5" priority="14" operator="equal">
      <formula>"Bajo"</formula>
    </cfRule>
  </conditionalFormatting>
  <conditionalFormatting sqref="AS32">
    <cfRule type="cellIs" dxfId="4" priority="1" operator="equal">
      <formula>"Evitar"</formula>
    </cfRule>
    <cfRule type="cellIs" dxfId="3" priority="2" operator="equal">
      <formula>"Aceptar"</formula>
    </cfRule>
    <cfRule type="cellIs" dxfId="2" priority="3" operator="equal">
      <formula>"reducir transferir"</formula>
    </cfRule>
    <cfRule type="cellIs" dxfId="1" priority="4" operator="equal">
      <formula>"reducir mitigar"</formula>
    </cfRule>
    <cfRule type="cellIs" dxfId="0" priority="5" operator="equal">
      <formula>"Reducir mitigar"</formula>
    </cfRule>
  </conditionalFormatting>
  <dataValidations count="13">
    <dataValidation type="list" allowBlank="1" showInputMessage="1" showErrorMessage="1" sqref="AS12 AS17 AS22 AS27 AS32" xr:uid="{00000000-0002-0000-0200-000000000000}">
      <formula1>"Reducir mitigar,Reducir Transferir,Aceptar,Evitar"</formula1>
    </dataValidation>
    <dataValidation type="list" allowBlank="1" showInputMessage="1" showErrorMessage="1" sqref="H12:I12 H17:I17 H22:I22 H27:I27 H32:I32" xr:uid="{00000000-0002-0000-0200-000001000000}">
      <formula1>"Procesos,Evento externo,Talento humano,Tecnologias,Infraestructura"</formula1>
    </dataValidation>
    <dataValidation type="list" allowBlank="1" showInputMessage="1" showErrorMessage="1" sqref="K5" xr:uid="{00000000-0002-0000-0200-000002000000}">
      <formula1>"Estrategico,Misional,Apoyo"</formula1>
    </dataValidation>
    <dataValidation type="list" allowBlank="1" showInputMessage="1" showErrorMessage="1" sqref="C12:C26" xr:uid="{00000000-0002-0000-0200-000003000000}">
      <formula1>"Posibilidad de perdidad economica,Posibilidad de perdida reputacional,Posibilidad de perdida economica y reputacional,Posibilidad de perdida reputacional y economica"</formula1>
    </dataValidation>
    <dataValidation type="list" allowBlank="1" showInputMessage="1" showErrorMessage="1" sqref="G12:G36" xr:uid="{00000000-0002-0000-0200-000004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36" xr:uid="{00000000-0002-0000-0200-000005000000}">
      <formula1>"N/A,menor a 10 SMLMV,ENTRE 10 Y 50 SMLMV,entre 50 y 100 SMLMV,entre 100 y 500 SMLMV,Mayor a 500 SMLMV"</formula1>
    </dataValidation>
    <dataValidation type="list" allowBlank="1" showInputMessage="1" showErrorMessage="1" sqref="BC12:BC36" xr:uid="{00000000-0002-0000-0200-000006000000}">
      <formula1>"Sin Iniciar,En proceso,Cerrado"</formula1>
    </dataValidation>
    <dataValidation type="list" allowBlank="1" showInputMessage="1" showErrorMessage="1" sqref="Q12:Q36" xr:uid="{00000000-0002-0000-0200-000007000000}">
      <formula1>$BI$1:$BI$6</formula1>
    </dataValidation>
    <dataValidation type="list" allowBlank="1" showInputMessage="1" showErrorMessage="1" sqref="AB12:AB36" xr:uid="{00000000-0002-0000-0200-000008000000}">
      <formula1>"Preventivo,Detectivo,Correctivo,NA"</formula1>
    </dataValidation>
    <dataValidation type="list" allowBlank="1" showInputMessage="1" showErrorMessage="1" sqref="AE12:AE36" xr:uid="{00000000-0002-0000-0200-000009000000}">
      <formula1>"Manual,Automatico,NA"</formula1>
    </dataValidation>
    <dataValidation type="list" allowBlank="1" showInputMessage="1" showErrorMessage="1" sqref="AG12:AG36" xr:uid="{00000000-0002-0000-0200-00000A000000}">
      <formula1>"Documentado,Sin Documentar,NA"</formula1>
    </dataValidation>
    <dataValidation type="list" allowBlank="1" showInputMessage="1" showErrorMessage="1" sqref="AH12:AH36" xr:uid="{00000000-0002-0000-0200-00000B000000}">
      <formula1>"Continua,Aleatoria,NA"</formula1>
    </dataValidation>
    <dataValidation type="list" allowBlank="1" showInputMessage="1" showErrorMessage="1" sqref="AI12:AI36" xr:uid="{00000000-0002-0000-0200-00000C000000}">
      <formula1>"Con Registro,Sin Registro,NA"</formula1>
    </dataValidation>
  </dataValidations>
  <pageMargins left="0.7" right="0.7" top="0.75" bottom="0.75" header="0.3" footer="0.3"/>
  <pageSetup orientation="portrait" horizontalDpi="4294967292"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5"/>
  <sheetViews>
    <sheetView workbookViewId="0">
      <selection activeCell="B5" sqref="B5"/>
    </sheetView>
  </sheetViews>
  <sheetFormatPr defaultColWidth="11.42578125" defaultRowHeight="15"/>
  <cols>
    <col min="1" max="1" width="11.7109375" customWidth="1"/>
    <col min="2" max="2" width="69.140625" customWidth="1"/>
    <col min="3" max="3" width="13.5703125" customWidth="1"/>
  </cols>
  <sheetData>
    <row r="2" spans="1:3">
      <c r="A2" s="224" t="s">
        <v>385</v>
      </c>
      <c r="B2" s="224"/>
      <c r="C2" s="224"/>
    </row>
    <row r="3" spans="1:3">
      <c r="A3" s="65" t="s">
        <v>386</v>
      </c>
      <c r="B3" s="65" t="s">
        <v>387</v>
      </c>
      <c r="C3" s="65" t="s">
        <v>388</v>
      </c>
    </row>
    <row r="4" spans="1:3">
      <c r="A4" s="62">
        <v>45028</v>
      </c>
      <c r="B4" s="63" t="s">
        <v>389</v>
      </c>
      <c r="C4" s="64" t="s">
        <v>390</v>
      </c>
    </row>
    <row r="5" spans="1:3" ht="30" customHeight="1">
      <c r="A5" s="61">
        <v>45565</v>
      </c>
      <c r="B5" s="60" t="s">
        <v>391</v>
      </c>
      <c r="C5" s="43" t="s">
        <v>392</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EA2B1E-A1D7-4D93-8716-8048D5BB7CA7}"/>
</file>

<file path=customXml/itemProps2.xml><?xml version="1.0" encoding="utf-8"?>
<ds:datastoreItem xmlns:ds="http://schemas.openxmlformats.org/officeDocument/2006/customXml" ds:itemID="{D9DB1557-D2E9-4364-A82F-FD2EC3D421D2}"/>
</file>

<file path=customXml/itemProps3.xml><?xml version="1.0" encoding="utf-8"?>
<ds:datastoreItem xmlns:ds="http://schemas.openxmlformats.org/officeDocument/2006/customXml" ds:itemID="{7629AA0B-BECC-41C8-BFDB-84C6D5D07A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Andrea Miranda Hernandez</cp:lastModifiedBy>
  <cp:revision/>
  <dcterms:created xsi:type="dcterms:W3CDTF">2006-09-16T00:00:00Z</dcterms:created>
  <dcterms:modified xsi:type="dcterms:W3CDTF">2024-12-23T15:24:32Z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CargoSolicitadoPor">
    <vt:lpwstr> </vt:lpwstr>
  </property>
  <property fmtid="{D5CDD505-2E9C-101B-9397-08002B2CF9AE}" pid="13" name="CorreoElectronicoSolicitadoPor">
    <vt:lpwstr> </vt:lpwstr>
  </property>
  <property fmtid="{D5CDD505-2E9C-101B-9397-08002B2CF9AE}" pid="14" name="MotivoSolicitud">
    <vt:lpwstr>Creacion formato</vt:lpwstr>
  </property>
  <property fmtid="{D5CDD505-2E9C-101B-9397-08002B2CF9AE}" pid="15" name="SolicitadoPor">
    <vt:lpwstr>María Bernarda Pérez Cardona</vt:lpwstr>
  </property>
  <property fmtid="{D5CDD505-2E9C-101B-9397-08002B2CF9AE}" pid="16" name="CorreoRespValidacion">
    <vt:lpwstr>jemartinezp@cartagena.gov.co</vt:lpwstr>
  </property>
  <property fmtid="{D5CDD505-2E9C-101B-9397-08002B2CF9AE}" pid="17" name="ObservCalidad">
    <vt:lpwstr> </vt:lpwstr>
  </property>
  <property fmtid="{D5CDD505-2E9C-101B-9397-08002B2CF9AE}" pid="18" name="TipoDocumento">
    <vt:lpwstr>Documento</vt:lpwstr>
  </property>
  <property fmtid="{D5CDD505-2E9C-101B-9397-08002B2CF9AE}" pid="19" name="CargoRespValidacion">
    <vt:lpwstr>Asesor del Área de Calidad Secretaría General</vt:lpwstr>
  </property>
  <property fmtid="{D5CDD505-2E9C-101B-9397-08002B2CF9AE}" pid="20" name="RespValidacion">
    <vt:lpwstr>Jair Eliecer Martinez Pedrozo</vt:lpwstr>
  </property>
  <property fmtid="{D5CDD505-2E9C-101B-9397-08002B2CF9AE}" pid="21" name="EstadoSolicitud">
    <vt:lpwstr>Validado</vt:lpwstr>
  </property>
  <property fmtid="{D5CDD505-2E9C-101B-9397-08002B2CF9AE}" pid="22" name="NombreDocumento">
    <vt:lpwstr>Matriz De Riesgos Institucionales - Contexto e Identificación</vt:lpwstr>
  </property>
  <property fmtid="{D5CDD505-2E9C-101B-9397-08002B2CF9AE}" pid="23" name="TipoSolicitud">
    <vt:lpwstr>Modificación</vt:lpwstr>
  </property>
  <property fmtid="{D5CDD505-2E9C-101B-9397-08002B2CF9AE}" pid="24" name="CodigoDoc">
    <vt:lpwstr>PTDDE03-F003</vt:lpwstr>
  </property>
  <property fmtid="{D5CDD505-2E9C-101B-9397-08002B2CF9AE}" pid="25" name="ObservGestorCalidad">
    <vt:lpwstr> </vt:lpwstr>
  </property>
  <property fmtid="{D5CDD505-2E9C-101B-9397-08002B2CF9AE}" pid="26" name="SolicitudValidada">
    <vt:lpwstr>Si</vt:lpwstr>
  </property>
  <property fmtid="{D5CDD505-2E9C-101B-9397-08002B2CF9AE}" pid="27" name="TipoDoc">
    <vt:lpwstr>Formato</vt:lpwstr>
  </property>
  <property fmtid="{D5CDD505-2E9C-101B-9397-08002B2CF9AE}" pid="28" name="VersionDocumento">
    <vt:lpwstr>2.0</vt:lpwstr>
  </property>
</Properties>
</file>