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17"/>
  <workbookPr filterPrivacy="1" updateLinks="always" codeName="ThisWorkbook" defaultThemeVersion="124226"/>
  <xr:revisionPtr revIDLastSave="21" documentId="11_2373FB5098C0DC6D6259F3E90AAA91727BFEC9F0" xr6:coauthVersionLast="47" xr6:coauthVersionMax="47" xr10:uidLastSave="{79E8198A-DD62-4E80-A631-625095A07835}"/>
  <bookViews>
    <workbookView xWindow="-120" yWindow="-120" windowWidth="29040" windowHeight="15840" tabRatio="653" firstSheet="2" activeTab="2" xr2:uid="{00000000-000D-0000-FFFF-FFFF00000000}"/>
  </bookViews>
  <sheets>
    <sheet name="Indice" sheetId="28" r:id="rId1"/>
    <sheet name="CONTEXTO" sheetId="30" r:id="rId2"/>
    <sheet name="MATRIZ DE RIESGOS" sheetId="29" r:id="rId3"/>
    <sheet name="Control de Cambios" sheetId="31" r:id="rId4"/>
  </sheets>
  <externalReferences>
    <externalReference r:id="rId5"/>
    <externalReference r:id="rId6"/>
    <externalReference r:id="rId7"/>
  </externalReferences>
  <definedNames>
    <definedName name="_xlnm._FilterDatabase" localSheetId="1" hidden="1">CONTEXTO!$A$4:$I$78</definedName>
    <definedName name="A_Obj1">OFFSET(#REF!,0,0,COUNTA(#REF!)-1,1)</definedName>
    <definedName name="A_Obj2">OFFSET(#REF!,0,0,COUNTA(#REF!)-1,1)</definedName>
    <definedName name="A_Obj3">OFFSET(#REF!,0,0,COUNTA(#REF!)-1,1)</definedName>
    <definedName name="A_Obj4">OFFSET(#REF!,0,0,COUNTA(#REF!)-1,1)</definedName>
    <definedName name="Acc_1">#REF!</definedName>
    <definedName name="Acc_2">#REF!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fectación_Económica">'[1]3 PROBABIL E IMPACTO INHERENTE'!$X$11:$X$16</definedName>
    <definedName name="Departamentos">#REF!</definedName>
    <definedName name="Fuentes">#REF!</definedName>
    <definedName name="Indicadores">#REF!</definedName>
    <definedName name="Objetivos">OFFSET(#REF!,0,0,COUNTA(#REF!)-1,1)</definedName>
    <definedName name="RAN_C_AMENAZ">[2]NUEVAS_TABLAS!#REF!</definedName>
    <definedName name="RAN_C_TIPAME">[2]NUEVAS_TABLAS!#REF!</definedName>
    <definedName name="RAN_N_IMPAME">[2]NUEVAS_TABLAS!$B$2:$B$10</definedName>
    <definedName name="Tipo">'[1]11 FORMULAS'!$A$4:$A$11</definedName>
    <definedName name="Tipos">[3]TABLA!$G$2:$G$4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2" i="29" l="1"/>
  <c r="AF36" i="29"/>
  <c r="AD36" i="29"/>
  <c r="AC36" i="29"/>
  <c r="AJ36" i="29" s="1"/>
  <c r="AA36" i="29"/>
  <c r="AF35" i="29"/>
  <c r="AD35" i="29"/>
  <c r="AC35" i="29"/>
  <c r="AJ35" i="29" s="1"/>
  <c r="AA35" i="29"/>
  <c r="AF34" i="29"/>
  <c r="AD34" i="29"/>
  <c r="AC34" i="29"/>
  <c r="AJ34" i="29" s="1"/>
  <c r="AA34" i="29"/>
  <c r="AF33" i="29"/>
  <c r="AD33" i="29"/>
  <c r="AC33" i="29"/>
  <c r="AJ33" i="29" s="1"/>
  <c r="AA33" i="29"/>
  <c r="AF32" i="29"/>
  <c r="AD32" i="29"/>
  <c r="AC32" i="29"/>
  <c r="AJ32" i="29" s="1"/>
  <c r="AA32" i="29"/>
  <c r="S32" i="29"/>
  <c r="U32" i="29" s="1"/>
  <c r="T32" i="29" s="1"/>
  <c r="R32" i="29"/>
  <c r="O32" i="29"/>
  <c r="P32" i="29" s="1"/>
  <c r="L32" i="29"/>
  <c r="J32" i="29"/>
  <c r="F32" i="29"/>
  <c r="AF31" i="29"/>
  <c r="AD31" i="29"/>
  <c r="AC31" i="29"/>
  <c r="AJ31" i="29" s="1"/>
  <c r="AA31" i="29"/>
  <c r="AF30" i="29"/>
  <c r="AD30" i="29"/>
  <c r="AC30" i="29"/>
  <c r="AJ30" i="29" s="1"/>
  <c r="AA30" i="29"/>
  <c r="AF29" i="29"/>
  <c r="AD29" i="29"/>
  <c r="AC29" i="29"/>
  <c r="AJ29" i="29" s="1"/>
  <c r="AA29" i="29"/>
  <c r="AF28" i="29"/>
  <c r="AD28" i="29"/>
  <c r="AC28" i="29"/>
  <c r="AJ28" i="29" s="1"/>
  <c r="AA28" i="29"/>
  <c r="AF27" i="29"/>
  <c r="AD27" i="29"/>
  <c r="AC27" i="29"/>
  <c r="AJ27" i="29" s="1"/>
  <c r="AA27" i="29"/>
  <c r="S27" i="29"/>
  <c r="U27" i="29" s="1"/>
  <c r="T27" i="29" s="1"/>
  <c r="R27" i="29"/>
  <c r="O27" i="29"/>
  <c r="P27" i="29" s="1"/>
  <c r="L27" i="29"/>
  <c r="J27" i="29"/>
  <c r="F27" i="29"/>
  <c r="AA17" i="29"/>
  <c r="J22" i="29"/>
  <c r="J17" i="29"/>
  <c r="D80" i="28"/>
  <c r="D81" i="28" s="1"/>
  <c r="D82" i="28" s="1"/>
  <c r="D83" i="28" s="1"/>
  <c r="D84" i="28" s="1"/>
  <c r="D85" i="28" s="1"/>
  <c r="D86" i="28" s="1"/>
  <c r="D87" i="28" s="1"/>
  <c r="D88" i="28" s="1"/>
  <c r="D89" i="28" s="1"/>
  <c r="D90" i="28" s="1"/>
  <c r="D91" i="28" s="1"/>
  <c r="D92" i="28" s="1"/>
  <c r="D70" i="28"/>
  <c r="D71" i="28" s="1"/>
  <c r="D72" i="28" s="1"/>
  <c r="D73" i="28" s="1"/>
  <c r="D74" i="28" s="1"/>
  <c r="D75" i="28" s="1"/>
  <c r="D76" i="28" s="1"/>
  <c r="D77" i="28" s="1"/>
  <c r="D78" i="28" s="1"/>
  <c r="D79" i="28" s="1"/>
  <c r="D60" i="28"/>
  <c r="D61" i="28"/>
  <c r="D62" i="28"/>
  <c r="D63" i="28" s="1"/>
  <c r="D64" i="28" s="1"/>
  <c r="D65" i="28" s="1"/>
  <c r="D66" i="28" s="1"/>
  <c r="D67" i="28" s="1"/>
  <c r="D68" i="28" s="1"/>
  <c r="D69" i="28" s="1"/>
  <c r="D51" i="28"/>
  <c r="D52" i="28" s="1"/>
  <c r="D53" i="28" s="1"/>
  <c r="D54" i="28" s="1"/>
  <c r="D55" i="28" s="1"/>
  <c r="D56" i="28" s="1"/>
  <c r="D57" i="28" s="1"/>
  <c r="D58" i="28" s="1"/>
  <c r="D59" i="28" s="1"/>
  <c r="D45" i="28"/>
  <c r="D46" i="28"/>
  <c r="D47" i="28" s="1"/>
  <c r="D48" i="28" s="1"/>
  <c r="D49" i="28" s="1"/>
  <c r="D50" i="28" s="1"/>
  <c r="D44" i="28"/>
  <c r="D8" i="28"/>
  <c r="AF26" i="29"/>
  <c r="AD26" i="29"/>
  <c r="AC26" i="29"/>
  <c r="AJ26" i="29" s="1"/>
  <c r="AA26" i="29"/>
  <c r="AF25" i="29"/>
  <c r="AD25" i="29"/>
  <c r="AC25" i="29"/>
  <c r="AJ25" i="29" s="1"/>
  <c r="AA25" i="29"/>
  <c r="AF24" i="29"/>
  <c r="AD24" i="29"/>
  <c r="AC24" i="29"/>
  <c r="AJ24" i="29" s="1"/>
  <c r="AA24" i="29"/>
  <c r="AF23" i="29"/>
  <c r="AD23" i="29"/>
  <c r="AC23" i="29"/>
  <c r="AJ23" i="29" s="1"/>
  <c r="AA23" i="29"/>
  <c r="AF22" i="29"/>
  <c r="AD22" i="29"/>
  <c r="AC22" i="29"/>
  <c r="AJ22" i="29" s="1"/>
  <c r="AA22" i="29"/>
  <c r="S22" i="29"/>
  <c r="U22" i="29" s="1"/>
  <c r="R22" i="29"/>
  <c r="O22" i="29"/>
  <c r="P22" i="29" s="1"/>
  <c r="L22" i="29"/>
  <c r="M22" i="29" s="1"/>
  <c r="F22" i="29"/>
  <c r="AF21" i="29"/>
  <c r="AD21" i="29"/>
  <c r="AC21" i="29"/>
  <c r="AA21" i="29"/>
  <c r="AF20" i="29"/>
  <c r="AD20" i="29"/>
  <c r="AC20" i="29"/>
  <c r="AA20" i="29"/>
  <c r="AF19" i="29"/>
  <c r="AD19" i="29"/>
  <c r="AC19" i="29"/>
  <c r="AA19" i="29"/>
  <c r="AF18" i="29"/>
  <c r="AD18" i="29"/>
  <c r="AC18" i="29"/>
  <c r="AA18" i="29"/>
  <c r="AF17" i="29"/>
  <c r="AD17" i="29"/>
  <c r="AC17" i="29"/>
  <c r="AJ17" i="29" s="1"/>
  <c r="S17" i="29"/>
  <c r="R17" i="29" s="1"/>
  <c r="O17" i="29"/>
  <c r="P17" i="29" s="1"/>
  <c r="L17" i="29"/>
  <c r="M17" i="29" s="1"/>
  <c r="F17" i="29"/>
  <c r="V32" i="29" l="1"/>
  <c r="M32" i="29"/>
  <c r="AM32" i="29"/>
  <c r="AM33" i="29"/>
  <c r="AM34" i="29"/>
  <c r="AM35" i="29"/>
  <c r="AM36" i="29"/>
  <c r="AP32" i="29" s="1"/>
  <c r="AQ32" i="29" s="1"/>
  <c r="V27" i="29"/>
  <c r="M27" i="29"/>
  <c r="AM27" i="29"/>
  <c r="AM28" i="29"/>
  <c r="AM29" i="29"/>
  <c r="AM30" i="29"/>
  <c r="AM31" i="29"/>
  <c r="AP27" i="29" s="1"/>
  <c r="AQ27" i="29" s="1"/>
  <c r="AJ19" i="29"/>
  <c r="AJ21" i="29"/>
  <c r="AJ18" i="29"/>
  <c r="AJ20" i="29"/>
  <c r="AK22" i="29"/>
  <c r="AL22" i="29" s="1"/>
  <c r="AM22" i="29"/>
  <c r="AM23" i="29" s="1"/>
  <c r="AM24" i="29" s="1"/>
  <c r="AM25" i="29" s="1"/>
  <c r="AM26" i="29" s="1"/>
  <c r="AP22" i="29" s="1"/>
  <c r="AQ22" i="29" s="1"/>
  <c r="T22" i="29"/>
  <c r="V22" i="29" s="1"/>
  <c r="AK17" i="29"/>
  <c r="AL17" i="29" s="1"/>
  <c r="U17" i="29"/>
  <c r="T17" i="29" s="1"/>
  <c r="V17" i="29" s="1"/>
  <c r="AA14" i="29"/>
  <c r="AA15" i="29"/>
  <c r="AA16" i="29"/>
  <c r="AF16" i="29"/>
  <c r="AF15" i="29"/>
  <c r="AF14" i="29"/>
  <c r="AK32" i="29" l="1"/>
  <c r="AL32" i="29" s="1"/>
  <c r="AK27" i="29"/>
  <c r="AL27" i="29" s="1"/>
  <c r="AK23" i="29"/>
  <c r="AL23" i="29" s="1"/>
  <c r="AK18" i="29"/>
  <c r="AL18" i="29" s="1"/>
  <c r="AM17" i="29"/>
  <c r="AM18" i="29" s="1"/>
  <c r="AM19" i="29" s="1"/>
  <c r="AM20" i="29" s="1"/>
  <c r="AM21" i="29" s="1"/>
  <c r="AP17" i="29" s="1"/>
  <c r="AQ17" i="29" s="1"/>
  <c r="F12" i="29"/>
  <c r="AK33" i="29" l="1"/>
  <c r="AL33" i="29" s="1"/>
  <c r="AK28" i="29"/>
  <c r="AL28" i="29" s="1"/>
  <c r="AK24" i="29"/>
  <c r="AL24" i="29" s="1"/>
  <c r="AK19" i="29"/>
  <c r="AL19" i="29" s="1"/>
  <c r="AD16" i="29"/>
  <c r="AC16" i="29"/>
  <c r="AD15" i="29"/>
  <c r="AC15" i="29"/>
  <c r="AK34" i="29" l="1"/>
  <c r="AL34" i="29" s="1"/>
  <c r="AK29" i="29"/>
  <c r="AL29" i="29" s="1"/>
  <c r="AK25" i="29"/>
  <c r="AL25" i="29" s="1"/>
  <c r="AK20" i="29"/>
  <c r="AL20" i="29" s="1"/>
  <c r="AC12" i="29"/>
  <c r="AK35" i="29" l="1"/>
  <c r="AL35" i="29" s="1"/>
  <c r="AK30" i="29"/>
  <c r="AL30" i="29" s="1"/>
  <c r="AK26" i="29"/>
  <c r="AL26" i="29" s="1"/>
  <c r="AN22" i="29" s="1"/>
  <c r="AO22" i="29" s="1"/>
  <c r="AR22" i="29" s="1"/>
  <c r="AK21" i="29"/>
  <c r="AL21" i="29" s="1"/>
  <c r="AN17" i="29" s="1"/>
  <c r="AO17" i="29" s="1"/>
  <c r="AR17" i="29" s="1"/>
  <c r="AA13" i="29"/>
  <c r="AC13" i="29"/>
  <c r="AD13" i="29"/>
  <c r="AF13" i="29"/>
  <c r="AF12" i="29"/>
  <c r="AK36" i="29" l="1"/>
  <c r="AL36" i="29" s="1"/>
  <c r="AN32" i="29" s="1"/>
  <c r="AO32" i="29" s="1"/>
  <c r="AR32" i="29" s="1"/>
  <c r="AK31" i="29"/>
  <c r="AL31" i="29" s="1"/>
  <c r="AN27" i="29" s="1"/>
  <c r="AO27" i="29" s="1"/>
  <c r="AR27" i="29" s="1"/>
  <c r="AD12" i="29"/>
  <c r="AC14" i="29" l="1"/>
  <c r="S12" i="29"/>
  <c r="U12" i="29" s="1"/>
  <c r="O12" i="29"/>
  <c r="AJ14" i="29" l="1"/>
  <c r="AJ16" i="29"/>
  <c r="AJ15" i="29"/>
  <c r="AJ13" i="29" l="1"/>
  <c r="AJ12" i="29"/>
  <c r="AD14" i="29"/>
  <c r="AA12" i="29"/>
  <c r="P12" i="29"/>
  <c r="L12" i="29"/>
  <c r="M12" i="29" s="1"/>
  <c r="AK12" i="29" l="1"/>
  <c r="AL12" i="29" s="1"/>
  <c r="AK13" i="29" s="1"/>
  <c r="AL13" i="29" s="1"/>
  <c r="AK14" i="29" s="1"/>
  <c r="T12" i="29"/>
  <c r="V12" i="29" s="1"/>
  <c r="R12" i="29"/>
  <c r="AL14" i="29" l="1"/>
  <c r="AK15" i="29" s="1"/>
  <c r="AM12" i="29"/>
  <c r="AM13" i="29" s="1"/>
  <c r="AM14" i="29" s="1"/>
  <c r="AM15" i="29" s="1"/>
  <c r="AM16" i="29" s="1"/>
  <c r="AL15" i="29" l="1"/>
  <c r="AK16" i="29" s="1"/>
  <c r="AP12" i="29"/>
  <c r="AQ12" i="29" s="1"/>
  <c r="AL16" i="29" l="1"/>
  <c r="AN12" i="29" s="1"/>
  <c r="AO12" i="29" s="1"/>
  <c r="AR12" i="29" s="1"/>
</calcChain>
</file>

<file path=xl/sharedStrings.xml><?xml version="1.0" encoding="utf-8"?>
<sst xmlns="http://schemas.openxmlformats.org/spreadsheetml/2006/main" count="770" uniqueCount="393">
  <si>
    <t>TIPO</t>
  </si>
  <si>
    <t>MACROPROCESO</t>
  </si>
  <si>
    <t>ITEM</t>
  </si>
  <si>
    <t>PROCESOS ALCALDÍA CARTAGENA</t>
  </si>
  <si>
    <t>CODIGO</t>
  </si>
  <si>
    <t>SUBPROCESO</t>
  </si>
  <si>
    <t>Cód. Sp</t>
  </si>
  <si>
    <t>ESTRATEGICO</t>
  </si>
  <si>
    <t>PLANEACION TERRITORIAL Y DIRECCIONAMIENTO ESTRATEGICO</t>
  </si>
  <si>
    <t>DIRECCIONAMIENTO  ESTRATÉGICO</t>
  </si>
  <si>
    <t>PTDDE</t>
  </si>
  <si>
    <t xml:space="preserve">PLANEACIÓN ESTRATEGICA </t>
  </si>
  <si>
    <t>GESTIÓN DE POLITICAS PÚBLICAS E INSTITUCIONALES</t>
  </si>
  <si>
    <t xml:space="preserve">ADMINISTRACIÓN DE RIESGO </t>
  </si>
  <si>
    <t>EVALUACIÓN Y GESTIÓN DE LOS GRUPOS DE VALOR</t>
  </si>
  <si>
    <t>SEGUIMIENTO Y EVALUACIÓN</t>
  </si>
  <si>
    <t>PTDSE</t>
  </si>
  <si>
    <t>GESTIÓN DE LA INVERSIÓN PUBLICA</t>
  </si>
  <si>
    <t>PTDGI</t>
  </si>
  <si>
    <t>GESTIÓN  DEL PLAN DE DESARROLLO Y SUS INTRUMENTOS DE EJECUCIÓN</t>
  </si>
  <si>
    <t>GESTIÓN DE PROYECTOS DE INVERSIÓN PÚBLICA</t>
  </si>
  <si>
    <t xml:space="preserve">GESTIÓN DE PROYECTOS DE INVERSIÓN PÚBLICA CON RECURSOS DE REGALIAS </t>
  </si>
  <si>
    <t xml:space="preserve"> GESTIÓN Y  CONTROL  DE INVERSIONES PÚBLICAS </t>
  </si>
  <si>
    <t>GESTIÓN DE DATOS E INFORMACIÓN ESTADISTICA DISTRITAL</t>
  </si>
  <si>
    <t>PTDSI</t>
  </si>
  <si>
    <t>SISTEMA DE INFORMACION - SISBEN</t>
  </si>
  <si>
    <t>SISTEMA DE INFORMACIÓN DE LA ESTRATIFICACIÓN SOCIOECONOMICA</t>
  </si>
  <si>
    <t>SISTEMA DE INFORMACIÓN GEOGRAFICA</t>
  </si>
  <si>
    <t>GESTIÓN ESTADISTICA</t>
  </si>
  <si>
    <t xml:space="preserve">GESTIÓN TERRITORIAL Y GESTIÓN DE SUS INSTRUMENTOS </t>
  </si>
  <si>
    <t>PTDGT</t>
  </si>
  <si>
    <t>FORMULACIÓN DE PLANES PARCIALES</t>
  </si>
  <si>
    <t>FORMULACIÓN Y SEGUIMIENTO DEL POT</t>
  </si>
  <si>
    <t>PLUSVALIA</t>
  </si>
  <si>
    <t>EXPEDIENTE URBANO</t>
  </si>
  <si>
    <t>GESTIÓN EN LA VIGILANCIA Y CONTROL DE LAS NORMAS URBANAS</t>
  </si>
  <si>
    <t>PTDCU</t>
  </si>
  <si>
    <t>INSPECCIÓN, CONTROL Y LA VIGILANCIA DE LOS ENAJENADORES DE VIVIENDA</t>
  </si>
  <si>
    <t>RECEPCIÓN DE BIENES DESTINADOS AL USO PÚBLICO EN ACTUACIONES URBANÍSTICAS</t>
  </si>
  <si>
    <t xml:space="preserve">PROCESOS POLICIVOS URBANÍSTICOS POR INFRACCIÓN URBANÍSTICA </t>
  </si>
  <si>
    <t>GESTIÓN DE PENSAMIENTO ESTRATEGICO INSTITUCIONAL Y DE LA COMUNIDAD</t>
  </si>
  <si>
    <t>GESTIÓN INSTITUCIONAL Y DE LA COMUNIDAD</t>
  </si>
  <si>
    <t>GPEGI</t>
  </si>
  <si>
    <t>COMUNICACIÓN PUBLICA</t>
  </si>
  <si>
    <t>COMUNICACIÓN ESTRATÉGICA</t>
  </si>
  <si>
    <t>COMCE</t>
  </si>
  <si>
    <t>COMUNICACIÓN ORGANIZACIONAL</t>
  </si>
  <si>
    <t>COMCO</t>
  </si>
  <si>
    <t>GESTION DE LA COMUNICACION INSTITUCIONAL</t>
  </si>
  <si>
    <t>COMCI</t>
  </si>
  <si>
    <t>EVALUACION Y CONTROL DE LA GESTION PUBLICA</t>
  </si>
  <si>
    <t>CONTROL DISCIPLINARIO</t>
  </si>
  <si>
    <t>ECGCD</t>
  </si>
  <si>
    <t>EVALUACIÓN INDEPENDIENTE</t>
  </si>
  <si>
    <t>ECGEI</t>
  </si>
  <si>
    <t>MISIONAL</t>
  </si>
  <si>
    <t xml:space="preserve">GESTION SALUD </t>
  </si>
  <si>
    <t>PROMOCIÓN SOCIAL EN SALUD</t>
  </si>
  <si>
    <t>GESPA</t>
  </si>
  <si>
    <t>SALUD PUBLICA</t>
  </si>
  <si>
    <t>GESSP</t>
  </si>
  <si>
    <t>ASEGURAMIENTO EN SALUD</t>
  </si>
  <si>
    <t>GESAS</t>
  </si>
  <si>
    <t xml:space="preserve">SALUD PÚBLICA EN EMERGENCIAS Y DESASTRES </t>
  </si>
  <si>
    <t>GESED</t>
  </si>
  <si>
    <t>PRESTACIÓN DE SERVICIOS EN SALUD</t>
  </si>
  <si>
    <t>GESPS</t>
  </si>
  <si>
    <t>VIGILANCIA Y CONTROL DEL SISTEMA OBLIGATORIO DE GARANTIA DE LA CALIDAD DE LA ATENCIÓN EN SALUD</t>
  </si>
  <si>
    <t>GESVC</t>
  </si>
  <si>
    <t>GESTION EN TRANSITO Y TRANSPORTE</t>
  </si>
  <si>
    <t>GESTION OPERATIVA,  CONTROL DE TRÁNSITO Y TRANSPORTE</t>
  </si>
  <si>
    <t>GTTGO</t>
  </si>
  <si>
    <t>EDUCACION VIAL</t>
  </si>
  <si>
    <t>GTTEV</t>
  </si>
  <si>
    <t>GESTION TECNICA</t>
  </si>
  <si>
    <t>GTTGT</t>
  </si>
  <si>
    <t>GESTIÓN EN SEGURIDAD Y CONVIVENCIA</t>
  </si>
  <si>
    <t>GESTION DE LA SEGURIDAD Y CONVIVENCIA</t>
  </si>
  <si>
    <t>GSCPS</t>
  </si>
  <si>
    <t>GESTION INTEGRAL DEL RIESGO CONTRAINCENDIO</t>
  </si>
  <si>
    <t>GSCBO</t>
  </si>
  <si>
    <t>DERECHOS HUMANOS Y CONSTRUCCCIÓN DE PAZ</t>
  </si>
  <si>
    <t>GSCDH</t>
  </si>
  <si>
    <t>JUSTICIA RACIAL PARA LOS NEGROS, AFROS, PALENQUEROS E INDÍGENAS</t>
  </si>
  <si>
    <t>GSCFO</t>
  </si>
  <si>
    <t xml:space="preserve">ACCESO A LA JUSTICIA </t>
  </si>
  <si>
    <t>GSCJU</t>
  </si>
  <si>
    <t>PRESUPUESTO PARTICIPATIVO</t>
  </si>
  <si>
    <t>GSCPP</t>
  </si>
  <si>
    <t>GESTIÓN EN PARTICIPACION CIUDADANA</t>
  </si>
  <si>
    <t>FORTALECIMIENTO DE LA PARTICIPACIÓN CIUDADANA Y COMUNITARIA</t>
  </si>
  <si>
    <t>GPCFP</t>
  </si>
  <si>
    <t>GESTIÓN EN DESARROLLO SOCIAL</t>
  </si>
  <si>
    <t>ASISTENCIA Y ACOMPAÑAMIENTO SOCIAL A LA POBLACIÓN HABITANTE DEL DISTRITO DE CARTAGENA</t>
  </si>
  <si>
    <t>GDSAA</t>
  </si>
  <si>
    <t>DESARROLLO DE ESTRATEGIAS DE EMPRENDIMIENTO Y EMPRESARISMO PARA LA INCLUSION SOCIAL, PRODUCTIVA Y LA VINCULACION LABORAL</t>
  </si>
  <si>
    <t>GDSDE</t>
  </si>
  <si>
    <t>EXTENSION AGROPECUARIA EN EL DISTRIRO DE CARTAGENA</t>
  </si>
  <si>
    <t>GDSAT</t>
  </si>
  <si>
    <t>GERENCIA SOCIAL</t>
  </si>
  <si>
    <t>GDSGS</t>
  </si>
  <si>
    <t>GESTIÓN EN INFRAESTRUCTURA</t>
  </si>
  <si>
    <t>GESTIÓN DE PROYECTOS DE OBRAS PUBLICAS</t>
  </si>
  <si>
    <t>GINOP</t>
  </si>
  <si>
    <t>GESTIÓN EN EDUCACION</t>
  </si>
  <si>
    <t>ATENCIÓN AL CIUDADANO EDUCACIÓN</t>
  </si>
  <si>
    <t>GEDAC</t>
  </si>
  <si>
    <t>ADMINISTRACIÓN DEL SISTEMA DE GESTIÓN DE CALIDAD - EDUCACIÓN</t>
  </si>
  <si>
    <t>GEDAS</t>
  </si>
  <si>
    <t>CALIDAD EDUCATIVA</t>
  </si>
  <si>
    <t>GEDCE</t>
  </si>
  <si>
    <t>COBERTURA EDUCATIVA</t>
  </si>
  <si>
    <t>GEDCO</t>
  </si>
  <si>
    <t>GESTIÓN ADMINISTRATIVA DE BIENES Y SERVICIOS - EDUCACIÓN</t>
  </si>
  <si>
    <t>GEDGA</t>
  </si>
  <si>
    <t>GESTIÓN ESTRATÉGICA EN EDUCACIÓN</t>
  </si>
  <si>
    <t>GEDGE</t>
  </si>
  <si>
    <t>GESTIÓN FINANCIERA - EDUCACIÓN</t>
  </si>
  <si>
    <t>GEDGF</t>
  </si>
  <si>
    <t>GESTIÓN LEGAL EDUCATIVA</t>
  </si>
  <si>
    <t>GEDGL</t>
  </si>
  <si>
    <t>GESTIÓN DE PROGRAMAS Y PROYECTOS EDUCATIVOS</t>
  </si>
  <si>
    <t>GEDGP</t>
  </si>
  <si>
    <t>GESTIÓN DE TICS - EDUCACIÓN</t>
  </si>
  <si>
    <t>GEDGT</t>
  </si>
  <si>
    <t>GESTIÓN DE LA INSPECCIÓN Y VIGILANCIA DEL SERVICIO EDUCATIVO</t>
  </si>
  <si>
    <t>GEDIV</t>
  </si>
  <si>
    <t>TALENTO HUMANO - EDUCACIÓN</t>
  </si>
  <si>
    <t>GEDTH</t>
  </si>
  <si>
    <t>APOYO</t>
  </si>
  <si>
    <t>GESTIÓN ADMINISTRATIVA</t>
  </si>
  <si>
    <t xml:space="preserve">GESTIÓN DEL TALENTO HUMANO </t>
  </si>
  <si>
    <t>GADAT</t>
  </si>
  <si>
    <t xml:space="preserve">ADMINISTRACIÓN DE BIENES Y SERVICIOS </t>
  </si>
  <si>
    <t>GADAD</t>
  </si>
  <si>
    <t>FONDO DE PENSIONES</t>
  </si>
  <si>
    <t>GADFP</t>
  </si>
  <si>
    <t>CALIDAD</t>
  </si>
  <si>
    <t>GADCA</t>
  </si>
  <si>
    <t>SERVICIO AL CIUDADANO</t>
  </si>
  <si>
    <t>GADSC</t>
  </si>
  <si>
    <t>TRANSPARENCIA Y PREVENCIÓN DE LA CORRUPCIÓN</t>
  </si>
  <si>
    <t>GADTR</t>
  </si>
  <si>
    <t>COOPERACION INTERNACIONAL</t>
  </si>
  <si>
    <t>GADCO</t>
  </si>
  <si>
    <t>MERCADOS PÚBLICOS</t>
  </si>
  <si>
    <t>GADMP</t>
  </si>
  <si>
    <t>SERVICIOS PÚBLICOS</t>
  </si>
  <si>
    <t>GADSP</t>
  </si>
  <si>
    <t>GESTION DE LAS TECNOLOGIAS DE LA INFORMACION</t>
  </si>
  <si>
    <t>GESTIÓN DE INFRAESTRUCTURA Y TELECOMUNICACIONES</t>
  </si>
  <si>
    <t>GTIGI</t>
  </si>
  <si>
    <t>GESTION DE PROYECTOS DE TECNOLOGIAS DE LA INFORMACION</t>
  </si>
  <si>
    <t>GTIGP</t>
  </si>
  <si>
    <t>GESTION DE SEGURIDAD Y LA PRIVACIDAD DE LA INFORMACIÓN</t>
  </si>
  <si>
    <t>GTIGPS</t>
  </si>
  <si>
    <t>GESTIÓN DE SOFTWARE</t>
  </si>
  <si>
    <t>GTIGS</t>
  </si>
  <si>
    <t>GESTION DOCUMENTAL</t>
  </si>
  <si>
    <t xml:space="preserve">DIRECCIONAMIENTO ESTRATÉGICO </t>
  </si>
  <si>
    <t>GDODE</t>
  </si>
  <si>
    <t>PLANEACIÓN DOCUMENTAL</t>
  </si>
  <si>
    <t>GDOPD</t>
  </si>
  <si>
    <t>GESTIÓN DEL ARCHIVO GENERAL</t>
  </si>
  <si>
    <t>GDOGA</t>
  </si>
  <si>
    <t xml:space="preserve">GESTIÓN  DE LAS COMUNICACIONES OFICIALES </t>
  </si>
  <si>
    <t>GDOGC</t>
  </si>
  <si>
    <t>GESTIÓN DE PROCESOS ARCHIVÍSTICOS</t>
  </si>
  <si>
    <t>GDOGP</t>
  </si>
  <si>
    <t>INFRAESTRUCTURA AMBIENTAL</t>
  </si>
  <si>
    <t>GDOIA</t>
  </si>
  <si>
    <t>GESTIÓN LEGAL</t>
  </si>
  <si>
    <t>DEFENSA JURIDICA</t>
  </si>
  <si>
    <t>GLEDJ</t>
  </si>
  <si>
    <t>GESTIÓN NORMATIVA</t>
  </si>
  <si>
    <t>GLEGN</t>
  </si>
  <si>
    <t>CONTRATACION ESTATAL</t>
  </si>
  <si>
    <t>GLECE</t>
  </si>
  <si>
    <t>GESTION DE HACIENDA</t>
  </si>
  <si>
    <t>DESARROLLO ECONOMICO</t>
  </si>
  <si>
    <t>GHADE</t>
  </si>
  <si>
    <t>DIRECCIONAMIENTO ESTRATEGICO</t>
  </si>
  <si>
    <t>GHADI</t>
  </si>
  <si>
    <t>ADMINISTRACION DEL SISTEMA DE GESTION DE CALIDAD</t>
  </si>
  <si>
    <t>GHAAS</t>
  </si>
  <si>
    <t>PRESUPUESTO</t>
  </si>
  <si>
    <t>GHAPR</t>
  </si>
  <si>
    <t>GESTION TRIBUTARIA</t>
  </si>
  <si>
    <t>GHAGT</t>
  </si>
  <si>
    <t>TESORERIA</t>
  </si>
  <si>
    <t>GHATE</t>
  </si>
  <si>
    <t>CONTABILIDAD</t>
  </si>
  <si>
    <t>GHACO</t>
  </si>
  <si>
    <t>GESTION ADMINISTRATIVA</t>
  </si>
  <si>
    <t>GHAGA</t>
  </si>
  <si>
    <t>MATRIZ DOFA IDENTIFICACION DE FACTORES</t>
  </si>
  <si>
    <t>MATRIZ DOFA FORMULACION DE ESTRATEGIAS</t>
  </si>
  <si>
    <t>Factores positivos internos</t>
  </si>
  <si>
    <t>Factores negativos internos</t>
  </si>
  <si>
    <t>Factores positivos externos</t>
  </si>
  <si>
    <t>Factores negativos externos</t>
  </si>
  <si>
    <t>(Supervivencia) Este cruce consiste en contrarrestar Debilidades por medio de Oportunidades</t>
  </si>
  <si>
    <t>(Supervivencia): utilizar Fortalezas para contrarrestar Amenazas</t>
  </si>
  <si>
    <t xml:space="preserve">(Crecimiento): Utilizar Fortalezas para optimizar Oportunidades </t>
  </si>
  <si>
    <t>Cuando el riesgo se materialice a partir de la combinación de Debilidades con Amenazas, para formular acciones de contingencia.</t>
  </si>
  <si>
    <t>PROCESO</t>
  </si>
  <si>
    <t>FORTALEZAS</t>
  </si>
  <si>
    <t>DEBILIDADES</t>
  </si>
  <si>
    <t xml:space="preserve">OPORTUNIDADES </t>
  </si>
  <si>
    <t>AMENAZAS</t>
  </si>
  <si>
    <t>Estrategias DO</t>
  </si>
  <si>
    <t>Estrategias FA</t>
  </si>
  <si>
    <t>Estrategias FO</t>
  </si>
  <si>
    <t>Estrategias DA</t>
  </si>
  <si>
    <t>EQUIDAD E INCLUSIÓN DE LOS NEGROS, AFROS, PALENQUEROS E INDÍGENAS</t>
  </si>
  <si>
    <r>
      <t xml:space="preserve">F1. </t>
    </r>
    <r>
      <rPr>
        <sz val="11"/>
        <rFont val="Calibri"/>
        <family val="2"/>
      </rPr>
      <t xml:space="preserve">La Tesorería Distrital cuenta con un personal que sabe trabajar en equipo, apoyandosé unos a otros en las diferentes actividades del proceso, para así dar respuesta oportuna a las solicitudes, sean estás radicaciones de cuentas, solicitudes internas o externas y dar cumplimiento a los términos de ley.  </t>
    </r>
  </si>
  <si>
    <r>
      <t>D1.</t>
    </r>
    <r>
      <rPr>
        <sz val="11"/>
        <rFont val="Calibri"/>
        <family val="2"/>
      </rPr>
      <t xml:space="preserve"> Resistencia al cambio</t>
    </r>
  </si>
  <si>
    <r>
      <t xml:space="preserve">O1. </t>
    </r>
    <r>
      <rPr>
        <sz val="11"/>
        <rFont val="Calibri"/>
        <family val="2"/>
      </rPr>
      <t>Seguimiento a la eficacia, eficiencia y efectividad a los sub procesos de la Tesorería y área de Archivo a través de los indicadores de gestión.</t>
    </r>
  </si>
  <si>
    <r>
      <t>A1.</t>
    </r>
    <r>
      <rPr>
        <sz val="11"/>
        <rFont val="Calibri"/>
        <family val="2"/>
      </rPr>
      <t xml:space="preserve"> Información insuficiente y/o errada del contratista al momento de radicar su cuenta de cobro para la realización de los pagos.</t>
    </r>
  </si>
  <si>
    <r>
      <t xml:space="preserve">D1O2. </t>
    </r>
    <r>
      <rPr>
        <sz val="11"/>
        <color rgb="FF000000"/>
        <rFont val="Calibri"/>
        <family val="2"/>
      </rPr>
      <t xml:space="preserve">Seguimiento al estado del SGC y avance del mismo en el transcurso de la vigencia, con el fin de aplicar mejora continua </t>
    </r>
  </si>
  <si>
    <r>
      <t xml:space="preserve">F1-A1. </t>
    </r>
    <r>
      <rPr>
        <sz val="11"/>
        <color rgb="FF000000"/>
        <rFont val="Calibri"/>
        <family val="2"/>
      </rPr>
      <t>Inscripción o actualización de cuenta bancaria a contratistas y/o proveedores para el cumplimiento de las obligaciones del distrito.</t>
    </r>
    <r>
      <rPr>
        <b/>
        <sz val="11"/>
        <color rgb="FF000000"/>
        <rFont val="Calibri"/>
        <family val="2"/>
      </rPr>
      <t xml:space="preserve">
F1-A2. </t>
    </r>
    <r>
      <rPr>
        <sz val="11"/>
        <color rgb="FF000000"/>
        <rFont val="Calibri"/>
        <family val="2"/>
      </rPr>
      <t>Proyección de respuestas a solicitudes internas o externas a través de las herramientas disponibles y los medios de comunicación establecidos por la entidad.</t>
    </r>
    <r>
      <rPr>
        <b/>
        <sz val="11"/>
        <color rgb="FF000000"/>
        <rFont val="Calibri"/>
        <family val="2"/>
      </rPr>
      <t xml:space="preserve">
F4-A6. </t>
    </r>
    <r>
      <rPr>
        <sz val="11"/>
        <color rgb="FF000000"/>
        <rFont val="Calibri"/>
        <family val="2"/>
      </rPr>
      <t>Controlar las actividades financieras y presupuestales de las unidades ejecutoras reportadas ante la Tesorería Distrital</t>
    </r>
    <r>
      <rPr>
        <b/>
        <sz val="11"/>
        <color rgb="FF000000"/>
        <rFont val="Calibri"/>
        <family val="2"/>
      </rPr>
      <t xml:space="preserve">
F3-A3. </t>
    </r>
    <r>
      <rPr>
        <sz val="11"/>
        <color rgb="FF000000"/>
        <rFont val="Calibri"/>
        <family val="2"/>
      </rPr>
      <t>Afianzar conocimiento, despejar dudas y fortalecer a cada Secretaría con respecto al proceso de pago con el fin de reducir los errores en las cuentas</t>
    </r>
    <r>
      <rPr>
        <b/>
        <sz val="11"/>
        <color rgb="FF000000"/>
        <rFont val="Calibri"/>
        <family val="2"/>
      </rPr>
      <t xml:space="preserve">
F2-A3. </t>
    </r>
    <r>
      <rPr>
        <sz val="11"/>
        <color rgb="FF000000"/>
        <rFont val="Calibri"/>
        <family val="2"/>
      </rPr>
      <t xml:space="preserve">Recopilación de información con el fin de mejorar el servicio ofrecido desde la oficina de Pagaduría de la Tesorería Distrital apuntando al cumplimiento de los logros establecidos en la misma para la presente vigencia. </t>
    </r>
  </si>
  <si>
    <r>
      <t>F3-O1.</t>
    </r>
    <r>
      <rPr>
        <sz val="11"/>
        <color rgb="FF000000"/>
        <rFont val="Calibri"/>
        <family val="2"/>
      </rPr>
      <t xml:space="preserve"> Cumplimiento en la entrega de los resultados obtenidos a nivel de eficiencia, eficacia y efectividad de la Tesorería Distrital</t>
    </r>
  </si>
  <si>
    <r>
      <t xml:space="preserve">D2-A5. </t>
    </r>
    <r>
      <rPr>
        <sz val="11"/>
        <color rgb="FF000000"/>
        <rFont val="Calibri"/>
        <family val="2"/>
      </rPr>
      <t>Cumplimiento de la normatividad (Acuerdo 107 de 2022) con respecto a lo establecido para el trámite de las Devoluciones y Compensaciones, manteniendo la trazabilidad de los procesos mediante las herramientas tecnológicas autorizadas por el Distrito.</t>
    </r>
    <r>
      <rPr>
        <b/>
        <sz val="11"/>
        <color rgb="FF000000"/>
        <rFont val="Calibri"/>
        <family val="2"/>
      </rPr>
      <t xml:space="preserve">
D3-A4.</t>
    </r>
    <r>
      <rPr>
        <sz val="11"/>
        <color rgb="FF000000"/>
        <rFont val="Calibri"/>
        <family val="2"/>
      </rPr>
      <t xml:space="preserve"> Controlar la información recibida de las entidades bancarias concernientes a saldos bancarios, apertura o cierre de cuentas</t>
    </r>
  </si>
  <si>
    <r>
      <t>F2.</t>
    </r>
    <r>
      <rPr>
        <sz val="11"/>
        <rFont val="Calibri"/>
        <family val="2"/>
      </rPr>
      <t xml:space="preserve"> Sitio web de la Tesorería Distrital creado para la consulta de información y aplicación de encuestas de satisfacción</t>
    </r>
  </si>
  <si>
    <r>
      <t>D2.</t>
    </r>
    <r>
      <rPr>
        <sz val="11"/>
        <rFont val="Calibri"/>
        <family val="2"/>
      </rPr>
      <t xml:space="preserve"> Falta de personal de planta en el área de Devoluciones y Compensaciones de la Tesorería Distrital.</t>
    </r>
  </si>
  <si>
    <r>
      <t>A2.</t>
    </r>
    <r>
      <rPr>
        <sz val="11"/>
        <rFont val="Calibri"/>
        <family val="2"/>
      </rPr>
      <t xml:space="preserve"> Oficios trasladados de otras dependencias del Distrito y/o Entes descentralizados a la Tesorería sin ser estos de nuestra competencia.</t>
    </r>
  </si>
  <si>
    <r>
      <t>F3.</t>
    </r>
    <r>
      <rPr>
        <sz val="11"/>
        <rFont val="Calibri"/>
        <family val="2"/>
      </rPr>
      <t xml:space="preserve"> El personal adscrito a la oficina de Pagaduria de la Tesorería Distrital conoce el proceso y programas establecidas por la Alcaldía de Cartagena para el correcto desarrollo de las tareas. </t>
    </r>
  </si>
  <si>
    <r>
      <t>D3.</t>
    </r>
    <r>
      <rPr>
        <sz val="11"/>
        <rFont val="Calibri"/>
        <family val="2"/>
      </rPr>
      <t xml:space="preserve"> Falta de una herramienta o software integrado que nos permita detectar errores por medio de alarmas propias del sistema, al momento de realizar movimientos de en las cuentas bancarias para realizar los respectivos pagos.</t>
    </r>
  </si>
  <si>
    <r>
      <t>O2.</t>
    </r>
    <r>
      <rPr>
        <sz val="11"/>
        <rFont val="Calibri"/>
        <family val="2"/>
      </rPr>
      <t xml:space="preserve"> Secretaria de Hacienda re certificada en Calidad bajo la norma ISO 9001:2015</t>
    </r>
  </si>
  <si>
    <r>
      <t xml:space="preserve">A3. </t>
    </r>
    <r>
      <rPr>
        <sz val="11"/>
        <rFont val="Calibri"/>
        <family val="2"/>
      </rPr>
      <t xml:space="preserve"> Falta de interiorización y/o socialización de las circulares y/o Memorandos enviados desde la Tesorería a todo el Distrito y Entes Descentralizados.</t>
    </r>
  </si>
  <si>
    <r>
      <t>F4.</t>
    </r>
    <r>
      <rPr>
        <sz val="11"/>
        <rFont val="Calibri"/>
        <family val="2"/>
      </rPr>
      <t xml:space="preserve"> El personal adscrito a la Tesorería Distrital asignado a las tareas del PAC conoce el proceso y lleva de manera organizada todo lo relacionado con el mismo. </t>
    </r>
  </si>
  <si>
    <r>
      <t>A4.</t>
    </r>
    <r>
      <rPr>
        <sz val="11"/>
        <rFont val="Calibri"/>
        <family val="2"/>
      </rPr>
      <t xml:space="preserve"> Hackeo de las cuentas bancarias aperturadas en las entidades bancarias de la ciudad. </t>
    </r>
  </si>
  <si>
    <r>
      <t xml:space="preserve">A5. </t>
    </r>
    <r>
      <rPr>
        <sz val="11"/>
        <rFont val="Calibri"/>
        <family val="2"/>
      </rPr>
      <t>Radicación de una solicitud de Devolución y Compensación por parte del Contribuyente sin el lleno de los requisitos. (Documentación incompleta)</t>
    </r>
  </si>
  <si>
    <r>
      <t xml:space="preserve">A6. </t>
    </r>
    <r>
      <rPr>
        <sz val="11"/>
        <rFont val="Calibri"/>
        <family val="2"/>
      </rPr>
      <t>Incumplimiento en los pagos u obligaciones por no tener PAC debido a la falta de respuesta oportuna por parte de determinada Unidad Ejecutora</t>
    </r>
  </si>
  <si>
    <t xml:space="preserve">ALCALDIA MAYOR DE CARTAGENA DE INDIAS </t>
  </si>
  <si>
    <t>Código: PTDDE03-F003</t>
  </si>
  <si>
    <t>NA</t>
  </si>
  <si>
    <t>MACROPROCESO: PLANEACION TERRITORIAL Y DIRECCIONAMIENTO ESTRATEGICO</t>
  </si>
  <si>
    <t>Versión: 2.0</t>
  </si>
  <si>
    <t>El riesgo afecta la imagen de algún área de la organización</t>
  </si>
  <si>
    <t>PROCESO/SUBPROCESO: DIRECCIONAMIENTO ESTRATEGICO / ADMINISTRACION DE RIESGO</t>
  </si>
  <si>
    <t>Fecha: 30/09/2024</t>
  </si>
  <si>
    <t>El riesgo afecta la imagen de la entidad internamente, de conocimiento general nivel interno, de junta directiva y accionistas y/o de proveedores</t>
  </si>
  <si>
    <t>MATRIZ DE RIESGOS INSTITUCIONALES - CONTEXTO E IDENTIFICACIÓN</t>
  </si>
  <si>
    <t>Página: 1 de 1</t>
  </si>
  <si>
    <t>El riesgo afecta la imagen de la entidad con algunos usuarios de relevancia frente al logro de los objetivos</t>
  </si>
  <si>
    <t>ENTIDAD:</t>
  </si>
  <si>
    <t>MACROPROCESO:</t>
  </si>
  <si>
    <t>GESTIÓN HACIENDA</t>
  </si>
  <si>
    <t>PROCESO:</t>
  </si>
  <si>
    <t>TESORERÍA DISTRITAL</t>
  </si>
  <si>
    <t>Apoyo</t>
  </si>
  <si>
    <t>Elaboración o Actualización:</t>
  </si>
  <si>
    <t>El riesgo afecta la imagen de la entidad con efecto publicitario sostenido a nivel de sector administrativo, nivel departamental o municipal</t>
  </si>
  <si>
    <t>OBJETIVO DEL PROCESO:</t>
  </si>
  <si>
    <t xml:space="preserve">“Garantizar el pago de las obligaciones del Distrito, Gestionar el recaudo del Impuesto Predial y de Industria y Comercio cuyos procesos se hayan aperturado como Cobro Coactivo, tramitar las Devoluciones y/o compensaciones de las solicitudes presentadas por los Contribuyentes de acuerdo con la normatividad vigente y darle cumplimiento a los pactado en todo lo relacionado con la deuda pública del Distrito en un 100%, realizando periódicamente los controles y seguimientos pertinentes, dando cumplimiento a las metas financieras por líneas estratégicas del plan de desarrollo"
</t>
  </si>
  <si>
    <t>Vigencia:</t>
  </si>
  <si>
    <t xml:space="preserve"> </t>
  </si>
  <si>
    <t>El riesgo afecta la imagen de la entidad a nivel nacional, con efecto publicitario sostenido a nivel país</t>
  </si>
  <si>
    <t>1. IDENTIFICACION DEL RIESGO</t>
  </si>
  <si>
    <t>2. VALORACION DEL RIESGO</t>
  </si>
  <si>
    <t>3. PLANES DE ACCION</t>
  </si>
  <si>
    <t>1.1. DESCRIPCION DEL RIESGO</t>
  </si>
  <si>
    <t>1.2. ANALISIS DEL RIESGO</t>
  </si>
  <si>
    <t>2.1. Descripción del Control</t>
  </si>
  <si>
    <t>2.2. EVALUACION DE RESGOS</t>
  </si>
  <si>
    <t>1.2.1. Frecuencia de la Actividad</t>
  </si>
  <si>
    <t>1.2.2. Probabilidad inherente</t>
  </si>
  <si>
    <t>1.2.3. %</t>
  </si>
  <si>
    <t>1.2.4. Criterio Afectación Económica</t>
  </si>
  <si>
    <t>1.2.5.%</t>
  </si>
  <si>
    <t>1.2.6. Impacto Inherente economico</t>
  </si>
  <si>
    <t>1.2.7. Criterio Reputacional</t>
  </si>
  <si>
    <t>1.2.8. Impacto Inherente reputacional</t>
  </si>
  <si>
    <t>1.2.9. %</t>
  </si>
  <si>
    <t>1.2.10. Impacto Inherente mas alto</t>
  </si>
  <si>
    <t>1.2.11. % mas alto</t>
  </si>
  <si>
    <t>1.2.12. Zona de riesgo inherente</t>
  </si>
  <si>
    <t>2.2.1. Atributos del control</t>
  </si>
  <si>
    <t>2.2.2. Valor Total del Control</t>
  </si>
  <si>
    <t>2.2.3. Probabilidad residual</t>
  </si>
  <si>
    <t>2.2.4. Impacto Residual</t>
  </si>
  <si>
    <t>2.2.5. %</t>
  </si>
  <si>
    <t>2.2.6. Probabilidad Residual Final</t>
  </si>
  <si>
    <t>2.2.7. %</t>
  </si>
  <si>
    <t>2.2.8. Impacto Residual Final</t>
  </si>
  <si>
    <t>2.2.9. Zona de Riesgo Final</t>
  </si>
  <si>
    <t>2.2.10. Tratamiento</t>
  </si>
  <si>
    <t>SUBPROCESO:</t>
  </si>
  <si>
    <t>1.1.1. No. de Riesgo</t>
  </si>
  <si>
    <t>1.1.2. ¿QUÉ? IMPACTO</t>
  </si>
  <si>
    <r>
      <t>1.1.3. ¿CÓMO? CAUSA INMEDIATA  (</t>
    </r>
    <r>
      <rPr>
        <sz val="9"/>
        <color theme="0"/>
        <rFont val="Arial Narrow"/>
        <family val="2"/>
      </rPr>
      <t xml:space="preserve">Iniciar con la palabra </t>
    </r>
    <r>
      <rPr>
        <b/>
        <sz val="9"/>
        <color theme="0"/>
        <rFont val="Arial Narrow"/>
        <family val="2"/>
      </rPr>
      <t>por)</t>
    </r>
  </si>
  <si>
    <r>
      <t>1.1.4. ¿PORQUÉ? CAUSA RAÍZ (</t>
    </r>
    <r>
      <rPr>
        <sz val="9"/>
        <color theme="0"/>
        <rFont val="Arial Narrow"/>
        <family val="2"/>
      </rPr>
      <t xml:space="preserve">Iniciar con </t>
    </r>
    <r>
      <rPr>
        <b/>
        <sz val="9"/>
        <color theme="0"/>
        <rFont val="Arial Narrow"/>
        <family val="2"/>
      </rPr>
      <t>debido a)</t>
    </r>
  </si>
  <si>
    <t>1.1.5. DESCRIPCIÓN DEL RIESGO</t>
  </si>
  <si>
    <t>1.1.6. FACTOR DEL RIESGO</t>
  </si>
  <si>
    <t>2.2.1.1. Eficiencia</t>
  </si>
  <si>
    <t>2.2.1.2. Informativos</t>
  </si>
  <si>
    <t>3.1. Plan de accion</t>
  </si>
  <si>
    <t>3.2. Responsable</t>
  </si>
  <si>
    <t>3.3. Fecha de implementacion</t>
  </si>
  <si>
    <t>3.4. Fecha seguimiento</t>
  </si>
  <si>
    <t>3.5. Seguimientos por parte del Líder del Proceso</t>
  </si>
  <si>
    <t>3.6. Verificación por parte de segunda línea de defensa o quien haga sus veces 
(Fecha y Descripción)</t>
  </si>
  <si>
    <t>3.7. Verificación por parte de la Oficina de Control Interno o quien haga sus veces 
(Fecha y Descripción)</t>
  </si>
  <si>
    <t>3.8. Estado</t>
  </si>
  <si>
    <t>1.1.6.1. TIPO</t>
  </si>
  <si>
    <t>1.1.6.2. FUENTE GENERADORA DEL EVENTO PARA TIPO E,F,G</t>
  </si>
  <si>
    <t>1.1.6.3. VALIDACIÓN FUENTE GENERADORA DEL EVENTO PARA TIPO A,B,C,D</t>
  </si>
  <si>
    <t>1.1.6.4. RESULTADO FUENTE GENERADORA DEL EVENTO</t>
  </si>
  <si>
    <t>2.1.2. No. Control</t>
  </si>
  <si>
    <t>2.1.3. Responsable (Cargo y/o Aplicativo)</t>
  </si>
  <si>
    <t>2.1.4. Acción (Inicia con un verbo)</t>
  </si>
  <si>
    <t>2.1.5. Complemento (Periodicidad - Observaciones o Desviaciones)</t>
  </si>
  <si>
    <t>2.1.6. Descripción del control</t>
  </si>
  <si>
    <t>Tipo de control</t>
  </si>
  <si>
    <t>Peso del Control</t>
  </si>
  <si>
    <t>Afectación o Desplazamiento en la Matriz</t>
  </si>
  <si>
    <t>Implementación</t>
  </si>
  <si>
    <t>Peso de la implementación</t>
  </si>
  <si>
    <t>Documentación</t>
  </si>
  <si>
    <t>Frecuencia</t>
  </si>
  <si>
    <t>Evidencia</t>
  </si>
  <si>
    <t xml:space="preserve">2.2.2. Peso del Control + Peso de la implementación </t>
  </si>
  <si>
    <t>2.2.3. % Probabilidad Riesgo Inherente-(% Probabilidad Riesgo Inherente*Valor Total del Control)</t>
  </si>
  <si>
    <t>2.2.4. % Impacto Riesgo Inherente-(% Impacto Riesgo Inherente*Valor Total del Control)</t>
  </si>
  <si>
    <t>3.5.1. Seguimiento 1 (Fecha y avance)</t>
  </si>
  <si>
    <t>3.5.2. Seguimiento 2 (Fecha y avance)</t>
  </si>
  <si>
    <t>3.5.3. Seguimiento 3 (Fecha y avance)</t>
  </si>
  <si>
    <t>Gestión de pagos</t>
  </si>
  <si>
    <t>R1</t>
  </si>
  <si>
    <t>Posibilidad de perdida economica y reputacional</t>
  </si>
  <si>
    <t>por desconocimiento de las directrices para todo lo relacionado con las cuentas de cobro</t>
  </si>
  <si>
    <t>debido a la falta de acceso al Sistema de Gobernabilidad - SIGOB, por no consultar la página mi cuenta en el ítem circulares, memorandos, formatos (https://micuenta.cartagena.gov.co/) y la falta de retroalimentación de la información a los contratistas nuevos por parte de los supervisores.</t>
  </si>
  <si>
    <t>A Ejecucion y administracion de procesos</t>
  </si>
  <si>
    <t>Procesos</t>
  </si>
  <si>
    <t>menor a 10 SMLMV</t>
  </si>
  <si>
    <t>Asesor Código 105 Grado 47.</t>
  </si>
  <si>
    <t xml:space="preserve">Verificar la publicación oportuna en el portal de la Tesorería Distrital (https://micuenta.cartagena.gov.co/) de los memorandos, formatos y circulares remitidos vía sigob al personal de la Alcaldía de Cartagena, con el fin de que pueda ser consultada la información relacionada con el pago de las cuentas de cobro, </t>
  </si>
  <si>
    <t xml:space="preserve">además hacer énfasis de donde se publica estos lineamientos en las capacitaciones realizadas por la oficina de Pagaduría de la Tesorería Distrital de manera anual o cuando sean convocadas. Esto cada vez que sea necesario.  </t>
  </si>
  <si>
    <t>Preventivo</t>
  </si>
  <si>
    <t>Automatico</t>
  </si>
  <si>
    <t>Documentado</t>
  </si>
  <si>
    <t>Aleatoria</t>
  </si>
  <si>
    <t>Con Registro</t>
  </si>
  <si>
    <t>Reducir mitigar</t>
  </si>
  <si>
    <t xml:space="preserve">Reafirmar en las capacitaciones que se programen desde la oficina de Pagaduría de la Tesorería la importancia de la revisión minuciosa de las cuentas de cobro y divulgación de la incofirmación remitida mediante memorandos, circulares y oficios. </t>
  </si>
  <si>
    <t>Asesor Código 105 Grado 47</t>
  </si>
  <si>
    <t>20/12/2024</t>
  </si>
  <si>
    <t>26/12/2024</t>
  </si>
  <si>
    <t>En proceso</t>
  </si>
  <si>
    <t>Administración de Recursos</t>
  </si>
  <si>
    <t>R2</t>
  </si>
  <si>
    <t>Posibilidad de perdidad economica</t>
  </si>
  <si>
    <t>por falta de consolidación de las modificaciones realizadas al PAC</t>
  </si>
  <si>
    <t>debido a la falta de reporte por parte de las Unidades Ejecutoras</t>
  </si>
  <si>
    <t>ENTRE 10 Y 50 SMLMV</t>
  </si>
  <si>
    <t>Profesional asignado para el manejo del PAC</t>
  </si>
  <si>
    <t>Verificar que la solicitud para realización de una modificación en el PAC por parte de la Unidad Ejecutora solicitante mediante el formato Solicitud al Programa Anual Mensualizado de Caja - PAC - GHATE02-F007 sea viable de acuerdo a lo que arroje el sistema PREDIS.</t>
  </si>
  <si>
    <t>Si la solicitud no es viable, se dará respuesta mediante correo electrónico institucional dando detalles de la no viabilidad. Esto cada vez que la Unidad Ejecutora presente la solicitud</t>
  </si>
  <si>
    <t>Manual</t>
  </si>
  <si>
    <t>Continua</t>
  </si>
  <si>
    <t>Notificar mediante oficio institucional que no es posible realizar la modificación solicitdad en el PAC, por lo cual es necesario que se revise nuevamente el estado del mismo y realizar una nueva solicitud</t>
  </si>
  <si>
    <t>Devoluciones y Copmensaciones</t>
  </si>
  <si>
    <t>R3</t>
  </si>
  <si>
    <t xml:space="preserve">por la falta de respuesta de los procesos asignados al área de Devoluciones y Compensaciones </t>
  </si>
  <si>
    <t xml:space="preserve">debido a que no se cuenta con una herramienta que permita llevar la trazabilidad de estos y así conocer que peticiones quedaron pendientes de vigencia a vigencia.  </t>
  </si>
  <si>
    <t>Profesionales asignados al área de Devoluciones y Compensaciones de la Tesorería Distrital.</t>
  </si>
  <si>
    <t xml:space="preserve">Tramitar las respuesta de fondo a las peticiones asignadas a esta área procurando cumplir con los términos de Ley (Acuerdo 107 de 2022 y Decreto 0810 de 2023) </t>
  </si>
  <si>
    <t>y con el fin de llevar una trazabilidad de estos y que la información quede en custodia de la administración, el técnico asignado a esta área deberá diligenciar cada petición y sus actuaciones en el formato Consolidado Devoluciones y Compensaciones - GHATE03-F004 que se encuentra en el drive del correo devolucionesycompensaciones@cartagena.gov.co. En caso de que una petición este por vencerse o se haya vencido por falta de información se le dará prioridad. Esto cada vez que se presente una solicitud por parte de un peticionario/Contribuyente.</t>
  </si>
  <si>
    <t>Seguimiento mensual de las peticiones para conocer el estado de estas y poder agilizar aquellas que esta por vencerse, toda esta información queda relacioada en el formato Consolidado Devoluciones y Compensaciones - GHATE03-F004</t>
  </si>
  <si>
    <t>Apoyo a la gestión asignado por parte del Tesorería Distrital</t>
  </si>
  <si>
    <t>Deuda y Crédito Público</t>
  </si>
  <si>
    <t>R4</t>
  </si>
  <si>
    <t>por falta de provisión en la cuenta bancaria para el pago de la cuota mensual transcaribe por el banco Bogotá</t>
  </si>
  <si>
    <t>debido a la falta de saldo en la misma ocasionando intereses por mora causando un detrimento patrimonial y afectando la calificación de riesgo de la entidad.</t>
  </si>
  <si>
    <t>entre 50 y 100 SMLMV</t>
  </si>
  <si>
    <t xml:space="preserve">Profesional especializado código 222 grado 41 </t>
  </si>
  <si>
    <t>Provisionar en la cuenta bancaria destinada para el pago de manera mensual de un 110% del valor de la obligación</t>
  </si>
  <si>
    <t xml:space="preserve">Los cuales se pueden evidenciarse con el soporte de pago y oficio de traslado realizado previamente a este. En caso de que la provisión de la cuenta no fuese exitosa, se ajustará el saldo para no incurrir en el pago de intereses adicionales. Esto cada vez que se presenten faltante en la cuenta </t>
  </si>
  <si>
    <t>En caso de que se materialice el riesgo, se procederá a realizar los traslados respectivos para cubrir el valor pendiente y realizar el pago dentro de las fechas establecidas evitando de esta manera los intereses moratorios.</t>
  </si>
  <si>
    <t>Profesional Especializado Código 222 Grado 41</t>
  </si>
  <si>
    <t>R5</t>
  </si>
  <si>
    <t>por falta de provisión en la cuenta bancaria para el pago de la cuota trimestral del crédito de Corvivienda por Bancolombia</t>
  </si>
  <si>
    <t xml:space="preserve">debido a la falta de saldo en la misma ocasionando intereses por mora causando un detrimento patrimonial y afectando la calificación de riesgo de la entidad. </t>
  </si>
  <si>
    <t>Provisionar en la cuenta bancaria destinada para el pago de manera trimestral de un 110% del valor de la obligación</t>
  </si>
  <si>
    <t>CONTROL DE CAMBIOS</t>
  </si>
  <si>
    <t>FECHA</t>
  </si>
  <si>
    <t>DESCRIPCION DE CAMBIOS</t>
  </si>
  <si>
    <t>VERSION</t>
  </si>
  <si>
    <t>Elaboración del documento</t>
  </si>
  <si>
    <t>1.0</t>
  </si>
  <si>
    <t>Se eliminó casilla de subproceso y objetivo de subproceso.
Se incluyó casilla de macroproceso y columna de subproceso.</t>
  </si>
  <si>
    <t>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</si>
</sst>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0"/>
  </numFmts>
  <fonts count="43">
    <font>
      <sz val="11"/>
      <color theme="1"/>
      <name val="Calibri"/>
      <family val="2"/>
      <scheme val="minor"/>
    </font>
    <font>
      <u/>
      <sz val="11"/>
      <color theme="10"/>
      <name val="Calibri"/>
      <family val="2"/>
      <scheme val="minor"/>
    </font>
    <font>
      <sz val="11"/>
      <color theme="1"/>
      <name val="Calibri"/>
      <family val="2"/>
      <scheme val="minor"/>
    </font>
    <font>
      <sz val="11"/>
      <color theme="1"/>
      <name val="Arial"/>
      <family val="2"/>
    </font>
    <font>
      <sz val="11"/>
      <color theme="1"/>
      <name val="Arial"/>
      <family val="2"/>
    </font>
    <font>
      <sz val="10"/>
      <color theme="1"/>
      <name val="Calibri"/>
      <family val="2"/>
      <scheme val="minor"/>
    </font>
    <font>
      <sz val="8"/>
      <color theme="1"/>
      <name val="Calibri"/>
      <family val="2"/>
      <scheme val="minor"/>
    </font>
    <font>
      <b/>
      <sz val="10"/>
      <color theme="1"/>
      <name val="Calibri"/>
      <family val="2"/>
      <scheme val="minor"/>
    </font>
    <font>
      <sz val="8"/>
      <color theme="10"/>
      <name val="Calibri"/>
      <family val="2"/>
      <scheme val="minor"/>
    </font>
    <font>
      <sz val="8"/>
      <name val="Arial Narrow"/>
      <family val="2"/>
    </font>
    <font>
      <b/>
      <sz val="12"/>
      <name val="Arial Narrow"/>
      <family val="2"/>
    </font>
    <font>
      <b/>
      <sz val="11"/>
      <color theme="0"/>
      <name val="Arial Narrow"/>
      <family val="2"/>
    </font>
    <font>
      <sz val="12"/>
      <name val="Arial Narrow"/>
      <family val="2"/>
    </font>
    <font>
      <b/>
      <sz val="12"/>
      <color theme="0"/>
      <name val="Arial Narrow"/>
      <family val="2"/>
    </font>
    <font>
      <sz val="11"/>
      <name val="Arial Narrow"/>
      <family val="2"/>
    </font>
    <font>
      <b/>
      <sz val="20"/>
      <name val="Arial Narrow"/>
      <family val="2"/>
    </font>
    <font>
      <sz val="10"/>
      <name val="Arial Narrow"/>
      <family val="2"/>
    </font>
    <font>
      <b/>
      <sz val="8"/>
      <name val="Arial Narrow"/>
      <family val="2"/>
    </font>
    <font>
      <b/>
      <sz val="11"/>
      <name val="Arial Narrow"/>
      <family val="2"/>
    </font>
    <font>
      <b/>
      <sz val="10"/>
      <color theme="0"/>
      <name val="Arial Narrow"/>
      <family val="2"/>
    </font>
    <font>
      <b/>
      <sz val="9"/>
      <color theme="0"/>
      <name val="Arial Narrow"/>
      <family val="2"/>
    </font>
    <font>
      <b/>
      <sz val="6"/>
      <color theme="0"/>
      <name val="Arial Narrow"/>
      <family val="2"/>
    </font>
    <font>
      <sz val="9"/>
      <name val="Arial Narrow"/>
      <family val="2"/>
    </font>
    <font>
      <sz val="9"/>
      <color theme="0"/>
      <name val="Arial Narrow"/>
      <family val="2"/>
    </font>
    <font>
      <b/>
      <sz val="9"/>
      <color theme="0"/>
      <name val="Calibri"/>
      <family val="2"/>
      <scheme val="minor"/>
    </font>
    <font>
      <b/>
      <sz val="7"/>
      <color theme="0"/>
      <name val="Arial Narrow"/>
      <family val="2"/>
    </font>
    <font>
      <b/>
      <sz val="9"/>
      <color theme="1"/>
      <name val="Arial Narrow"/>
      <family val="2"/>
    </font>
    <font>
      <sz val="9"/>
      <color theme="1"/>
      <name val="Arial Narrow"/>
      <family val="2"/>
    </font>
    <font>
      <sz val="8"/>
      <color theme="6" tint="-0.499984740745262"/>
      <name val="Calibri"/>
      <family val="2"/>
      <scheme val="minor"/>
    </font>
    <font>
      <b/>
      <sz val="11"/>
      <color theme="0"/>
      <name val="Calibri"/>
      <family val="2"/>
      <scheme val="minor"/>
    </font>
    <font>
      <b/>
      <sz val="11"/>
      <color theme="1"/>
      <name val="Calibri"/>
      <family val="2"/>
      <scheme val="minor"/>
    </font>
    <font>
      <b/>
      <sz val="8"/>
      <color theme="1"/>
      <name val="Calibri"/>
      <family val="2"/>
      <scheme val="minor"/>
    </font>
    <font>
      <b/>
      <sz val="6"/>
      <color theme="1"/>
      <name val="Calibri"/>
      <family val="2"/>
      <scheme val="minor"/>
    </font>
    <font>
      <sz val="10"/>
      <name val="Arial"/>
      <family val="2"/>
    </font>
    <font>
      <sz val="9"/>
      <name val="Arial"/>
      <family val="2"/>
    </font>
    <font>
      <b/>
      <sz val="8"/>
      <name val="Arial"/>
    </font>
    <font>
      <b/>
      <sz val="8"/>
      <color theme="1"/>
      <name val="Arial"/>
    </font>
    <font>
      <sz val="8"/>
      <name val="Arial"/>
      <family val="2"/>
    </font>
    <font>
      <sz val="8"/>
      <color rgb="FF0000FF"/>
      <name val="Calibri"/>
      <family val="2"/>
    </font>
    <font>
      <sz val="11"/>
      <name val="Calibri"/>
      <family val="2"/>
    </font>
    <font>
      <b/>
      <sz val="11"/>
      <name val="Calibri"/>
      <family val="2"/>
    </font>
    <font>
      <sz val="11"/>
      <color rgb="FF000000"/>
      <name val="Calibri"/>
      <family val="2"/>
    </font>
    <font>
      <b/>
      <sz val="11"/>
      <color rgb="FF000000"/>
      <name val="Calibri"/>
      <family val="2"/>
    </font>
  </fonts>
  <fills count="12">
    <fill>
      <patternFill patternType="none"/>
    </fill>
    <fill>
      <patternFill patternType="gray125"/>
    </fill>
    <fill>
      <patternFill patternType="solid">
        <fgColor theme="8" tint="0.79998168889431442"/>
        <bgColor indexed="64"/>
      </patternFill>
    </fill>
    <fill>
      <patternFill patternType="solid">
        <fgColor indexed="9"/>
        <bgColor indexed="64"/>
      </patternFill>
    </fill>
    <fill>
      <patternFill patternType="solid">
        <fgColor rgb="FF4CAA4C"/>
        <bgColor indexed="64"/>
      </patternFill>
    </fill>
    <fill>
      <patternFill patternType="solid">
        <fgColor rgb="FF4CAA4C"/>
        <bgColor rgb="FFFBD4B4"/>
      </patternFill>
    </fill>
    <fill>
      <patternFill patternType="solid">
        <fgColor theme="9" tint="0.79998168889431442"/>
        <bgColor indexed="64"/>
      </patternFill>
    </fill>
    <fill>
      <patternFill patternType="solid">
        <fgColor rgb="FF00B05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bgColor indexed="64"/>
      </patternFill>
    </fill>
    <fill>
      <patternFill patternType="solid">
        <fgColor theme="6" tint="0.79998168889431442"/>
        <bgColor indexed="64"/>
      </patternFill>
    </fill>
  </fills>
  <borders count="48">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right/>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rgb="FF000000"/>
      </bottom>
      <diagonal/>
    </border>
    <border>
      <left style="thin">
        <color indexed="64"/>
      </left>
      <right/>
      <top/>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style="thin">
        <color rgb="FF000000"/>
      </left>
      <right/>
      <top style="thin">
        <color rgb="FF000000"/>
      </top>
      <bottom/>
      <diagonal/>
    </border>
    <border>
      <left/>
      <right/>
      <top style="medium">
        <color rgb="FF000000"/>
      </top>
      <bottom style="thin">
        <color indexed="64"/>
      </bottom>
      <diagonal/>
    </border>
    <border>
      <left style="thin">
        <color auto="1"/>
      </left>
      <right style="medium">
        <color rgb="FF000000"/>
      </right>
      <top style="thin">
        <color auto="1"/>
      </top>
      <bottom style="thin">
        <color auto="1"/>
      </bottom>
      <diagonal/>
    </border>
    <border>
      <left style="medium">
        <color rgb="FF000000"/>
      </left>
      <right style="thin">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thin">
        <color indexed="64"/>
      </left>
      <right style="medium">
        <color rgb="FF000000"/>
      </right>
      <top/>
      <bottom style="thin">
        <color indexed="64"/>
      </bottom>
      <diagonal/>
    </border>
    <border>
      <left style="thin">
        <color indexed="64"/>
      </left>
      <right style="medium">
        <color rgb="FF000000"/>
      </right>
      <top style="thin">
        <color indexed="64"/>
      </top>
      <bottom/>
      <diagonal/>
    </border>
    <border>
      <left style="thin">
        <color indexed="64"/>
      </left>
      <right style="medium">
        <color rgb="FF000000"/>
      </right>
      <top/>
      <bottom/>
      <diagonal/>
    </border>
    <border>
      <left style="thin">
        <color rgb="FF000000"/>
      </left>
      <right style="thin">
        <color rgb="FF000000"/>
      </right>
      <top style="thin">
        <color rgb="FF000000"/>
      </top>
      <bottom style="medium">
        <color rgb="FF000000"/>
      </bottom>
      <diagonal/>
    </border>
    <border>
      <left/>
      <right style="thin">
        <color indexed="64"/>
      </right>
      <top style="thin">
        <color indexed="64"/>
      </top>
      <bottom style="medium">
        <color rgb="FF000000"/>
      </bottom>
      <diagonal/>
    </border>
    <border>
      <left style="thin">
        <color auto="1"/>
      </left>
      <right style="thin">
        <color auto="1"/>
      </right>
      <top style="thin">
        <color auto="1"/>
      </top>
      <bottom style="medium">
        <color rgb="FF000000"/>
      </bottom>
      <diagonal/>
    </border>
    <border>
      <left style="thin">
        <color indexed="64"/>
      </left>
      <right style="thin">
        <color indexed="64"/>
      </right>
      <top/>
      <bottom style="medium">
        <color rgb="FF000000"/>
      </bottom>
      <diagonal/>
    </border>
    <border>
      <left style="thin">
        <color indexed="64"/>
      </left>
      <right/>
      <top style="thin">
        <color indexed="64"/>
      </top>
      <bottom style="medium">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thin">
        <color auto="1"/>
      </left>
      <right/>
      <top style="thin">
        <color auto="1"/>
      </top>
      <bottom style="thin">
        <color rgb="FF000000"/>
      </bottom>
      <diagonal/>
    </border>
    <border>
      <left/>
      <right style="thin">
        <color auto="1"/>
      </right>
      <top style="thin">
        <color auto="1"/>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right/>
      <top style="thin">
        <color rgb="FF000000"/>
      </top>
      <bottom/>
      <diagonal/>
    </border>
    <border>
      <left/>
      <right style="thin">
        <color auto="1"/>
      </right>
      <top style="thin">
        <color rgb="FF000000"/>
      </top>
      <bottom/>
      <diagonal/>
    </border>
    <border>
      <left style="thin">
        <color indexed="64"/>
      </left>
      <right style="thin">
        <color indexed="64"/>
      </right>
      <top/>
      <bottom style="thin">
        <color rgb="FF000000"/>
      </bottom>
      <diagonal/>
    </border>
    <border>
      <left style="thin">
        <color indexed="64"/>
      </left>
      <right/>
      <top style="thin">
        <color auto="1"/>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s>
  <cellStyleXfs count="14">
    <xf numFmtId="0" fontId="0" fillId="0" borderId="0"/>
    <xf numFmtId="0" fontId="1" fillId="0" borderId="0" applyNumberFormat="0" applyFill="0" applyBorder="0" applyAlignment="0" applyProtection="0"/>
    <xf numFmtId="0" fontId="4" fillId="0" borderId="0"/>
    <xf numFmtId="0" fontId="2"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2" fillId="0" borderId="0"/>
    <xf numFmtId="0" fontId="5" fillId="0" borderId="2" applyBorder="0">
      <alignment horizontal="center" vertical="center" wrapText="1"/>
    </xf>
    <xf numFmtId="0" fontId="33" fillId="0" borderId="0"/>
  </cellStyleXfs>
  <cellXfs count="225">
    <xf numFmtId="0" fontId="0" fillId="0" borderId="0" xfId="0"/>
    <xf numFmtId="0" fontId="6" fillId="0" borderId="1" xfId="0" applyFont="1" applyBorder="1"/>
    <xf numFmtId="0" fontId="7" fillId="2" borderId="1" xfId="0" applyFont="1" applyFill="1" applyBorder="1" applyAlignment="1">
      <alignment horizontal="center" vertical="center" wrapText="1"/>
    </xf>
    <xf numFmtId="0" fontId="6" fillId="0" borderId="1" xfId="0" applyFont="1" applyBorder="1" applyAlignment="1">
      <alignment horizontal="center" vertical="center"/>
    </xf>
    <xf numFmtId="0" fontId="8" fillId="0" borderId="1" xfId="1" applyFont="1" applyBorder="1"/>
    <xf numFmtId="0" fontId="8" fillId="0" borderId="1" xfId="1" applyFont="1" applyBorder="1" applyAlignment="1">
      <alignment wrapText="1"/>
    </xf>
    <xf numFmtId="0" fontId="8" fillId="0" borderId="1" xfId="1" applyFont="1" applyBorder="1" applyAlignment="1">
      <alignment horizontal="center" wrapText="1"/>
    </xf>
    <xf numFmtId="0" fontId="9" fillId="3" borderId="0" xfId="2" applyFont="1" applyFill="1"/>
    <xf numFmtId="0" fontId="14" fillId="0" borderId="0" xfId="2" applyFont="1" applyAlignment="1">
      <alignment vertical="center" wrapText="1"/>
    </xf>
    <xf numFmtId="0" fontId="22" fillId="0" borderId="0" xfId="2" applyFont="1" applyAlignment="1">
      <alignment vertical="center" wrapText="1"/>
    </xf>
    <xf numFmtId="0" fontId="25" fillId="4" borderId="1" xfId="2" applyFont="1" applyFill="1" applyBorder="1" applyAlignment="1">
      <alignment horizontal="center" vertical="center" wrapText="1"/>
    </xf>
    <xf numFmtId="9" fontId="20" fillId="4" borderId="1" xfId="2" applyNumberFormat="1" applyFont="1" applyFill="1" applyBorder="1" applyAlignment="1">
      <alignment horizontal="center" vertical="center" wrapText="1"/>
    </xf>
    <xf numFmtId="0" fontId="20" fillId="4" borderId="1" xfId="2" applyFont="1" applyFill="1" applyBorder="1" applyAlignment="1">
      <alignment horizontal="center" vertical="center" wrapText="1"/>
    </xf>
    <xf numFmtId="0" fontId="9" fillId="0" borderId="1" xfId="2" applyFont="1" applyBorder="1" applyAlignment="1">
      <alignment horizontal="center" vertical="center" wrapText="1"/>
    </xf>
    <xf numFmtId="9" fontId="22" fillId="0" borderId="1" xfId="0" applyNumberFormat="1" applyFont="1" applyBorder="1" applyAlignment="1">
      <alignment horizontal="center" vertical="center" wrapText="1"/>
    </xf>
    <xf numFmtId="0" fontId="9" fillId="0" borderId="0" xfId="2" applyFont="1" applyAlignment="1">
      <alignment horizontal="justify" vertical="top" wrapText="1"/>
    </xf>
    <xf numFmtId="165" fontId="6" fillId="0" borderId="1" xfId="0" applyNumberFormat="1" applyFont="1" applyBorder="1" applyAlignment="1">
      <alignment horizontal="center" vertical="center"/>
    </xf>
    <xf numFmtId="0" fontId="28" fillId="0" borderId="1" xfId="1"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center"/>
    </xf>
    <xf numFmtId="0" fontId="8" fillId="0" borderId="2" xfId="1" applyFont="1" applyBorder="1" applyAlignment="1">
      <alignment vertical="center" wrapText="1"/>
    </xf>
    <xf numFmtId="0" fontId="0" fillId="0" borderId="1" xfId="0" applyBorder="1"/>
    <xf numFmtId="0" fontId="29" fillId="7" borderId="1" xfId="0" applyFont="1" applyFill="1" applyBorder="1" applyAlignment="1">
      <alignment horizontal="center"/>
    </xf>
    <xf numFmtId="0" fontId="30" fillId="8" borderId="1" xfId="0" applyFont="1" applyFill="1" applyBorder="1" applyAlignment="1">
      <alignment horizontal="center" vertical="center" wrapText="1"/>
    </xf>
    <xf numFmtId="0" fontId="31" fillId="9" borderId="1" xfId="0" applyFont="1" applyFill="1" applyBorder="1" applyAlignment="1">
      <alignment horizontal="center" vertical="center" wrapText="1"/>
    </xf>
    <xf numFmtId="0" fontId="32" fillId="9" borderId="1" xfId="0" applyFont="1" applyFill="1" applyBorder="1" applyAlignment="1">
      <alignment horizontal="center" vertical="center" wrapText="1"/>
    </xf>
    <xf numFmtId="0" fontId="0" fillId="0" borderId="0" xfId="0" applyAlignment="1">
      <alignment wrapText="1"/>
    </xf>
    <xf numFmtId="9" fontId="27" fillId="0" borderId="2" xfId="2" applyNumberFormat="1" applyFont="1" applyBorder="1" applyAlignment="1">
      <alignment vertical="center" wrapText="1"/>
    </xf>
    <xf numFmtId="0" fontId="22" fillId="0" borderId="10" xfId="2" applyFont="1" applyBorder="1" applyAlignment="1">
      <alignment vertical="center"/>
    </xf>
    <xf numFmtId="0" fontId="22" fillId="0" borderId="6" xfId="2" applyFont="1" applyBorder="1" applyAlignment="1">
      <alignment vertical="center"/>
    </xf>
    <xf numFmtId="9" fontId="21" fillId="4" borderId="1" xfId="2" applyNumberFormat="1" applyFont="1" applyFill="1" applyBorder="1" applyAlignment="1">
      <alignment horizontal="center" vertical="center" wrapText="1"/>
    </xf>
    <xf numFmtId="9" fontId="27" fillId="6" borderId="1" xfId="0" applyNumberFormat="1" applyFont="1" applyFill="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9" fontId="27" fillId="0" borderId="2" xfId="2" applyNumberFormat="1" applyFont="1" applyBorder="1" applyAlignment="1">
      <alignment horizontal="center" vertical="center" wrapText="1"/>
    </xf>
    <xf numFmtId="9" fontId="22" fillId="0" borderId="1" xfId="0" applyNumberFormat="1" applyFont="1" applyBorder="1" applyAlignment="1" applyProtection="1">
      <alignment horizontal="center" vertical="center" wrapText="1"/>
      <protection locked="0"/>
    </xf>
    <xf numFmtId="164" fontId="12" fillId="0" borderId="6" xfId="2" applyNumberFormat="1" applyFont="1" applyBorder="1" applyAlignment="1">
      <alignment horizontal="center" vertical="center" wrapText="1"/>
    </xf>
    <xf numFmtId="0" fontId="14" fillId="0" borderId="13" xfId="2" applyFont="1" applyBorder="1" applyAlignment="1">
      <alignment vertical="center" wrapText="1"/>
    </xf>
    <xf numFmtId="0" fontId="16" fillId="0" borderId="13" xfId="2" applyFont="1" applyBorder="1" applyAlignment="1">
      <alignment vertical="center" wrapText="1"/>
    </xf>
    <xf numFmtId="9" fontId="17" fillId="0" borderId="13" xfId="2" applyNumberFormat="1" applyFont="1" applyBorder="1" applyAlignment="1">
      <alignment vertical="center" wrapText="1"/>
    </xf>
    <xf numFmtId="9" fontId="17" fillId="0" borderId="13" xfId="2" applyNumberFormat="1" applyFont="1" applyBorder="1" applyAlignment="1">
      <alignment horizontal="center" vertical="center" wrapText="1"/>
    </xf>
    <xf numFmtId="0" fontId="18" fillId="0" borderId="13" xfId="2" applyFont="1" applyBorder="1" applyAlignment="1">
      <alignment horizontal="center" vertical="center" wrapText="1"/>
    </xf>
    <xf numFmtId="0" fontId="8" fillId="0" borderId="1" xfId="1" applyFont="1" applyBorder="1" applyAlignment="1">
      <alignment vertical="center" wrapText="1"/>
    </xf>
    <xf numFmtId="0" fontId="8" fillId="0" borderId="1" xfId="1" applyFont="1" applyBorder="1" applyAlignment="1">
      <alignment horizontal="left" vertical="center" wrapText="1"/>
    </xf>
    <xf numFmtId="0" fontId="34" fillId="0" borderId="1" xfId="0" applyFont="1" applyBorder="1" applyAlignment="1">
      <alignment horizontal="center" vertical="center" wrapText="1"/>
    </xf>
    <xf numFmtId="0" fontId="13" fillId="0" borderId="17" xfId="2" applyFont="1" applyBorder="1" applyAlignment="1">
      <alignment vertical="center" wrapText="1"/>
    </xf>
    <xf numFmtId="0" fontId="12" fillId="0" borderId="2" xfId="2" applyFont="1" applyBorder="1" applyAlignment="1">
      <alignment horizontal="center" vertical="center" wrapText="1"/>
    </xf>
    <xf numFmtId="0" fontId="13" fillId="4" borderId="10" xfId="2" applyFont="1" applyFill="1" applyBorder="1" applyAlignment="1">
      <alignment horizontal="center" vertical="center" wrapText="1"/>
    </xf>
    <xf numFmtId="0" fontId="22" fillId="0" borderId="3" xfId="2" applyFont="1" applyBorder="1" applyAlignment="1">
      <alignment horizontal="center" vertical="center" wrapText="1"/>
    </xf>
    <xf numFmtId="0" fontId="9" fillId="0" borderId="1" xfId="2" applyFont="1" applyBorder="1" applyAlignment="1" applyProtection="1">
      <alignment horizontal="center" vertical="center" wrapText="1"/>
      <protection locked="0"/>
    </xf>
    <xf numFmtId="0" fontId="9" fillId="0" borderId="30" xfId="2" applyFont="1" applyBorder="1" applyAlignment="1">
      <alignment horizontal="center" vertical="center" wrapText="1"/>
    </xf>
    <xf numFmtId="0" fontId="22" fillId="0" borderId="32" xfId="0" applyFont="1" applyBorder="1" applyAlignment="1" applyProtection="1">
      <alignment horizontal="center" vertical="center" wrapText="1"/>
      <protection locked="0"/>
    </xf>
    <xf numFmtId="9" fontId="27" fillId="0" borderId="28" xfId="2" applyNumberFormat="1" applyFont="1" applyBorder="1" applyAlignment="1">
      <alignment horizontal="center" vertical="center" wrapText="1"/>
    </xf>
    <xf numFmtId="9" fontId="22" fillId="0" borderId="29" xfId="0" applyNumberFormat="1" applyFont="1" applyBorder="1" applyAlignment="1">
      <alignment horizontal="center" vertical="center" wrapText="1"/>
    </xf>
    <xf numFmtId="9" fontId="22" fillId="0" borderId="29" xfId="0" applyNumberFormat="1" applyFont="1" applyBorder="1" applyAlignment="1" applyProtection="1">
      <alignment horizontal="center" vertical="center" wrapText="1"/>
      <protection locked="0"/>
    </xf>
    <xf numFmtId="9" fontId="22" fillId="0" borderId="30" xfId="0" applyNumberFormat="1" applyFont="1" applyBorder="1" applyAlignment="1" applyProtection="1">
      <alignment horizontal="center" vertical="center" wrapText="1"/>
      <protection locked="0"/>
    </xf>
    <xf numFmtId="9" fontId="22" fillId="0" borderId="30" xfId="0" applyNumberFormat="1" applyFont="1" applyBorder="1" applyAlignment="1">
      <alignment horizontal="center" vertical="center" wrapText="1"/>
    </xf>
    <xf numFmtId="0" fontId="13" fillId="0" borderId="0" xfId="2" applyFont="1" applyAlignment="1">
      <alignment vertical="center" wrapText="1"/>
    </xf>
    <xf numFmtId="164" fontId="12" fillId="0" borderId="0" xfId="2" applyNumberFormat="1" applyFont="1" applyAlignment="1">
      <alignment horizontal="center" vertical="center" wrapText="1"/>
    </xf>
    <xf numFmtId="0" fontId="15" fillId="10" borderId="0" xfId="9" applyFont="1" applyFill="1" applyAlignment="1">
      <alignment vertical="center" wrapText="1"/>
    </xf>
    <xf numFmtId="0" fontId="12" fillId="0" borderId="0" xfId="2" applyFont="1" applyAlignment="1">
      <alignment vertical="center" wrapText="1"/>
    </xf>
    <xf numFmtId="0" fontId="37" fillId="0" borderId="1" xfId="0" applyFont="1" applyBorder="1" applyAlignment="1">
      <alignment horizontal="center" vertical="center" wrapText="1"/>
    </xf>
    <xf numFmtId="14" fontId="37" fillId="0" borderId="1" xfId="0" applyNumberFormat="1" applyFont="1" applyBorder="1" applyAlignment="1">
      <alignment horizontal="center" vertical="center" wrapText="1"/>
    </xf>
    <xf numFmtId="14" fontId="37" fillId="11" borderId="1" xfId="0" applyNumberFormat="1" applyFont="1" applyFill="1" applyBorder="1" applyAlignment="1">
      <alignment horizontal="center" vertical="center" wrapText="1"/>
    </xf>
    <xf numFmtId="0" fontId="37" fillId="11" borderId="1" xfId="0" applyFont="1" applyFill="1" applyBorder="1" applyAlignment="1">
      <alignment horizontal="center" vertical="center" wrapText="1"/>
    </xf>
    <xf numFmtId="0" fontId="34" fillId="11" borderId="1" xfId="0" applyFont="1" applyFill="1" applyBorder="1" applyAlignment="1">
      <alignment horizontal="center" vertical="center" wrapText="1"/>
    </xf>
    <xf numFmtId="0" fontId="35" fillId="11" borderId="6" xfId="0" applyFont="1" applyFill="1" applyBorder="1" applyAlignment="1">
      <alignment horizontal="center" vertical="center" wrapText="1"/>
    </xf>
    <xf numFmtId="0" fontId="22" fillId="0" borderId="17" xfId="2" applyFont="1" applyBorder="1" applyAlignment="1">
      <alignment horizontal="center" vertical="center" wrapText="1"/>
    </xf>
    <xf numFmtId="0" fontId="9" fillId="0" borderId="1" xfId="2" applyFont="1" applyBorder="1" applyAlignment="1" applyProtection="1">
      <alignment horizontal="left" vertical="center" wrapText="1"/>
      <protection locked="0"/>
    </xf>
    <xf numFmtId="0" fontId="9" fillId="0" borderId="1" xfId="2" applyFont="1" applyBorder="1" applyAlignment="1">
      <alignment horizontal="left" vertical="center" wrapText="1"/>
    </xf>
    <xf numFmtId="0" fontId="40" fillId="0" borderId="1" xfId="0" applyFont="1" applyBorder="1" applyAlignment="1">
      <alignment vertical="center" wrapText="1"/>
    </xf>
    <xf numFmtId="0" fontId="40" fillId="0" borderId="9" xfId="0" applyFont="1" applyBorder="1" applyAlignment="1">
      <alignment vertical="center"/>
    </xf>
    <xf numFmtId="0" fontId="40" fillId="0" borderId="9" xfId="0" applyFont="1" applyBorder="1" applyAlignment="1">
      <alignment vertical="center" wrapText="1"/>
    </xf>
    <xf numFmtId="0" fontId="40" fillId="0" borderId="6" xfId="0" applyFont="1" applyBorder="1" applyAlignment="1">
      <alignment vertical="center" wrapText="1"/>
    </xf>
    <xf numFmtId="0" fontId="40" fillId="0" borderId="5" xfId="0" applyFont="1" applyBorder="1" applyAlignment="1">
      <alignment vertical="center" wrapText="1"/>
    </xf>
    <xf numFmtId="0" fontId="9" fillId="0" borderId="1" xfId="0" applyFont="1" applyBorder="1" applyAlignment="1">
      <alignment vertical="center" wrapText="1"/>
    </xf>
    <xf numFmtId="0" fontId="9" fillId="0" borderId="9" xfId="0" applyFont="1" applyBorder="1" applyAlignment="1">
      <alignment vertical="center" wrapText="1"/>
    </xf>
    <xf numFmtId="0" fontId="22" fillId="0" borderId="15" xfId="0" applyFont="1" applyBorder="1" applyAlignment="1">
      <alignment wrapText="1"/>
    </xf>
    <xf numFmtId="0" fontId="22" fillId="0" borderId="38" xfId="0" applyFont="1" applyBorder="1" applyAlignment="1">
      <alignment vertical="center" wrapText="1"/>
    </xf>
    <xf numFmtId="0" fontId="22" fillId="0" borderId="15" xfId="2" applyFont="1" applyBorder="1" applyAlignment="1" applyProtection="1">
      <alignment vertical="center" wrapText="1"/>
      <protection locked="0"/>
    </xf>
    <xf numFmtId="0" fontId="22" fillId="0" borderId="18" xfId="2" applyFont="1" applyBorder="1" applyAlignment="1" applyProtection="1">
      <alignment vertical="center" wrapText="1"/>
      <protection locked="0"/>
    </xf>
    <xf numFmtId="0" fontId="22" fillId="0" borderId="1" xfId="2" applyFont="1" applyBorder="1" applyAlignment="1" applyProtection="1">
      <alignment vertical="center" wrapText="1"/>
      <protection locked="0"/>
    </xf>
    <xf numFmtId="0" fontId="22" fillId="0" borderId="2" xfId="2" applyFont="1" applyBorder="1" applyAlignment="1" applyProtection="1">
      <alignment vertical="center" wrapText="1"/>
      <protection locked="0"/>
    </xf>
    <xf numFmtId="0" fontId="22" fillId="0" borderId="15" xfId="0" applyFont="1" applyBorder="1" applyAlignment="1">
      <alignment vertical="center" wrapText="1"/>
    </xf>
    <xf numFmtId="0" fontId="8" fillId="0" borderId="2" xfId="1" applyFont="1" applyBorder="1" applyAlignment="1">
      <alignment horizontal="center" vertical="center" wrapText="1"/>
    </xf>
    <xf numFmtId="0" fontId="8" fillId="0" borderId="10" xfId="1" applyFont="1" applyBorder="1" applyAlignment="1">
      <alignment horizontal="center" vertical="center" wrapText="1"/>
    </xf>
    <xf numFmtId="0" fontId="8" fillId="0" borderId="6" xfId="1" applyFont="1" applyBorder="1" applyAlignment="1">
      <alignment horizontal="center" vertical="center" wrapText="1"/>
    </xf>
    <xf numFmtId="0" fontId="6" fillId="0" borderId="2" xfId="0" applyFont="1" applyBorder="1" applyAlignment="1">
      <alignment horizontal="center" vertical="center"/>
    </xf>
    <xf numFmtId="0" fontId="6" fillId="0" borderId="10" xfId="0" applyFont="1" applyBorder="1" applyAlignment="1">
      <alignment horizontal="center" vertical="center"/>
    </xf>
    <xf numFmtId="0" fontId="6" fillId="0" borderId="6" xfId="0" applyFont="1" applyBorder="1" applyAlignment="1">
      <alignment horizontal="center" vertical="center"/>
    </xf>
    <xf numFmtId="0" fontId="6" fillId="0" borderId="2"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6" xfId="0" applyFont="1" applyBorder="1" applyAlignment="1">
      <alignment horizontal="center" vertical="center" wrapText="1"/>
    </xf>
    <xf numFmtId="0" fontId="30" fillId="9" borderId="7" xfId="0" applyFont="1" applyFill="1" applyBorder="1" applyAlignment="1">
      <alignment horizontal="center" wrapText="1"/>
    </xf>
    <xf numFmtId="0" fontId="30" fillId="9" borderId="8" xfId="0" applyFont="1" applyFill="1" applyBorder="1" applyAlignment="1">
      <alignment horizontal="center" wrapText="1"/>
    </xf>
    <xf numFmtId="0" fontId="30" fillId="9" borderId="9" xfId="0" applyFont="1" applyFill="1" applyBorder="1" applyAlignment="1">
      <alignment horizontal="center" wrapText="1"/>
    </xf>
    <xf numFmtId="0" fontId="30" fillId="8" borderId="7" xfId="0" applyFont="1" applyFill="1" applyBorder="1" applyAlignment="1">
      <alignment horizontal="center"/>
    </xf>
    <xf numFmtId="0" fontId="30" fillId="8" borderId="8" xfId="0" applyFont="1" applyFill="1" applyBorder="1" applyAlignment="1">
      <alignment horizontal="center"/>
    </xf>
    <xf numFmtId="0" fontId="30" fillId="8" borderId="9" xfId="0" applyFont="1" applyFill="1" applyBorder="1" applyAlignment="1">
      <alignment horizontal="center"/>
    </xf>
    <xf numFmtId="0" fontId="42" fillId="0" borderId="2" xfId="0" applyFont="1" applyBorder="1" applyAlignment="1">
      <alignment vertical="center" wrapText="1"/>
    </xf>
    <xf numFmtId="0" fontId="42" fillId="0" borderId="10" xfId="0" applyFont="1" applyBorder="1" applyAlignment="1">
      <alignment vertical="center" wrapText="1"/>
    </xf>
    <xf numFmtId="0" fontId="42" fillId="0" borderId="6" xfId="0" applyFont="1" applyBorder="1" applyAlignment="1">
      <alignment vertical="center" wrapText="1"/>
    </xf>
    <xf numFmtId="0" fontId="40" fillId="0" borderId="10" xfId="0" applyFont="1" applyBorder="1" applyAlignment="1">
      <alignment vertical="center" wrapText="1"/>
    </xf>
    <xf numFmtId="0" fontId="40" fillId="0" borderId="6" xfId="0" applyFont="1" applyBorder="1" applyAlignment="1">
      <alignment vertical="center" wrapText="1"/>
    </xf>
    <xf numFmtId="0" fontId="38" fillId="0" borderId="2" xfId="0" applyFont="1" applyBorder="1" applyAlignment="1">
      <alignment horizontal="center" vertical="center" wrapText="1"/>
    </xf>
    <xf numFmtId="0" fontId="38" fillId="0" borderId="10" xfId="0" applyFont="1" applyBorder="1" applyAlignment="1">
      <alignment horizontal="center" vertical="center" wrapText="1"/>
    </xf>
    <xf numFmtId="0" fontId="38" fillId="0" borderId="41" xfId="0" applyFont="1" applyBorder="1" applyAlignment="1">
      <alignment horizontal="center" vertical="center" wrapText="1"/>
    </xf>
    <xf numFmtId="0" fontId="40" fillId="0" borderId="2" xfId="0" applyFont="1" applyBorder="1" applyAlignment="1">
      <alignment vertical="center" wrapText="1"/>
    </xf>
    <xf numFmtId="0" fontId="20" fillId="4" borderId="1" xfId="2" applyFont="1" applyFill="1" applyBorder="1" applyAlignment="1">
      <alignment horizontal="center" vertical="center" wrapText="1"/>
    </xf>
    <xf numFmtId="0" fontId="22" fillId="0" borderId="9" xfId="2" applyFont="1" applyBorder="1" applyAlignment="1" applyProtection="1">
      <alignment horizontal="center" vertical="center" wrapText="1"/>
      <protection locked="0"/>
    </xf>
    <xf numFmtId="0" fontId="22" fillId="0" borderId="1" xfId="0" applyFont="1" applyBorder="1" applyAlignment="1">
      <alignment horizontal="center" vertical="center" wrapText="1"/>
    </xf>
    <xf numFmtId="0" fontId="22" fillId="0" borderId="1" xfId="2" applyFont="1" applyBorder="1" applyAlignment="1" applyProtection="1">
      <alignment horizontal="center" vertical="center" wrapText="1"/>
      <protection locked="0"/>
    </xf>
    <xf numFmtId="0" fontId="11" fillId="4" borderId="39" xfId="2" applyFont="1" applyFill="1" applyBorder="1" applyAlignment="1">
      <alignment horizontal="center" vertical="center" wrapText="1"/>
    </xf>
    <xf numFmtId="0" fontId="11" fillId="4" borderId="40" xfId="2" applyFont="1" applyFill="1" applyBorder="1" applyAlignment="1">
      <alignment horizontal="center" vertical="center" wrapText="1"/>
    </xf>
    <xf numFmtId="0" fontId="11" fillId="4" borderId="13"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22" fillId="0" borderId="19" xfId="2" applyFont="1" applyBorder="1" applyAlignment="1" applyProtection="1">
      <alignment horizontal="center" vertical="center" wrapText="1"/>
      <protection locked="0"/>
    </xf>
    <xf numFmtId="0" fontId="22" fillId="0" borderId="2" xfId="0" applyFont="1" applyBorder="1" applyAlignment="1">
      <alignment horizontal="center" vertical="center" wrapText="1"/>
    </xf>
    <xf numFmtId="0" fontId="9" fillId="3" borderId="15" xfId="2" applyFont="1" applyFill="1" applyBorder="1" applyAlignment="1">
      <alignment horizontal="center"/>
    </xf>
    <xf numFmtId="0" fontId="11" fillId="4" borderId="37" xfId="2" applyFont="1" applyFill="1" applyBorder="1" applyAlignment="1">
      <alignment horizontal="center" vertical="center" wrapText="1"/>
    </xf>
    <xf numFmtId="0" fontId="11" fillId="4" borderId="38" xfId="2" applyFont="1" applyFill="1" applyBorder="1" applyAlignment="1">
      <alignment horizontal="center" vertical="center" wrapText="1"/>
    </xf>
    <xf numFmtId="0" fontId="11" fillId="4" borderId="23" xfId="2" applyFont="1" applyFill="1" applyBorder="1" applyAlignment="1">
      <alignment horizontal="center" vertical="center" wrapText="1"/>
    </xf>
    <xf numFmtId="0" fontId="11" fillId="4" borderId="18" xfId="2" applyFont="1" applyFill="1" applyBorder="1" applyAlignment="1">
      <alignment horizontal="center" vertical="center" wrapText="1"/>
    </xf>
    <xf numFmtId="0" fontId="11" fillId="4" borderId="20" xfId="2" applyFont="1" applyFill="1" applyBorder="1" applyAlignment="1">
      <alignment horizontal="center" vertical="center" wrapText="1"/>
    </xf>
    <xf numFmtId="0" fontId="20" fillId="4" borderId="9" xfId="2" applyFont="1" applyFill="1" applyBorder="1" applyAlignment="1">
      <alignment horizontal="center" vertical="center" wrapText="1"/>
    </xf>
    <xf numFmtId="0" fontId="9" fillId="0" borderId="24" xfId="2" applyFont="1" applyBorder="1" applyAlignment="1">
      <alignment horizontal="center" vertical="center" wrapText="1"/>
    </xf>
    <xf numFmtId="0" fontId="20" fillId="5" borderId="1" xfId="2" applyFont="1" applyFill="1" applyBorder="1" applyAlignment="1">
      <alignment horizontal="center" vertical="center" textRotation="90" wrapText="1"/>
    </xf>
    <xf numFmtId="9" fontId="27" fillId="0" borderId="2" xfId="0" applyNumberFormat="1" applyFont="1" applyBorder="1" applyAlignment="1" applyProtection="1">
      <alignment horizontal="center" vertical="center" wrapText="1"/>
      <protection locked="0"/>
    </xf>
    <xf numFmtId="9" fontId="27" fillId="0" borderId="10" xfId="0" applyNumberFormat="1" applyFont="1" applyBorder="1" applyAlignment="1" applyProtection="1">
      <alignment horizontal="center" vertical="center" wrapText="1"/>
      <protection locked="0"/>
    </xf>
    <xf numFmtId="9" fontId="27" fillId="0" borderId="6" xfId="0" applyNumberFormat="1" applyFont="1" applyBorder="1" applyAlignment="1" applyProtection="1">
      <alignment horizontal="center" vertical="center" wrapText="1"/>
      <protection locked="0"/>
    </xf>
    <xf numFmtId="0" fontId="26" fillId="0" borderId="1" xfId="2" applyFont="1" applyBorder="1" applyAlignment="1">
      <alignment horizontal="center" vertical="center" wrapText="1"/>
    </xf>
    <xf numFmtId="9" fontId="27" fillId="0" borderId="1" xfId="2" applyNumberFormat="1" applyFont="1" applyBorder="1" applyAlignment="1">
      <alignment horizontal="center" vertical="center" wrapText="1"/>
    </xf>
    <xf numFmtId="0" fontId="22" fillId="0" borderId="1" xfId="2" applyFont="1" applyBorder="1" applyAlignment="1">
      <alignment horizontal="center" vertical="center"/>
    </xf>
    <xf numFmtId="0" fontId="20" fillId="4" borderId="1" xfId="2" applyFont="1" applyFill="1" applyBorder="1" applyAlignment="1">
      <alignment horizontal="center" vertical="center" textRotation="90" wrapText="1"/>
    </xf>
    <xf numFmtId="0" fontId="35" fillId="0" borderId="21" xfId="2" applyFont="1" applyBorder="1" applyAlignment="1" applyProtection="1">
      <alignment horizontal="center" vertical="center" wrapText="1"/>
      <protection locked="0"/>
    </xf>
    <xf numFmtId="0" fontId="22" fillId="0" borderId="1" xfId="2" applyFont="1" applyBorder="1" applyAlignment="1">
      <alignment horizontal="center" vertical="center" wrapText="1"/>
    </xf>
    <xf numFmtId="3" fontId="22" fillId="0" borderId="1" xfId="2" applyNumberFormat="1" applyFont="1" applyBorder="1" applyAlignment="1" applyProtection="1">
      <alignment horizontal="center" vertical="center" wrapText="1"/>
      <protection locked="0"/>
    </xf>
    <xf numFmtId="0" fontId="36" fillId="0" borderId="15" xfId="0" applyFont="1" applyBorder="1" applyAlignment="1">
      <alignment horizontal="left" vertical="center"/>
    </xf>
    <xf numFmtId="0" fontId="35" fillId="0" borderId="9" xfId="2" applyFont="1" applyBorder="1" applyAlignment="1" applyProtection="1">
      <alignment horizontal="center" vertical="center" wrapText="1"/>
      <protection locked="0"/>
    </xf>
    <xf numFmtId="0" fontId="35" fillId="0" borderId="1" xfId="2" applyFont="1" applyBorder="1" applyAlignment="1" applyProtection="1">
      <alignment horizontal="center" vertical="center" wrapText="1"/>
      <protection locked="0"/>
    </xf>
    <xf numFmtId="0" fontId="35" fillId="0" borderId="7" xfId="2" applyFont="1" applyBorder="1" applyAlignment="1" applyProtection="1">
      <alignment horizontal="center" vertical="center" wrapText="1"/>
      <protection locked="0"/>
    </xf>
    <xf numFmtId="0" fontId="35" fillId="0" borderId="36" xfId="2" applyFont="1" applyBorder="1" applyAlignment="1" applyProtection="1">
      <alignment horizontal="center" vertical="center" wrapText="1"/>
      <protection locked="0"/>
    </xf>
    <xf numFmtId="0" fontId="35" fillId="0" borderId="16" xfId="2" applyFont="1" applyBorder="1" applyAlignment="1" applyProtection="1">
      <alignment horizontal="center" vertical="center" wrapText="1"/>
      <protection locked="0"/>
    </xf>
    <xf numFmtId="0" fontId="35" fillId="0" borderId="35" xfId="2" applyFont="1" applyBorder="1" applyAlignment="1" applyProtection="1">
      <alignment horizontal="center" vertical="center" wrapText="1"/>
      <protection locked="0"/>
    </xf>
    <xf numFmtId="0" fontId="10" fillId="0" borderId="13" xfId="2" applyFont="1" applyBorder="1" applyAlignment="1">
      <alignment horizontal="center" vertical="center"/>
    </xf>
    <xf numFmtId="0" fontId="12" fillId="0" borderId="1" xfId="2" applyFont="1" applyBorder="1" applyAlignment="1">
      <alignment horizontal="left" vertical="center" wrapText="1"/>
    </xf>
    <xf numFmtId="0" fontId="12" fillId="0" borderId="22" xfId="2" applyFont="1" applyBorder="1" applyAlignment="1">
      <alignment horizontal="left" vertical="center" wrapText="1"/>
    </xf>
    <xf numFmtId="0" fontId="12" fillId="0" borderId="0" xfId="2" applyFont="1" applyAlignment="1" applyProtection="1">
      <alignment horizontal="center" vertical="center" wrapText="1"/>
      <protection locked="0"/>
    </xf>
    <xf numFmtId="0" fontId="12" fillId="0" borderId="3" xfId="2" applyFont="1" applyBorder="1" applyAlignment="1" applyProtection="1">
      <alignment horizontal="center" vertical="center" wrapText="1"/>
      <protection locked="0"/>
    </xf>
    <xf numFmtId="0" fontId="11" fillId="4" borderId="4" xfId="2" applyFont="1" applyFill="1" applyBorder="1" applyAlignment="1">
      <alignment horizontal="center" vertical="center" wrapText="1"/>
    </xf>
    <xf numFmtId="0" fontId="11" fillId="4" borderId="14" xfId="2" applyFont="1" applyFill="1" applyBorder="1" applyAlignment="1">
      <alignment horizontal="center" vertical="center" wrapText="1"/>
    </xf>
    <xf numFmtId="0" fontId="11" fillId="4" borderId="19" xfId="2" applyFont="1" applyFill="1" applyBorder="1" applyAlignment="1">
      <alignment horizontal="center" vertical="center" wrapText="1"/>
    </xf>
    <xf numFmtId="0" fontId="16" fillId="0" borderId="18" xfId="2" applyFont="1" applyBorder="1" applyAlignment="1" applyProtection="1">
      <alignment horizontal="center" vertical="center" wrapText="1"/>
      <protection locked="0"/>
    </xf>
    <xf numFmtId="164" fontId="12" fillId="0" borderId="6" xfId="2" applyNumberFormat="1" applyFont="1" applyBorder="1" applyAlignment="1">
      <alignment horizontal="left" vertical="center" wrapText="1"/>
    </xf>
    <xf numFmtId="164" fontId="12" fillId="0" borderId="25" xfId="2" applyNumberFormat="1" applyFont="1" applyBorder="1" applyAlignment="1">
      <alignment horizontal="left" vertical="center" wrapText="1"/>
    </xf>
    <xf numFmtId="0" fontId="13" fillId="4" borderId="13" xfId="2" applyFont="1" applyFill="1" applyBorder="1" applyAlignment="1">
      <alignment horizontal="center" vertical="center"/>
    </xf>
    <xf numFmtId="0" fontId="13" fillId="4" borderId="5" xfId="2" applyFont="1" applyFill="1" applyBorder="1" applyAlignment="1">
      <alignment horizontal="center" vertical="center"/>
    </xf>
    <xf numFmtId="0" fontId="11" fillId="4" borderId="6" xfId="2" applyFont="1" applyFill="1" applyBorder="1" applyAlignment="1">
      <alignment horizontal="center" vertical="center" wrapText="1"/>
    </xf>
    <xf numFmtId="0" fontId="11" fillId="4" borderId="25" xfId="2" applyFont="1" applyFill="1" applyBorder="1" applyAlignment="1">
      <alignment horizontal="center" vertical="center" wrapText="1"/>
    </xf>
    <xf numFmtId="0" fontId="11" fillId="4" borderId="1" xfId="2" applyFont="1" applyFill="1" applyBorder="1" applyAlignment="1">
      <alignment horizontal="center" vertical="center" wrapText="1"/>
    </xf>
    <xf numFmtId="0" fontId="11" fillId="4" borderId="22" xfId="2" applyFont="1" applyFill="1" applyBorder="1" applyAlignment="1">
      <alignment horizontal="center" vertical="center" wrapText="1"/>
    </xf>
    <xf numFmtId="0" fontId="20" fillId="4" borderId="15" xfId="2" applyFont="1" applyFill="1" applyBorder="1" applyAlignment="1">
      <alignment horizontal="center" vertical="center" wrapText="1"/>
    </xf>
    <xf numFmtId="9" fontId="20" fillId="4" borderId="6" xfId="2" applyNumberFormat="1" applyFont="1" applyFill="1" applyBorder="1" applyAlignment="1">
      <alignment horizontal="center" vertical="center" wrapText="1"/>
    </xf>
    <xf numFmtId="0" fontId="9" fillId="0" borderId="2" xfId="2" applyFont="1" applyBorder="1" applyAlignment="1">
      <alignment horizontal="center" vertical="center" wrapText="1"/>
    </xf>
    <xf numFmtId="0" fontId="9" fillId="0" borderId="10" xfId="2" applyFont="1" applyBorder="1" applyAlignment="1">
      <alignment horizontal="center" vertical="center" wrapText="1"/>
    </xf>
    <xf numFmtId="0" fontId="9" fillId="0" borderId="6" xfId="2" applyFont="1" applyBorder="1" applyAlignment="1">
      <alignment horizontal="center" vertical="center" wrapText="1"/>
    </xf>
    <xf numFmtId="0" fontId="9" fillId="0" borderId="26" xfId="2" applyFont="1" applyBorder="1" applyAlignment="1">
      <alignment horizontal="center" vertical="center" wrapText="1"/>
    </xf>
    <xf numFmtId="0" fontId="9" fillId="0" borderId="27" xfId="2" applyFont="1" applyBorder="1" applyAlignment="1">
      <alignment horizontal="center" vertical="center" wrapText="1"/>
    </xf>
    <xf numFmtId="0" fontId="9" fillId="0" borderId="25" xfId="2" applyFont="1" applyBorder="1" applyAlignment="1">
      <alignment horizontal="center" vertical="center" wrapText="1"/>
    </xf>
    <xf numFmtId="0" fontId="20" fillId="4" borderId="22" xfId="2" applyFont="1" applyFill="1" applyBorder="1" applyAlignment="1">
      <alignment horizontal="center" vertical="center" wrapText="1"/>
    </xf>
    <xf numFmtId="0" fontId="24" fillId="4" borderId="2"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0" fillId="4" borderId="6" xfId="2" applyFont="1" applyFill="1" applyBorder="1" applyAlignment="1">
      <alignment horizontal="center" vertical="center" wrapText="1"/>
    </xf>
    <xf numFmtId="9" fontId="26" fillId="0" borderId="1" xfId="0" applyNumberFormat="1" applyFont="1" applyBorder="1" applyAlignment="1">
      <alignment horizontal="center" vertical="center" wrapText="1"/>
    </xf>
    <xf numFmtId="9" fontId="27" fillId="0" borderId="1" xfId="0" applyNumberFormat="1" applyFont="1" applyBorder="1" applyAlignment="1" applyProtection="1">
      <alignment horizontal="center" vertical="center" wrapText="1"/>
      <protection locked="0"/>
    </xf>
    <xf numFmtId="0" fontId="22" fillId="10" borderId="11" xfId="13" applyFont="1" applyFill="1" applyBorder="1" applyAlignment="1">
      <alignment horizontal="justify" vertical="center" wrapText="1"/>
    </xf>
    <xf numFmtId="0" fontId="22" fillId="10" borderId="12" xfId="13" applyFont="1" applyFill="1" applyBorder="1" applyAlignment="1">
      <alignment horizontal="justify" vertical="center" wrapText="1"/>
    </xf>
    <xf numFmtId="0" fontId="26" fillId="0" borderId="1" xfId="2" applyFont="1" applyBorder="1" applyAlignment="1">
      <alignment horizontal="center" vertical="center"/>
    </xf>
    <xf numFmtId="9" fontId="22" fillId="0" borderId="1" xfId="0" applyNumberFormat="1" applyFont="1" applyBorder="1" applyAlignment="1">
      <alignment horizontal="center" vertical="center" wrapText="1"/>
    </xf>
    <xf numFmtId="0" fontId="13" fillId="4" borderId="1" xfId="2" applyFont="1" applyFill="1" applyBorder="1" applyAlignment="1">
      <alignment horizontal="center" vertical="center" wrapText="1"/>
    </xf>
    <xf numFmtId="0" fontId="13" fillId="4" borderId="7" xfId="2" applyFont="1" applyFill="1" applyBorder="1" applyAlignment="1">
      <alignment horizontal="center" vertical="center" wrapText="1"/>
    </xf>
    <xf numFmtId="0" fontId="19" fillId="4" borderId="2" xfId="2" applyFont="1" applyFill="1" applyBorder="1" applyAlignment="1">
      <alignment horizontal="center" vertical="center" wrapText="1"/>
    </xf>
    <xf numFmtId="0" fontId="19" fillId="4" borderId="1" xfId="2" applyFont="1" applyFill="1" applyBorder="1" applyAlignment="1">
      <alignment horizontal="center" vertical="center" wrapText="1"/>
    </xf>
    <xf numFmtId="9" fontId="20" fillId="4" borderId="9" xfId="2" applyNumberFormat="1" applyFont="1" applyFill="1" applyBorder="1" applyAlignment="1">
      <alignment horizontal="center" vertical="center" wrapText="1"/>
    </xf>
    <xf numFmtId="9" fontId="20" fillId="4" borderId="1" xfId="2" applyNumberFormat="1" applyFont="1" applyFill="1" applyBorder="1" applyAlignment="1">
      <alignment horizontal="center" vertical="center" wrapText="1"/>
    </xf>
    <xf numFmtId="0" fontId="26" fillId="0" borderId="7" xfId="2" applyFont="1" applyBorder="1" applyAlignment="1">
      <alignment horizontal="center" vertical="center"/>
    </xf>
    <xf numFmtId="9" fontId="27" fillId="0" borderId="15" xfId="0" applyNumberFormat="1" applyFont="1" applyBorder="1" applyAlignment="1" applyProtection="1">
      <alignment horizontal="center" vertical="center" wrapText="1"/>
      <protection locked="0"/>
    </xf>
    <xf numFmtId="0" fontId="9" fillId="0" borderId="15" xfId="2" applyFont="1" applyBorder="1" applyAlignment="1">
      <alignment horizontal="center" vertical="center" wrapText="1"/>
    </xf>
    <xf numFmtId="0" fontId="9" fillId="0" borderId="18" xfId="2" applyFont="1" applyBorder="1" applyAlignment="1">
      <alignment horizontal="center" vertical="center" wrapText="1"/>
    </xf>
    <xf numFmtId="0" fontId="9" fillId="0" borderId="19" xfId="2" applyFont="1" applyBorder="1" applyAlignment="1">
      <alignment horizontal="center" vertical="center" wrapText="1"/>
    </xf>
    <xf numFmtId="0" fontId="9" fillId="0" borderId="3" xfId="2" applyFont="1" applyBorder="1" applyAlignment="1">
      <alignment horizontal="center" vertical="center" wrapText="1"/>
    </xf>
    <xf numFmtId="0" fontId="22" fillId="0" borderId="15" xfId="2" applyFont="1" applyBorder="1" applyAlignment="1" applyProtection="1">
      <alignment horizontal="center" vertical="center" wrapText="1"/>
      <protection locked="0"/>
    </xf>
    <xf numFmtId="0" fontId="22" fillId="0" borderId="15" xfId="0" applyFont="1" applyBorder="1" applyAlignment="1">
      <alignment horizontal="center" vertical="center" wrapText="1"/>
    </xf>
    <xf numFmtId="0" fontId="22" fillId="0" borderId="29" xfId="2" applyFont="1" applyBorder="1" applyAlignment="1" applyProtection="1">
      <alignment horizontal="center" vertical="center" wrapText="1"/>
      <protection locked="0"/>
    </xf>
    <xf numFmtId="0" fontId="22" fillId="0" borderId="30" xfId="2" applyFont="1" applyBorder="1" applyAlignment="1" applyProtection="1">
      <alignment horizontal="center" vertical="center" wrapText="1"/>
      <protection locked="0"/>
    </xf>
    <xf numFmtId="3" fontId="22" fillId="0" borderId="30" xfId="2" applyNumberFormat="1" applyFont="1" applyBorder="1" applyAlignment="1" applyProtection="1">
      <alignment horizontal="center" vertical="center" wrapText="1"/>
      <protection locked="0"/>
    </xf>
    <xf numFmtId="0" fontId="26" fillId="0" borderId="30" xfId="2" applyFont="1" applyBorder="1" applyAlignment="1">
      <alignment horizontal="center" vertical="center" wrapText="1"/>
    </xf>
    <xf numFmtId="0" fontId="22" fillId="0" borderId="30" xfId="2" applyFont="1" applyBorder="1" applyAlignment="1">
      <alignment horizontal="center" vertical="center"/>
    </xf>
    <xf numFmtId="9" fontId="27" fillId="0" borderId="30" xfId="0" applyNumberFormat="1" applyFont="1" applyBorder="1" applyAlignment="1" applyProtection="1">
      <alignment horizontal="center" vertical="center" wrapText="1"/>
      <protection locked="0"/>
    </xf>
    <xf numFmtId="9" fontId="27" fillId="0" borderId="31" xfId="0" applyNumberFormat="1" applyFont="1" applyBorder="1" applyAlignment="1" applyProtection="1">
      <alignment horizontal="center" vertical="center" wrapText="1"/>
      <protection locked="0"/>
    </xf>
    <xf numFmtId="9" fontId="26" fillId="0" borderId="30" xfId="0" applyNumberFormat="1" applyFont="1" applyBorder="1" applyAlignment="1">
      <alignment horizontal="center" vertical="center" wrapText="1"/>
    </xf>
    <xf numFmtId="0" fontId="26" fillId="0" borderId="30" xfId="2" applyFont="1" applyBorder="1" applyAlignment="1">
      <alignment horizontal="center" vertical="center"/>
    </xf>
    <xf numFmtId="0" fontId="9" fillId="0" borderId="45" xfId="2" applyFont="1" applyBorder="1" applyAlignment="1">
      <alignment horizontal="center" vertical="center" wrapText="1"/>
    </xf>
    <xf numFmtId="0" fontId="9" fillId="0" borderId="47" xfId="2" applyFont="1" applyBorder="1" applyAlignment="1">
      <alignment horizontal="center" vertical="center" wrapText="1"/>
    </xf>
    <xf numFmtId="0" fontId="9" fillId="0" borderId="33" xfId="2" applyFont="1" applyBorder="1" applyAlignment="1">
      <alignment horizontal="center" vertical="center" wrapText="1"/>
    </xf>
    <xf numFmtId="9" fontId="22" fillId="0" borderId="30" xfId="0" applyNumberFormat="1" applyFont="1" applyBorder="1" applyAlignment="1">
      <alignment horizontal="center" vertical="center" wrapText="1"/>
    </xf>
    <xf numFmtId="0" fontId="26" fillId="0" borderId="32" xfId="2" applyFont="1" applyBorder="1" applyAlignment="1">
      <alignment horizontal="center" vertical="center"/>
    </xf>
    <xf numFmtId="0" fontId="9" fillId="0" borderId="42" xfId="2" applyFont="1" applyBorder="1" applyAlignment="1">
      <alignment horizontal="center" vertical="center" wrapText="1"/>
    </xf>
    <xf numFmtId="0" fontId="9" fillId="0" borderId="17" xfId="2" applyFont="1" applyBorder="1" applyAlignment="1">
      <alignment horizontal="center" vertical="center" wrapText="1"/>
    </xf>
    <xf numFmtId="0" fontId="9" fillId="0" borderId="4" xfId="2" applyFont="1" applyBorder="1" applyAlignment="1">
      <alignment horizontal="center" vertical="center" wrapText="1"/>
    </xf>
    <xf numFmtId="0" fontId="9" fillId="0" borderId="43" xfId="2" applyFont="1" applyBorder="1" applyAlignment="1">
      <alignment horizontal="center" vertical="center" wrapText="1"/>
    </xf>
    <xf numFmtId="0" fontId="22" fillId="0" borderId="46" xfId="2" applyFont="1" applyBorder="1" applyAlignment="1" applyProtection="1">
      <alignment horizontal="center" vertical="center" wrapText="1"/>
      <protection locked="0"/>
    </xf>
    <xf numFmtId="0" fontId="22" fillId="0" borderId="45" xfId="2" applyFont="1" applyBorder="1" applyAlignment="1" applyProtection="1">
      <alignment horizontal="center" vertical="center" wrapText="1"/>
      <protection locked="0"/>
    </xf>
    <xf numFmtId="0" fontId="22" fillId="0" borderId="44" xfId="0" applyFont="1" applyBorder="1" applyAlignment="1">
      <alignment horizontal="center" vertical="center" wrapText="1"/>
    </xf>
    <xf numFmtId="0" fontId="22" fillId="0" borderId="33" xfId="0" applyFont="1" applyBorder="1" applyAlignment="1">
      <alignment horizontal="center" vertical="center" wrapText="1"/>
    </xf>
    <xf numFmtId="0" fontId="22" fillId="0" borderId="34" xfId="0" applyFont="1" applyBorder="1" applyAlignment="1">
      <alignment horizontal="center" vertical="center" wrapText="1"/>
    </xf>
    <xf numFmtId="0" fontId="11" fillId="4" borderId="24" xfId="2" applyFont="1" applyFill="1" applyBorder="1" applyAlignment="1">
      <alignment horizontal="center" vertical="center" wrapText="1"/>
    </xf>
    <xf numFmtId="0" fontId="11" fillId="4" borderId="15" xfId="2" applyFont="1" applyFill="1" applyBorder="1" applyAlignment="1">
      <alignment horizontal="center" vertical="center" wrapText="1"/>
    </xf>
    <xf numFmtId="0" fontId="9" fillId="0" borderId="23" xfId="2" applyFont="1" applyBorder="1" applyAlignment="1">
      <alignment horizontal="center" vertical="center" wrapText="1"/>
    </xf>
    <xf numFmtId="0" fontId="22" fillId="0" borderId="44" xfId="2" applyFont="1" applyBorder="1" applyAlignment="1" applyProtection="1">
      <alignment horizontal="center" vertical="center" wrapText="1"/>
      <protection locked="0"/>
    </xf>
    <xf numFmtId="9" fontId="27" fillId="0" borderId="17" xfId="0" applyNumberFormat="1" applyFont="1" applyBorder="1" applyAlignment="1" applyProtection="1">
      <alignment horizontal="center" vertical="center" wrapText="1"/>
      <protection locked="0"/>
    </xf>
    <xf numFmtId="9" fontId="27" fillId="0" borderId="4" xfId="0" applyNumberFormat="1" applyFont="1" applyBorder="1" applyAlignment="1" applyProtection="1">
      <alignment horizontal="center" vertical="center" wrapText="1"/>
      <protection locked="0"/>
    </xf>
    <xf numFmtId="0" fontId="9" fillId="0" borderId="43" xfId="0" applyFont="1" applyBorder="1" applyAlignment="1">
      <alignment horizontal="center" vertical="center" wrapText="1"/>
    </xf>
    <xf numFmtId="0" fontId="9" fillId="0" borderId="15" xfId="0" applyFont="1" applyBorder="1" applyAlignment="1">
      <alignment horizontal="center" vertical="center" wrapText="1"/>
    </xf>
    <xf numFmtId="9" fontId="27" fillId="0" borderId="42" xfId="0" applyNumberFormat="1" applyFont="1" applyBorder="1" applyAlignment="1" applyProtection="1">
      <alignment horizontal="center" vertical="center" wrapText="1"/>
      <protection locked="0"/>
    </xf>
    <xf numFmtId="0" fontId="36" fillId="11" borderId="15" xfId="0" applyFont="1" applyFill="1" applyBorder="1" applyAlignment="1">
      <alignment horizontal="center"/>
    </xf>
  </cellXfs>
  <cellStyles count="14">
    <cellStyle name="Estilo 2" xfId="12" xr:uid="{00000000-0005-0000-0000-000000000000}"/>
    <cellStyle name="Hipervínculo" xfId="1" builtinId="8"/>
    <cellStyle name="Normal" xfId="0" builtinId="0"/>
    <cellStyle name="Normal - Style1 2" xfId="13" xr:uid="{00000000-0005-0000-0000-000003000000}"/>
    <cellStyle name="Normal 10" xfId="9" xr:uid="{00000000-0005-0000-0000-000004000000}"/>
    <cellStyle name="Normal 11" xfId="7" xr:uid="{00000000-0005-0000-0000-000005000000}"/>
    <cellStyle name="Normal 12" xfId="4" xr:uid="{00000000-0005-0000-0000-000006000000}"/>
    <cellStyle name="Normal 13" xfId="6" xr:uid="{00000000-0005-0000-0000-000007000000}"/>
    <cellStyle name="Normal 14" xfId="5" xr:uid="{00000000-0005-0000-0000-000008000000}"/>
    <cellStyle name="Normal 2" xfId="2" xr:uid="{00000000-0005-0000-0000-000009000000}"/>
    <cellStyle name="Normal 4" xfId="3" xr:uid="{00000000-0005-0000-0000-00000A000000}"/>
    <cellStyle name="Normal 6" xfId="11" xr:uid="{00000000-0005-0000-0000-00000B000000}"/>
    <cellStyle name="Normal 8" xfId="10" xr:uid="{00000000-0005-0000-0000-00000C000000}"/>
    <cellStyle name="Normal 9" xfId="8" xr:uid="{00000000-0005-0000-0000-00000D000000}"/>
  </cellStyles>
  <dxfs count="265">
    <dxf>
      <fill>
        <patternFill>
          <bgColor theme="3" tint="0.59996337778862885"/>
        </patternFill>
      </fill>
    </dxf>
    <dxf>
      <fill>
        <patternFill>
          <bgColor theme="3" tint="0.59996337778862885"/>
        </patternFill>
      </fill>
    </dxf>
    <dxf>
      <fill>
        <patternFill>
          <bgColor theme="3" tint="0.79998168889431442"/>
        </patternFill>
      </fill>
    </dxf>
    <dxf>
      <fill>
        <patternFill>
          <bgColor rgb="FF66FF33"/>
        </patternFill>
      </fill>
    </dxf>
    <dxf>
      <fill>
        <patternFill>
          <bgColor rgb="FFFFFF66"/>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bgColor theme="3" tint="0.59996337778862885"/>
        </patternFill>
      </fill>
    </dxf>
    <dxf>
      <fill>
        <patternFill>
          <bgColor theme="3" tint="0.59996337778862885"/>
        </patternFill>
      </fill>
    </dxf>
    <dxf>
      <fill>
        <patternFill>
          <bgColor theme="3" tint="0.79998168889431442"/>
        </patternFill>
      </fill>
    </dxf>
    <dxf>
      <fill>
        <patternFill>
          <bgColor rgb="FF66FF33"/>
        </patternFill>
      </fill>
    </dxf>
    <dxf>
      <fill>
        <patternFill>
          <bgColor rgb="FFFFFF66"/>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bgColor theme="3" tint="0.59996337778862885"/>
        </patternFill>
      </fill>
    </dxf>
    <dxf>
      <fill>
        <patternFill>
          <bgColor theme="3" tint="0.59996337778862885"/>
        </patternFill>
      </fill>
    </dxf>
    <dxf>
      <fill>
        <patternFill>
          <bgColor theme="3" tint="0.79998168889431442"/>
        </patternFill>
      </fill>
    </dxf>
    <dxf>
      <fill>
        <patternFill>
          <bgColor rgb="FF66FF33"/>
        </patternFill>
      </fill>
    </dxf>
    <dxf>
      <fill>
        <patternFill>
          <bgColor rgb="FFFFFF66"/>
        </patternFill>
      </fill>
    </dxf>
    <dxf>
      <fill>
        <patternFill>
          <bgColor theme="3" tint="0.59996337778862885"/>
        </patternFill>
      </fill>
    </dxf>
    <dxf>
      <fill>
        <patternFill>
          <bgColor theme="3" tint="0.59996337778862885"/>
        </patternFill>
      </fill>
    </dxf>
    <dxf>
      <fill>
        <patternFill>
          <bgColor theme="3" tint="0.79998168889431442"/>
        </patternFill>
      </fill>
    </dxf>
    <dxf>
      <fill>
        <patternFill>
          <bgColor rgb="FF66FF33"/>
        </patternFill>
      </fill>
    </dxf>
    <dxf>
      <fill>
        <patternFill>
          <bgColor rgb="FFFFFF66"/>
        </patternFill>
      </fill>
    </dxf>
    <dxf>
      <fill>
        <patternFill>
          <bgColor theme="3" tint="0.59996337778862885"/>
        </patternFill>
      </fill>
    </dxf>
    <dxf>
      <fill>
        <patternFill>
          <bgColor theme="3" tint="0.59996337778862885"/>
        </patternFill>
      </fill>
    </dxf>
    <dxf>
      <fill>
        <patternFill>
          <bgColor theme="3" tint="0.79998168889431442"/>
        </patternFill>
      </fill>
    </dxf>
    <dxf>
      <fill>
        <patternFill>
          <bgColor rgb="FF66FF33"/>
        </patternFill>
      </fill>
    </dxf>
    <dxf>
      <fill>
        <patternFill>
          <bgColor rgb="FFFFFF66"/>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9</xdr:col>
      <xdr:colOff>133350</xdr:colOff>
      <xdr:row>2</xdr:row>
      <xdr:rowOff>76200</xdr:rowOff>
    </xdr:from>
    <xdr:to>
      <xdr:col>10</xdr:col>
      <xdr:colOff>514350</xdr:colOff>
      <xdr:row>6</xdr:row>
      <xdr:rowOff>239163</xdr:rowOff>
    </xdr:to>
    <xdr:pic>
      <xdr:nvPicPr>
        <xdr:cNvPr id="3" name="Imagen 3">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34500" y="457200"/>
          <a:ext cx="1143000" cy="1220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83874</xdr:colOff>
      <xdr:row>0</xdr:row>
      <xdr:rowOff>35719</xdr:rowOff>
    </xdr:from>
    <xdr:to>
      <xdr:col>2</xdr:col>
      <xdr:colOff>726810</xdr:colOff>
      <xdr:row>3</xdr:row>
      <xdr:rowOff>183886</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1124" y="35719"/>
          <a:ext cx="1195386" cy="7768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homas%20Romero\Documents\PLANEACION\Administracion%20del%20riesgo\gestion%20de%20riesg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uperfinanciera-my.sharepoint.com/personal/ojquintero_superfinanciera_gov_co/Documents/ReOp/Seguimiento%20riesgos/Matrices%20Diciembre/Planeaci&#243;n.xlsm"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Anexo%203%20Racionalizaci&#243;n%20de%20Tr&#225;mites%20(V4).xlsx?F5810946" TargetMode="External"/><Relationship Id="rId1" Type="http://schemas.openxmlformats.org/officeDocument/2006/relationships/externalLinkPath" Target="file:///\\F5810946\Anexo%203%20Racionalizaci&#243;n%20de%20Tr&#225;mites%20(V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INSTRUCTIVO"/>
      <sheetName val="2 CONTEXTO E IDENTIFICACIÓN"/>
      <sheetName val="3 PROBABIL E IMPACTO INHERENTE"/>
      <sheetName val="4 MAPA CALOR INHERENTE"/>
      <sheetName val="5 VALORACIÓN DEL CONTROL"/>
      <sheetName val="6 MAPA CALOR RESIDUAL"/>
      <sheetName val="7 MAPA CALOR INHEREN Y RESIDUAL"/>
      <sheetName val="8 MAPA RIESGOS"/>
      <sheetName val="9 RIESGO DEL PROCESO"/>
      <sheetName val="10 CONTROL DE CAMBIOS"/>
      <sheetName val="11 FORMULAS"/>
    </sheetNames>
    <sheetDataSet>
      <sheetData sheetId="0"/>
      <sheetData sheetId="1"/>
      <sheetData sheetId="2">
        <row r="11">
          <cell r="X11" t="str">
            <v>Menor a 10 SMLMV</v>
          </cell>
        </row>
        <row r="12">
          <cell r="X12" t="str">
            <v>Entre 10 y 50 SMLMV</v>
          </cell>
        </row>
        <row r="13">
          <cell r="X13" t="str">
            <v>Entre 50 y 100 SMLMV</v>
          </cell>
        </row>
        <row r="14">
          <cell r="X14" t="str">
            <v>Entre 100 y 500 SMLMV</v>
          </cell>
        </row>
        <row r="15">
          <cell r="X15" t="str">
            <v>Mayor a 500 SMLMV</v>
          </cell>
        </row>
        <row r="16">
          <cell r="X16" t="str">
            <v>N/A</v>
          </cell>
        </row>
      </sheetData>
      <sheetData sheetId="3"/>
      <sheetData sheetId="4"/>
      <sheetData sheetId="5"/>
      <sheetData sheetId="6"/>
      <sheetData sheetId="7"/>
      <sheetData sheetId="8"/>
      <sheetData sheetId="9"/>
      <sheetData sheetId="10">
        <row r="4">
          <cell r="A4" t="str">
            <v>A_Ejecución_y_Administración_de_procesos</v>
          </cell>
          <cell r="O4" t="str">
            <v>Preventivo</v>
          </cell>
        </row>
        <row r="5">
          <cell r="A5" t="str">
            <v>B_Fraude_Externo</v>
          </cell>
          <cell r="O5" t="str">
            <v>Detectivo</v>
          </cell>
          <cell r="P5" t="str">
            <v>Probabilidad</v>
          </cell>
        </row>
        <row r="6">
          <cell r="A6" t="str">
            <v>C_Fraude_Interno</v>
          </cell>
          <cell r="O6" t="str">
            <v>Correctivo</v>
          </cell>
          <cell r="P6" t="str">
            <v>Impacto</v>
          </cell>
        </row>
        <row r="7">
          <cell r="A7" t="str">
            <v>D_Fallas_Tecnológicas</v>
          </cell>
        </row>
        <row r="8">
          <cell r="A8" t="str">
            <v>E_Relaciones_Laborales</v>
          </cell>
        </row>
        <row r="9">
          <cell r="A9" t="str">
            <v>F_Usuarios_Productos_y_Prácticas_Organizacionales</v>
          </cell>
        </row>
        <row r="10">
          <cell r="A10" t="str">
            <v>G_Daños_Activos_Físicos</v>
          </cell>
        </row>
        <row r="11">
          <cell r="A11">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ESTABLECER CONTEXTO "/>
      <sheetName val="B. DOFA"/>
      <sheetName val="C. ESTRATEGIAS DOFA"/>
      <sheetName val="1. RIESGOS "/>
      <sheetName val="2. DOCUMENTACIÓN"/>
      <sheetName val="2.1 CIBER"/>
      <sheetName val="3. EVALUACIÓN"/>
      <sheetName val="4. VALORACIÓN"/>
      <sheetName val="5. MATRIZ DE RIESGOS"/>
      <sheetName val="4a. MATRIZ CALIFICACIÓN"/>
      <sheetName val="MATRIZ DE CALIFICACIÓN"/>
      <sheetName val="Causas"/>
      <sheetName val="AMENAZAS DE CIBERSEGURIDAD "/>
      <sheetName val="NUEVAS_TABLAS"/>
      <sheetName val="CONTROLES SD"/>
      <sheetName val="IDENTIFICACIÓN DE LAS VULNERABI"/>
      <sheetName val="HISTORIAL DE CAMBIOS"/>
      <sheetName val="Hoja3"/>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RATEGIAS DE RACIONALIZACION"/>
      <sheetName val="TABLA"/>
      <sheetName val="Tablas instituciones"/>
      <sheetName val="Hoja1"/>
      <sheetName val="Formulas"/>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3:H92"/>
  <sheetViews>
    <sheetView showGridLines="0" workbookViewId="0">
      <selection activeCell="E45" sqref="E45"/>
    </sheetView>
  </sheetViews>
  <sheetFormatPr defaultColWidth="11.42578125" defaultRowHeight="15"/>
  <cols>
    <col min="3" max="3" width="24.42578125" customWidth="1"/>
    <col min="4" max="4" width="6.140625" customWidth="1"/>
    <col min="5" max="5" width="21" customWidth="1"/>
    <col min="6" max="6" width="6.140625" customWidth="1"/>
    <col min="7" max="7" width="28" customWidth="1"/>
    <col min="8" max="8" width="6.5703125" customWidth="1"/>
  </cols>
  <sheetData>
    <row r="3" spans="2:8" ht="24.75" customHeight="1">
      <c r="B3" s="2" t="s">
        <v>0</v>
      </c>
      <c r="C3" s="2" t="s">
        <v>1</v>
      </c>
      <c r="D3" s="2" t="s">
        <v>2</v>
      </c>
      <c r="E3" s="2" t="s">
        <v>3</v>
      </c>
      <c r="F3" s="2" t="s">
        <v>4</v>
      </c>
      <c r="G3" s="2" t="s">
        <v>5</v>
      </c>
      <c r="H3" s="2" t="s">
        <v>6</v>
      </c>
    </row>
    <row r="4" spans="2:8" ht="19.5" customHeight="1">
      <c r="B4" s="1" t="s">
        <v>7</v>
      </c>
      <c r="C4" s="89" t="s">
        <v>8</v>
      </c>
      <c r="D4" s="86">
        <v>1</v>
      </c>
      <c r="E4" s="83" t="s">
        <v>9</v>
      </c>
      <c r="F4" s="86" t="s">
        <v>10</v>
      </c>
      <c r="G4" s="17" t="s">
        <v>11</v>
      </c>
      <c r="H4" s="16">
        <v>1</v>
      </c>
    </row>
    <row r="5" spans="2:8" ht="19.5" customHeight="1">
      <c r="B5" s="1" t="s">
        <v>7</v>
      </c>
      <c r="C5" s="90"/>
      <c r="D5" s="87"/>
      <c r="E5" s="84"/>
      <c r="F5" s="87"/>
      <c r="G5" s="17" t="s">
        <v>12</v>
      </c>
      <c r="H5" s="16">
        <v>2</v>
      </c>
    </row>
    <row r="6" spans="2:8" ht="19.5" customHeight="1">
      <c r="B6" s="1" t="s">
        <v>7</v>
      </c>
      <c r="C6" s="90"/>
      <c r="D6" s="87"/>
      <c r="E6" s="84"/>
      <c r="F6" s="87"/>
      <c r="G6" s="17" t="s">
        <v>13</v>
      </c>
      <c r="H6" s="16">
        <v>3</v>
      </c>
    </row>
    <row r="7" spans="2:8" ht="19.5" customHeight="1">
      <c r="B7" s="1" t="s">
        <v>7</v>
      </c>
      <c r="C7" s="90"/>
      <c r="D7" s="88"/>
      <c r="E7" s="85"/>
      <c r="F7" s="88"/>
      <c r="G7" s="17" t="s">
        <v>14</v>
      </c>
      <c r="H7" s="16">
        <v>4</v>
      </c>
    </row>
    <row r="8" spans="2:8" ht="19.5" customHeight="1">
      <c r="B8" s="1" t="s">
        <v>7</v>
      </c>
      <c r="C8" s="90"/>
      <c r="D8" s="3">
        <f>1+D4</f>
        <v>2</v>
      </c>
      <c r="E8" s="5" t="s">
        <v>15</v>
      </c>
      <c r="F8" s="3" t="s">
        <v>16</v>
      </c>
      <c r="G8" s="17" t="s">
        <v>14</v>
      </c>
      <c r="H8" s="16">
        <v>1</v>
      </c>
    </row>
    <row r="9" spans="2:8" ht="19.5" customHeight="1">
      <c r="B9" s="1" t="s">
        <v>7</v>
      </c>
      <c r="C9" s="90"/>
      <c r="D9" s="86">
        <v>3</v>
      </c>
      <c r="E9" s="83" t="s">
        <v>17</v>
      </c>
      <c r="F9" s="86" t="s">
        <v>18</v>
      </c>
      <c r="G9" s="17" t="s">
        <v>19</v>
      </c>
      <c r="H9" s="16">
        <v>1</v>
      </c>
    </row>
    <row r="10" spans="2:8" ht="19.5" customHeight="1">
      <c r="B10" s="1" t="s">
        <v>7</v>
      </c>
      <c r="C10" s="90"/>
      <c r="D10" s="87"/>
      <c r="E10" s="84"/>
      <c r="F10" s="87"/>
      <c r="G10" s="17" t="s">
        <v>20</v>
      </c>
      <c r="H10" s="16">
        <v>2</v>
      </c>
    </row>
    <row r="11" spans="2:8" ht="19.5" customHeight="1">
      <c r="B11" s="1" t="s">
        <v>7</v>
      </c>
      <c r="C11" s="90"/>
      <c r="D11" s="87"/>
      <c r="E11" s="84"/>
      <c r="F11" s="87"/>
      <c r="G11" s="17" t="s">
        <v>21</v>
      </c>
      <c r="H11" s="16">
        <v>3</v>
      </c>
    </row>
    <row r="12" spans="2:8" ht="19.5" customHeight="1">
      <c r="B12" s="1" t="s">
        <v>7</v>
      </c>
      <c r="C12" s="90"/>
      <c r="D12" s="88"/>
      <c r="E12" s="85"/>
      <c r="F12" s="88"/>
      <c r="G12" s="17" t="s">
        <v>22</v>
      </c>
      <c r="H12" s="16">
        <v>4</v>
      </c>
    </row>
    <row r="13" spans="2:8" ht="34.5" customHeight="1">
      <c r="B13" s="1" t="s">
        <v>7</v>
      </c>
      <c r="C13" s="90"/>
      <c r="D13" s="86">
        <v>4</v>
      </c>
      <c r="E13" s="83" t="s">
        <v>23</v>
      </c>
      <c r="F13" s="86" t="s">
        <v>24</v>
      </c>
      <c r="G13" s="17" t="s">
        <v>25</v>
      </c>
      <c r="H13" s="16">
        <v>1</v>
      </c>
    </row>
    <row r="14" spans="2:8" ht="22.5">
      <c r="B14" s="1" t="s">
        <v>7</v>
      </c>
      <c r="C14" s="90"/>
      <c r="D14" s="87"/>
      <c r="E14" s="84"/>
      <c r="F14" s="87"/>
      <c r="G14" s="17" t="s">
        <v>26</v>
      </c>
      <c r="H14" s="16">
        <v>2</v>
      </c>
    </row>
    <row r="15" spans="2:8">
      <c r="B15" s="1" t="s">
        <v>7</v>
      </c>
      <c r="C15" s="90"/>
      <c r="D15" s="87"/>
      <c r="E15" s="84"/>
      <c r="F15" s="87"/>
      <c r="G15" s="17" t="s">
        <v>27</v>
      </c>
      <c r="H15" s="16">
        <v>3</v>
      </c>
    </row>
    <row r="16" spans="2:8">
      <c r="B16" s="1" t="s">
        <v>7</v>
      </c>
      <c r="C16" s="90"/>
      <c r="D16" s="88"/>
      <c r="E16" s="85"/>
      <c r="F16" s="88"/>
      <c r="G16" s="17" t="s">
        <v>28</v>
      </c>
      <c r="H16" s="16">
        <v>4</v>
      </c>
    </row>
    <row r="17" spans="2:8" ht="34.5" customHeight="1">
      <c r="B17" s="1" t="s">
        <v>7</v>
      </c>
      <c r="C17" s="90"/>
      <c r="D17" s="86">
        <v>5</v>
      </c>
      <c r="E17" s="83" t="s">
        <v>29</v>
      </c>
      <c r="F17" s="86" t="s">
        <v>30</v>
      </c>
      <c r="G17" s="17" t="s">
        <v>31</v>
      </c>
      <c r="H17" s="16">
        <v>1</v>
      </c>
    </row>
    <row r="18" spans="2:8">
      <c r="B18" s="1" t="s">
        <v>7</v>
      </c>
      <c r="C18" s="90"/>
      <c r="D18" s="87"/>
      <c r="E18" s="84"/>
      <c r="F18" s="87"/>
      <c r="G18" s="17" t="s">
        <v>32</v>
      </c>
      <c r="H18" s="16">
        <v>2</v>
      </c>
    </row>
    <row r="19" spans="2:8">
      <c r="B19" s="1" t="s">
        <v>7</v>
      </c>
      <c r="C19" s="90"/>
      <c r="D19" s="87"/>
      <c r="E19" s="84"/>
      <c r="F19" s="87"/>
      <c r="G19" s="17" t="s">
        <v>33</v>
      </c>
      <c r="H19" s="16">
        <v>3</v>
      </c>
    </row>
    <row r="20" spans="2:8">
      <c r="B20" s="1" t="s">
        <v>7</v>
      </c>
      <c r="C20" s="90"/>
      <c r="D20" s="88"/>
      <c r="E20" s="85"/>
      <c r="F20" s="88"/>
      <c r="G20" s="17" t="s">
        <v>34</v>
      </c>
      <c r="H20" s="16">
        <v>4</v>
      </c>
    </row>
    <row r="21" spans="2:8" ht="34.5" customHeight="1">
      <c r="B21" s="1" t="s">
        <v>7</v>
      </c>
      <c r="C21" s="90"/>
      <c r="D21" s="86">
        <v>6</v>
      </c>
      <c r="E21" s="83" t="s">
        <v>35</v>
      </c>
      <c r="F21" s="86" t="s">
        <v>36</v>
      </c>
      <c r="G21" s="17" t="s">
        <v>37</v>
      </c>
      <c r="H21" s="16">
        <v>1</v>
      </c>
    </row>
    <row r="22" spans="2:8" ht="33.75">
      <c r="B22" s="1" t="s">
        <v>7</v>
      </c>
      <c r="C22" s="90"/>
      <c r="D22" s="87"/>
      <c r="E22" s="84"/>
      <c r="F22" s="87"/>
      <c r="G22" s="17" t="s">
        <v>38</v>
      </c>
      <c r="H22" s="16">
        <v>2</v>
      </c>
    </row>
    <row r="23" spans="2:8" ht="22.5">
      <c r="B23" s="1" t="s">
        <v>7</v>
      </c>
      <c r="C23" s="91"/>
      <c r="D23" s="88"/>
      <c r="E23" s="85"/>
      <c r="F23" s="88"/>
      <c r="G23" s="17" t="s">
        <v>39</v>
      </c>
      <c r="H23" s="16">
        <v>3</v>
      </c>
    </row>
    <row r="24" spans="2:8" ht="30" customHeight="1">
      <c r="B24" s="1" t="s">
        <v>7</v>
      </c>
      <c r="C24" s="18" t="s">
        <v>40</v>
      </c>
      <c r="D24" s="3">
        <v>7</v>
      </c>
      <c r="E24" s="5" t="s">
        <v>41</v>
      </c>
      <c r="F24" s="1" t="s">
        <v>42</v>
      </c>
      <c r="G24" s="4"/>
      <c r="H24" s="1"/>
    </row>
    <row r="25" spans="2:8">
      <c r="B25" s="1" t="s">
        <v>7</v>
      </c>
      <c r="C25" s="18" t="s">
        <v>43</v>
      </c>
      <c r="D25" s="3">
        <v>8</v>
      </c>
      <c r="E25" s="5" t="s">
        <v>44</v>
      </c>
      <c r="F25" s="1" t="s">
        <v>45</v>
      </c>
      <c r="G25" s="4"/>
      <c r="H25" s="1"/>
    </row>
    <row r="26" spans="2:8" ht="23.25">
      <c r="B26" s="1" t="s">
        <v>7</v>
      </c>
      <c r="C26" s="18" t="s">
        <v>43</v>
      </c>
      <c r="D26" s="3">
        <v>9</v>
      </c>
      <c r="E26" s="5" t="s">
        <v>46</v>
      </c>
      <c r="F26" s="1" t="s">
        <v>47</v>
      </c>
      <c r="G26" s="4"/>
      <c r="H26" s="1"/>
    </row>
    <row r="27" spans="2:8" ht="34.5">
      <c r="B27" s="1" t="s">
        <v>7</v>
      </c>
      <c r="C27" s="18" t="s">
        <v>43</v>
      </c>
      <c r="D27" s="3">
        <v>10</v>
      </c>
      <c r="E27" s="5" t="s">
        <v>48</v>
      </c>
      <c r="F27" s="1" t="s">
        <v>49</v>
      </c>
      <c r="G27" s="4"/>
      <c r="H27" s="1"/>
    </row>
    <row r="28" spans="2:8" ht="22.5">
      <c r="B28" s="1" t="s">
        <v>7</v>
      </c>
      <c r="C28" s="18" t="s">
        <v>50</v>
      </c>
      <c r="D28" s="3">
        <v>11</v>
      </c>
      <c r="E28" s="5" t="s">
        <v>51</v>
      </c>
      <c r="F28" s="1" t="s">
        <v>52</v>
      </c>
      <c r="G28" s="4"/>
      <c r="H28" s="1"/>
    </row>
    <row r="29" spans="2:8" ht="22.5">
      <c r="B29" s="1" t="s">
        <v>7</v>
      </c>
      <c r="C29" s="18" t="s">
        <v>50</v>
      </c>
      <c r="D29" s="3">
        <v>12</v>
      </c>
      <c r="E29" s="5" t="s">
        <v>53</v>
      </c>
      <c r="F29" s="1" t="s">
        <v>54</v>
      </c>
      <c r="G29" s="4"/>
      <c r="H29" s="1"/>
    </row>
    <row r="30" spans="2:8">
      <c r="B30" s="1" t="s">
        <v>55</v>
      </c>
      <c r="C30" s="18" t="s">
        <v>56</v>
      </c>
      <c r="D30" s="3">
        <v>13</v>
      </c>
      <c r="E30" s="5" t="s">
        <v>57</v>
      </c>
      <c r="F30" s="1" t="s">
        <v>58</v>
      </c>
      <c r="G30" s="4"/>
      <c r="H30" s="1"/>
    </row>
    <row r="31" spans="2:8">
      <c r="B31" s="1" t="s">
        <v>55</v>
      </c>
      <c r="C31" s="18" t="s">
        <v>56</v>
      </c>
      <c r="D31" s="3">
        <v>14</v>
      </c>
      <c r="E31" s="5" t="s">
        <v>59</v>
      </c>
      <c r="F31" s="1" t="s">
        <v>60</v>
      </c>
      <c r="G31" s="4"/>
      <c r="H31" s="1"/>
    </row>
    <row r="32" spans="2:8">
      <c r="B32" s="1" t="s">
        <v>55</v>
      </c>
      <c r="C32" s="18" t="s">
        <v>56</v>
      </c>
      <c r="D32" s="3">
        <v>15</v>
      </c>
      <c r="E32" s="5" t="s">
        <v>61</v>
      </c>
      <c r="F32" s="1" t="s">
        <v>62</v>
      </c>
      <c r="G32" s="4"/>
      <c r="H32" s="1"/>
    </row>
    <row r="33" spans="2:8" ht="23.25">
      <c r="B33" s="1" t="s">
        <v>55</v>
      </c>
      <c r="C33" s="18" t="s">
        <v>56</v>
      </c>
      <c r="D33" s="3">
        <v>16</v>
      </c>
      <c r="E33" s="5" t="s">
        <v>63</v>
      </c>
      <c r="F33" s="1" t="s">
        <v>64</v>
      </c>
      <c r="G33" s="4"/>
      <c r="H33" s="1"/>
    </row>
    <row r="34" spans="2:8" ht="23.25">
      <c r="B34" s="1" t="s">
        <v>55</v>
      </c>
      <c r="C34" s="18" t="s">
        <v>56</v>
      </c>
      <c r="D34" s="3">
        <v>17</v>
      </c>
      <c r="E34" s="5" t="s">
        <v>65</v>
      </c>
      <c r="F34" s="1" t="s">
        <v>66</v>
      </c>
      <c r="G34" s="4"/>
      <c r="H34" s="1"/>
    </row>
    <row r="35" spans="2:8" ht="45.75">
      <c r="B35" s="1" t="s">
        <v>55</v>
      </c>
      <c r="C35" s="18" t="s">
        <v>56</v>
      </c>
      <c r="D35" s="3">
        <v>18</v>
      </c>
      <c r="E35" s="5" t="s">
        <v>67</v>
      </c>
      <c r="F35" s="1" t="s">
        <v>68</v>
      </c>
      <c r="G35" s="5"/>
      <c r="H35" s="1"/>
    </row>
    <row r="36" spans="2:8" ht="34.5">
      <c r="B36" s="1" t="s">
        <v>55</v>
      </c>
      <c r="C36" s="18" t="s">
        <v>69</v>
      </c>
      <c r="D36" s="3">
        <v>19</v>
      </c>
      <c r="E36" s="5" t="s">
        <v>70</v>
      </c>
      <c r="F36" s="1" t="s">
        <v>71</v>
      </c>
      <c r="G36" s="4"/>
      <c r="H36" s="1"/>
    </row>
    <row r="37" spans="2:8" ht="22.5">
      <c r="B37" s="1" t="s">
        <v>55</v>
      </c>
      <c r="C37" s="18" t="s">
        <v>69</v>
      </c>
      <c r="D37" s="3">
        <v>20</v>
      </c>
      <c r="E37" s="5" t="s">
        <v>72</v>
      </c>
      <c r="F37" s="1" t="s">
        <v>73</v>
      </c>
      <c r="G37" s="4"/>
      <c r="H37" s="1"/>
    </row>
    <row r="38" spans="2:8" ht="22.5">
      <c r="B38" s="1" t="s">
        <v>55</v>
      </c>
      <c r="C38" s="18" t="s">
        <v>69</v>
      </c>
      <c r="D38" s="3">
        <v>21</v>
      </c>
      <c r="E38" s="5" t="s">
        <v>74</v>
      </c>
      <c r="F38" s="1" t="s">
        <v>75</v>
      </c>
      <c r="G38" s="4"/>
      <c r="H38" s="1"/>
    </row>
    <row r="39" spans="2:8" ht="23.25">
      <c r="B39" s="1" t="s">
        <v>55</v>
      </c>
      <c r="C39" s="18" t="s">
        <v>76</v>
      </c>
      <c r="D39" s="3">
        <v>22</v>
      </c>
      <c r="E39" s="5" t="s">
        <v>77</v>
      </c>
      <c r="F39" s="1" t="s">
        <v>78</v>
      </c>
      <c r="G39" s="4"/>
      <c r="H39" s="1"/>
    </row>
    <row r="40" spans="2:8" ht="23.25">
      <c r="B40" s="1" t="s">
        <v>55</v>
      </c>
      <c r="C40" s="18" t="s">
        <v>76</v>
      </c>
      <c r="D40" s="3">
        <v>23</v>
      </c>
      <c r="E40" s="5" t="s">
        <v>79</v>
      </c>
      <c r="F40" s="1" t="s">
        <v>80</v>
      </c>
      <c r="G40" s="4"/>
      <c r="H40" s="1"/>
    </row>
    <row r="41" spans="2:8" ht="23.25">
      <c r="B41" s="1" t="s">
        <v>55</v>
      </c>
      <c r="C41" s="18" t="s">
        <v>76</v>
      </c>
      <c r="D41" s="3">
        <v>24</v>
      </c>
      <c r="E41" s="5" t="s">
        <v>81</v>
      </c>
      <c r="F41" s="1" t="s">
        <v>82</v>
      </c>
      <c r="G41" s="4"/>
      <c r="H41" s="1"/>
    </row>
    <row r="42" spans="2:8" ht="33.75">
      <c r="B42" s="1" t="s">
        <v>55</v>
      </c>
      <c r="C42" s="18" t="s">
        <v>76</v>
      </c>
      <c r="D42" s="3">
        <v>25</v>
      </c>
      <c r="E42" s="41" t="s">
        <v>83</v>
      </c>
      <c r="F42" s="1" t="s">
        <v>84</v>
      </c>
      <c r="G42" s="4"/>
      <c r="H42" s="1"/>
    </row>
    <row r="43" spans="2:8" ht="22.5">
      <c r="B43" s="1" t="s">
        <v>55</v>
      </c>
      <c r="C43" s="18" t="s">
        <v>76</v>
      </c>
      <c r="D43" s="3">
        <v>26</v>
      </c>
      <c r="E43" s="5" t="s">
        <v>85</v>
      </c>
      <c r="F43" s="1" t="s">
        <v>86</v>
      </c>
      <c r="G43" s="4"/>
      <c r="H43" s="1"/>
    </row>
    <row r="44" spans="2:8" ht="22.5">
      <c r="B44" s="1" t="s">
        <v>55</v>
      </c>
      <c r="C44" s="18" t="s">
        <v>76</v>
      </c>
      <c r="D44" s="3">
        <f>1+D43</f>
        <v>27</v>
      </c>
      <c r="E44" s="42" t="s">
        <v>87</v>
      </c>
      <c r="F44" s="1" t="s">
        <v>88</v>
      </c>
      <c r="G44" s="4"/>
      <c r="H44" s="1"/>
    </row>
    <row r="45" spans="2:8" ht="34.5">
      <c r="B45" s="1" t="s">
        <v>55</v>
      </c>
      <c r="C45" s="18" t="s">
        <v>89</v>
      </c>
      <c r="D45" s="3">
        <f t="shared" ref="D45:D92" si="0">1+D44</f>
        <v>28</v>
      </c>
      <c r="E45" s="5" t="s">
        <v>90</v>
      </c>
      <c r="F45" s="1" t="s">
        <v>91</v>
      </c>
      <c r="G45" s="4"/>
      <c r="H45" s="1"/>
    </row>
    <row r="46" spans="2:8" ht="45.75">
      <c r="B46" s="1" t="s">
        <v>55</v>
      </c>
      <c r="C46" s="18" t="s">
        <v>92</v>
      </c>
      <c r="D46" s="3">
        <f t="shared" si="0"/>
        <v>29</v>
      </c>
      <c r="E46" s="5" t="s">
        <v>93</v>
      </c>
      <c r="F46" s="1" t="s">
        <v>94</v>
      </c>
      <c r="G46" s="6"/>
      <c r="H46" s="1"/>
    </row>
    <row r="47" spans="2:8" ht="68.25">
      <c r="B47" s="1" t="s">
        <v>55</v>
      </c>
      <c r="C47" s="18" t="s">
        <v>92</v>
      </c>
      <c r="D47" s="3">
        <f t="shared" si="0"/>
        <v>30</v>
      </c>
      <c r="E47" s="5" t="s">
        <v>95</v>
      </c>
      <c r="F47" s="1" t="s">
        <v>96</v>
      </c>
      <c r="G47" s="5"/>
      <c r="H47" s="1"/>
    </row>
    <row r="48" spans="2:8" ht="23.25">
      <c r="B48" s="1" t="s">
        <v>55</v>
      </c>
      <c r="C48" s="18" t="s">
        <v>92</v>
      </c>
      <c r="D48" s="3">
        <f t="shared" si="0"/>
        <v>31</v>
      </c>
      <c r="E48" s="5" t="s">
        <v>97</v>
      </c>
      <c r="F48" s="1" t="s">
        <v>98</v>
      </c>
      <c r="G48" s="4"/>
      <c r="H48" s="1"/>
    </row>
    <row r="49" spans="2:8">
      <c r="B49" s="1" t="s">
        <v>55</v>
      </c>
      <c r="C49" s="18" t="s">
        <v>92</v>
      </c>
      <c r="D49" s="3">
        <f t="shared" si="0"/>
        <v>32</v>
      </c>
      <c r="E49" s="5" t="s">
        <v>99</v>
      </c>
      <c r="F49" s="1" t="s">
        <v>100</v>
      </c>
      <c r="G49" s="4"/>
      <c r="H49" s="1"/>
    </row>
    <row r="50" spans="2:8" ht="23.25">
      <c r="B50" s="1" t="s">
        <v>55</v>
      </c>
      <c r="C50" s="18" t="s">
        <v>101</v>
      </c>
      <c r="D50" s="3">
        <f t="shared" si="0"/>
        <v>33</v>
      </c>
      <c r="E50" s="5" t="s">
        <v>102</v>
      </c>
      <c r="F50" s="1" t="s">
        <v>103</v>
      </c>
      <c r="G50" s="4"/>
      <c r="H50" s="1"/>
    </row>
    <row r="51" spans="2:8" ht="23.25">
      <c r="B51" s="1" t="s">
        <v>55</v>
      </c>
      <c r="C51" s="18" t="s">
        <v>104</v>
      </c>
      <c r="D51" s="3">
        <f t="shared" si="0"/>
        <v>34</v>
      </c>
      <c r="E51" s="5" t="s">
        <v>105</v>
      </c>
      <c r="F51" s="1" t="s">
        <v>106</v>
      </c>
      <c r="G51" s="4"/>
      <c r="H51" s="1"/>
    </row>
    <row r="52" spans="2:8" ht="34.5">
      <c r="B52" s="1" t="s">
        <v>55</v>
      </c>
      <c r="C52" s="18" t="s">
        <v>104</v>
      </c>
      <c r="D52" s="3">
        <f t="shared" si="0"/>
        <v>35</v>
      </c>
      <c r="E52" s="5" t="s">
        <v>107</v>
      </c>
      <c r="F52" s="1" t="s">
        <v>108</v>
      </c>
      <c r="G52" s="4"/>
      <c r="H52" s="1"/>
    </row>
    <row r="53" spans="2:8">
      <c r="B53" s="1" t="s">
        <v>55</v>
      </c>
      <c r="C53" s="18" t="s">
        <v>104</v>
      </c>
      <c r="D53" s="3">
        <f t="shared" si="0"/>
        <v>36</v>
      </c>
      <c r="E53" s="5" t="s">
        <v>109</v>
      </c>
      <c r="F53" s="1" t="s">
        <v>110</v>
      </c>
      <c r="G53" s="4"/>
      <c r="H53" s="1"/>
    </row>
    <row r="54" spans="2:8">
      <c r="B54" s="1" t="s">
        <v>55</v>
      </c>
      <c r="C54" s="18" t="s">
        <v>104</v>
      </c>
      <c r="D54" s="3">
        <f t="shared" si="0"/>
        <v>37</v>
      </c>
      <c r="E54" s="5" t="s">
        <v>111</v>
      </c>
      <c r="F54" s="1" t="s">
        <v>112</v>
      </c>
      <c r="G54" s="4"/>
      <c r="H54" s="1"/>
    </row>
    <row r="55" spans="2:8" ht="34.5">
      <c r="B55" s="1" t="s">
        <v>55</v>
      </c>
      <c r="C55" s="18" t="s">
        <v>104</v>
      </c>
      <c r="D55" s="3">
        <f t="shared" si="0"/>
        <v>38</v>
      </c>
      <c r="E55" s="5" t="s">
        <v>113</v>
      </c>
      <c r="F55" s="1" t="s">
        <v>114</v>
      </c>
      <c r="G55" s="4"/>
      <c r="H55" s="1"/>
    </row>
    <row r="56" spans="2:8" ht="23.25">
      <c r="B56" s="1" t="s">
        <v>55</v>
      </c>
      <c r="C56" s="18" t="s">
        <v>104</v>
      </c>
      <c r="D56" s="3">
        <f t="shared" si="0"/>
        <v>39</v>
      </c>
      <c r="E56" s="5" t="s">
        <v>115</v>
      </c>
      <c r="F56" s="1" t="s">
        <v>116</v>
      </c>
      <c r="G56" s="4"/>
      <c r="H56" s="1"/>
    </row>
    <row r="57" spans="2:8" ht="23.25">
      <c r="B57" s="1" t="s">
        <v>55</v>
      </c>
      <c r="C57" s="18" t="s">
        <v>104</v>
      </c>
      <c r="D57" s="3">
        <f t="shared" si="0"/>
        <v>40</v>
      </c>
      <c r="E57" s="5" t="s">
        <v>117</v>
      </c>
      <c r="F57" s="1" t="s">
        <v>118</v>
      </c>
      <c r="G57" s="4"/>
      <c r="H57" s="1"/>
    </row>
    <row r="58" spans="2:8">
      <c r="B58" s="1" t="s">
        <v>55</v>
      </c>
      <c r="C58" s="18" t="s">
        <v>104</v>
      </c>
      <c r="D58" s="3">
        <f t="shared" si="0"/>
        <v>41</v>
      </c>
      <c r="E58" s="5" t="s">
        <v>119</v>
      </c>
      <c r="F58" s="1" t="s">
        <v>120</v>
      </c>
      <c r="G58" s="4"/>
      <c r="H58" s="1"/>
    </row>
    <row r="59" spans="2:8" ht="23.25">
      <c r="B59" s="1" t="s">
        <v>55</v>
      </c>
      <c r="C59" s="18" t="s">
        <v>104</v>
      </c>
      <c r="D59" s="3">
        <f t="shared" si="0"/>
        <v>42</v>
      </c>
      <c r="E59" s="5" t="s">
        <v>121</v>
      </c>
      <c r="F59" s="1" t="s">
        <v>122</v>
      </c>
      <c r="G59" s="4"/>
      <c r="H59" s="1"/>
    </row>
    <row r="60" spans="2:8">
      <c r="B60" s="1" t="s">
        <v>55</v>
      </c>
      <c r="C60" s="18" t="s">
        <v>104</v>
      </c>
      <c r="D60" s="3">
        <f t="shared" si="0"/>
        <v>43</v>
      </c>
      <c r="E60" s="5" t="s">
        <v>123</v>
      </c>
      <c r="F60" s="1" t="s">
        <v>124</v>
      </c>
      <c r="G60" s="4"/>
      <c r="H60" s="1"/>
    </row>
    <row r="61" spans="2:8" ht="34.5">
      <c r="B61" s="1" t="s">
        <v>55</v>
      </c>
      <c r="C61" s="18" t="s">
        <v>104</v>
      </c>
      <c r="D61" s="3">
        <f t="shared" si="0"/>
        <v>44</v>
      </c>
      <c r="E61" s="5" t="s">
        <v>125</v>
      </c>
      <c r="F61" s="1" t="s">
        <v>126</v>
      </c>
      <c r="G61" s="4"/>
      <c r="H61" s="1"/>
    </row>
    <row r="62" spans="2:8" ht="23.25">
      <c r="B62" s="1" t="s">
        <v>55</v>
      </c>
      <c r="C62" s="18" t="s">
        <v>104</v>
      </c>
      <c r="D62" s="3">
        <f t="shared" si="0"/>
        <v>45</v>
      </c>
      <c r="E62" s="5" t="s">
        <v>127</v>
      </c>
      <c r="F62" s="1" t="s">
        <v>128</v>
      </c>
      <c r="G62" s="4"/>
      <c r="H62" s="1"/>
    </row>
    <row r="63" spans="2:8" ht="23.25">
      <c r="B63" s="1" t="s">
        <v>129</v>
      </c>
      <c r="C63" s="18" t="s">
        <v>130</v>
      </c>
      <c r="D63" s="3">
        <f t="shared" si="0"/>
        <v>46</v>
      </c>
      <c r="E63" s="5" t="s">
        <v>131</v>
      </c>
      <c r="F63" s="1" t="s">
        <v>132</v>
      </c>
      <c r="G63" s="4"/>
      <c r="H63" s="1"/>
    </row>
    <row r="64" spans="2:8" ht="23.25">
      <c r="B64" s="1" t="s">
        <v>129</v>
      </c>
      <c r="C64" s="18" t="s">
        <v>130</v>
      </c>
      <c r="D64" s="3">
        <f t="shared" si="0"/>
        <v>47</v>
      </c>
      <c r="E64" s="5" t="s">
        <v>133</v>
      </c>
      <c r="F64" s="1" t="s">
        <v>134</v>
      </c>
      <c r="G64" s="4"/>
      <c r="H64" s="1"/>
    </row>
    <row r="65" spans="2:8">
      <c r="B65" s="1" t="s">
        <v>129</v>
      </c>
      <c r="C65" s="18" t="s">
        <v>130</v>
      </c>
      <c r="D65" s="3">
        <f t="shared" si="0"/>
        <v>48</v>
      </c>
      <c r="E65" s="5" t="s">
        <v>135</v>
      </c>
      <c r="F65" s="1" t="s">
        <v>136</v>
      </c>
      <c r="G65" s="4"/>
      <c r="H65" s="1"/>
    </row>
    <row r="66" spans="2:8">
      <c r="B66" s="1" t="s">
        <v>129</v>
      </c>
      <c r="C66" s="18" t="s">
        <v>130</v>
      </c>
      <c r="D66" s="3">
        <f t="shared" si="0"/>
        <v>49</v>
      </c>
      <c r="E66" s="5" t="s">
        <v>137</v>
      </c>
      <c r="F66" s="1" t="s">
        <v>138</v>
      </c>
      <c r="G66" s="4"/>
      <c r="H66" s="1"/>
    </row>
    <row r="67" spans="2:8">
      <c r="B67" s="1" t="s">
        <v>129</v>
      </c>
      <c r="C67" s="18" t="s">
        <v>130</v>
      </c>
      <c r="D67" s="3">
        <f t="shared" si="0"/>
        <v>50</v>
      </c>
      <c r="E67" s="5" t="s">
        <v>139</v>
      </c>
      <c r="F67" s="1" t="s">
        <v>140</v>
      </c>
      <c r="G67" s="4"/>
      <c r="H67" s="1"/>
    </row>
    <row r="68" spans="2:8" ht="34.5">
      <c r="B68" s="1" t="s">
        <v>129</v>
      </c>
      <c r="C68" s="18" t="s">
        <v>130</v>
      </c>
      <c r="D68" s="3">
        <f t="shared" si="0"/>
        <v>51</v>
      </c>
      <c r="E68" s="5" t="s">
        <v>141</v>
      </c>
      <c r="F68" s="1" t="s">
        <v>142</v>
      </c>
      <c r="G68" s="4"/>
      <c r="H68" s="1"/>
    </row>
    <row r="69" spans="2:8" ht="23.25">
      <c r="B69" s="1" t="s">
        <v>129</v>
      </c>
      <c r="C69" s="18" t="s">
        <v>130</v>
      </c>
      <c r="D69" s="3">
        <f t="shared" si="0"/>
        <v>52</v>
      </c>
      <c r="E69" s="5" t="s">
        <v>143</v>
      </c>
      <c r="F69" s="1" t="s">
        <v>144</v>
      </c>
      <c r="G69" s="4"/>
      <c r="H69" s="1"/>
    </row>
    <row r="70" spans="2:8">
      <c r="B70" s="1" t="s">
        <v>129</v>
      </c>
      <c r="C70" s="18" t="s">
        <v>130</v>
      </c>
      <c r="D70" s="3">
        <f t="shared" si="0"/>
        <v>53</v>
      </c>
      <c r="E70" s="5" t="s">
        <v>145</v>
      </c>
      <c r="F70" s="1" t="s">
        <v>146</v>
      </c>
      <c r="G70" s="4"/>
      <c r="H70" s="1"/>
    </row>
    <row r="71" spans="2:8">
      <c r="B71" s="1" t="s">
        <v>129</v>
      </c>
      <c r="C71" s="18" t="s">
        <v>130</v>
      </c>
      <c r="D71" s="3">
        <f t="shared" si="0"/>
        <v>54</v>
      </c>
      <c r="E71" s="5" t="s">
        <v>147</v>
      </c>
      <c r="F71" s="1" t="s">
        <v>148</v>
      </c>
      <c r="G71" s="4"/>
      <c r="H71" s="1"/>
    </row>
    <row r="72" spans="2:8" ht="34.5">
      <c r="B72" s="1" t="s">
        <v>129</v>
      </c>
      <c r="C72" s="18" t="s">
        <v>149</v>
      </c>
      <c r="D72" s="3">
        <f t="shared" si="0"/>
        <v>55</v>
      </c>
      <c r="E72" s="5" t="s">
        <v>150</v>
      </c>
      <c r="F72" s="1" t="s">
        <v>151</v>
      </c>
      <c r="G72" s="4"/>
      <c r="H72" s="1"/>
    </row>
    <row r="73" spans="2:8" ht="34.5">
      <c r="B73" s="1" t="s">
        <v>129</v>
      </c>
      <c r="C73" s="18" t="s">
        <v>149</v>
      </c>
      <c r="D73" s="3">
        <f t="shared" si="0"/>
        <v>56</v>
      </c>
      <c r="E73" s="5" t="s">
        <v>152</v>
      </c>
      <c r="F73" s="1" t="s">
        <v>153</v>
      </c>
      <c r="G73" s="4"/>
      <c r="H73" s="1"/>
    </row>
    <row r="74" spans="2:8" ht="34.5">
      <c r="B74" s="1" t="s">
        <v>129</v>
      </c>
      <c r="C74" s="18" t="s">
        <v>149</v>
      </c>
      <c r="D74" s="3">
        <f t="shared" si="0"/>
        <v>57</v>
      </c>
      <c r="E74" s="5" t="s">
        <v>154</v>
      </c>
      <c r="F74" s="1" t="s">
        <v>155</v>
      </c>
      <c r="G74" s="4"/>
      <c r="H74" s="1"/>
    </row>
    <row r="75" spans="2:8" ht="22.5">
      <c r="B75" s="1" t="s">
        <v>129</v>
      </c>
      <c r="C75" s="18" t="s">
        <v>149</v>
      </c>
      <c r="D75" s="3">
        <f t="shared" si="0"/>
        <v>58</v>
      </c>
      <c r="E75" s="5" t="s">
        <v>156</v>
      </c>
      <c r="F75" s="1" t="s">
        <v>157</v>
      </c>
      <c r="G75" s="4"/>
      <c r="H75" s="1"/>
    </row>
    <row r="76" spans="2:8" ht="23.25">
      <c r="B76" s="1" t="s">
        <v>129</v>
      </c>
      <c r="C76" s="18" t="s">
        <v>158</v>
      </c>
      <c r="D76" s="3">
        <f t="shared" si="0"/>
        <v>59</v>
      </c>
      <c r="E76" s="5" t="s">
        <v>159</v>
      </c>
      <c r="F76" s="1" t="s">
        <v>160</v>
      </c>
      <c r="G76" s="4"/>
      <c r="H76" s="1"/>
    </row>
    <row r="77" spans="2:8">
      <c r="B77" s="1" t="s">
        <v>129</v>
      </c>
      <c r="C77" s="18" t="s">
        <v>158</v>
      </c>
      <c r="D77" s="3">
        <f t="shared" si="0"/>
        <v>60</v>
      </c>
      <c r="E77" s="5" t="s">
        <v>161</v>
      </c>
      <c r="F77" s="1" t="s">
        <v>162</v>
      </c>
      <c r="G77" s="4"/>
      <c r="H77" s="1"/>
    </row>
    <row r="78" spans="2:8" ht="23.25">
      <c r="B78" s="1" t="s">
        <v>129</v>
      </c>
      <c r="C78" s="18" t="s">
        <v>158</v>
      </c>
      <c r="D78" s="3">
        <f t="shared" si="0"/>
        <v>61</v>
      </c>
      <c r="E78" s="5" t="s">
        <v>163</v>
      </c>
      <c r="F78" s="1" t="s">
        <v>164</v>
      </c>
      <c r="G78" s="4"/>
      <c r="H78" s="1"/>
    </row>
    <row r="79" spans="2:8" ht="23.25">
      <c r="B79" s="1" t="s">
        <v>129</v>
      </c>
      <c r="C79" s="18" t="s">
        <v>158</v>
      </c>
      <c r="D79" s="3">
        <f t="shared" si="0"/>
        <v>62</v>
      </c>
      <c r="E79" s="5" t="s">
        <v>165</v>
      </c>
      <c r="F79" s="1" t="s">
        <v>166</v>
      </c>
      <c r="G79" s="4"/>
      <c r="H79" s="1"/>
    </row>
    <row r="80" spans="2:8" ht="23.25">
      <c r="B80" s="1" t="s">
        <v>129</v>
      </c>
      <c r="C80" s="18" t="s">
        <v>158</v>
      </c>
      <c r="D80" s="3">
        <f t="shared" si="0"/>
        <v>63</v>
      </c>
      <c r="E80" s="5" t="s">
        <v>167</v>
      </c>
      <c r="F80" s="1" t="s">
        <v>168</v>
      </c>
      <c r="G80" s="4"/>
      <c r="H80" s="1"/>
    </row>
    <row r="81" spans="2:8">
      <c r="B81" s="1" t="s">
        <v>129</v>
      </c>
      <c r="C81" s="18" t="s">
        <v>158</v>
      </c>
      <c r="D81" s="3">
        <f t="shared" si="0"/>
        <v>64</v>
      </c>
      <c r="E81" s="5" t="s">
        <v>169</v>
      </c>
      <c r="F81" s="1" t="s">
        <v>170</v>
      </c>
      <c r="G81" s="4"/>
      <c r="H81" s="1"/>
    </row>
    <row r="82" spans="2:8">
      <c r="B82" s="1" t="s">
        <v>129</v>
      </c>
      <c r="C82" s="18" t="s">
        <v>171</v>
      </c>
      <c r="D82" s="3">
        <f t="shared" si="0"/>
        <v>65</v>
      </c>
      <c r="E82" s="5" t="s">
        <v>172</v>
      </c>
      <c r="F82" s="1" t="s">
        <v>173</v>
      </c>
      <c r="G82" s="4"/>
      <c r="H82" s="1"/>
    </row>
    <row r="83" spans="2:8">
      <c r="B83" s="1" t="s">
        <v>129</v>
      </c>
      <c r="C83" s="18" t="s">
        <v>171</v>
      </c>
      <c r="D83" s="3">
        <f t="shared" si="0"/>
        <v>66</v>
      </c>
      <c r="E83" s="5" t="s">
        <v>174</v>
      </c>
      <c r="F83" s="1" t="s">
        <v>175</v>
      </c>
      <c r="G83" s="4"/>
      <c r="H83" s="1"/>
    </row>
    <row r="84" spans="2:8">
      <c r="B84" s="1" t="s">
        <v>129</v>
      </c>
      <c r="C84" s="18" t="s">
        <v>171</v>
      </c>
      <c r="D84" s="3">
        <f t="shared" si="0"/>
        <v>67</v>
      </c>
      <c r="E84" s="5" t="s">
        <v>176</v>
      </c>
      <c r="F84" s="1" t="s">
        <v>177</v>
      </c>
      <c r="G84" s="4"/>
      <c r="H84" s="1"/>
    </row>
    <row r="85" spans="2:8">
      <c r="B85" s="1" t="s">
        <v>129</v>
      </c>
      <c r="C85" s="18" t="s">
        <v>178</v>
      </c>
      <c r="D85" s="3">
        <f t="shared" si="0"/>
        <v>68</v>
      </c>
      <c r="E85" s="5" t="s">
        <v>179</v>
      </c>
      <c r="F85" s="1" t="s">
        <v>180</v>
      </c>
      <c r="G85" s="4"/>
      <c r="H85" s="1"/>
    </row>
    <row r="86" spans="2:8" ht="23.25">
      <c r="B86" s="1" t="s">
        <v>129</v>
      </c>
      <c r="C86" s="18" t="s">
        <v>178</v>
      </c>
      <c r="D86" s="3">
        <f t="shared" si="0"/>
        <v>69</v>
      </c>
      <c r="E86" s="5" t="s">
        <v>181</v>
      </c>
      <c r="F86" s="1" t="s">
        <v>182</v>
      </c>
      <c r="G86" s="4"/>
      <c r="H86" s="1"/>
    </row>
    <row r="87" spans="2:8" ht="23.25">
      <c r="B87" s="1" t="s">
        <v>129</v>
      </c>
      <c r="C87" s="18" t="s">
        <v>178</v>
      </c>
      <c r="D87" s="3">
        <f t="shared" si="0"/>
        <v>70</v>
      </c>
      <c r="E87" s="5" t="s">
        <v>183</v>
      </c>
      <c r="F87" s="1" t="s">
        <v>184</v>
      </c>
      <c r="G87" s="4"/>
      <c r="H87" s="1"/>
    </row>
    <row r="88" spans="2:8">
      <c r="B88" s="1" t="s">
        <v>129</v>
      </c>
      <c r="C88" s="18" t="s">
        <v>178</v>
      </c>
      <c r="D88" s="3">
        <f t="shared" si="0"/>
        <v>71</v>
      </c>
      <c r="E88" s="5" t="s">
        <v>185</v>
      </c>
      <c r="F88" s="1" t="s">
        <v>186</v>
      </c>
      <c r="G88" s="4"/>
      <c r="H88" s="1"/>
    </row>
    <row r="89" spans="2:8">
      <c r="B89" s="1" t="s">
        <v>129</v>
      </c>
      <c r="C89" s="18" t="s">
        <v>178</v>
      </c>
      <c r="D89" s="3">
        <f t="shared" si="0"/>
        <v>72</v>
      </c>
      <c r="E89" s="5" t="s">
        <v>187</v>
      </c>
      <c r="F89" s="1" t="s">
        <v>188</v>
      </c>
      <c r="G89" s="4"/>
      <c r="H89" s="1"/>
    </row>
    <row r="90" spans="2:8">
      <c r="B90" s="1" t="s">
        <v>129</v>
      </c>
      <c r="C90" s="18" t="s">
        <v>178</v>
      </c>
      <c r="D90" s="3">
        <f t="shared" si="0"/>
        <v>73</v>
      </c>
      <c r="E90" s="5" t="s">
        <v>189</v>
      </c>
      <c r="F90" s="1" t="s">
        <v>190</v>
      </c>
      <c r="G90" s="4"/>
      <c r="H90" s="1"/>
    </row>
    <row r="91" spans="2:8">
      <c r="B91" s="1" t="s">
        <v>129</v>
      </c>
      <c r="C91" s="18" t="s">
        <v>178</v>
      </c>
      <c r="D91" s="3">
        <f t="shared" si="0"/>
        <v>74</v>
      </c>
      <c r="E91" s="5" t="s">
        <v>191</v>
      </c>
      <c r="F91" s="1" t="s">
        <v>192</v>
      </c>
      <c r="G91" s="4"/>
      <c r="H91" s="1"/>
    </row>
    <row r="92" spans="2:8">
      <c r="B92" s="1" t="s">
        <v>129</v>
      </c>
      <c r="C92" s="18" t="s">
        <v>178</v>
      </c>
      <c r="D92" s="3">
        <f t="shared" si="0"/>
        <v>75</v>
      </c>
      <c r="E92" s="5" t="s">
        <v>193</v>
      </c>
      <c r="F92" s="1" t="s">
        <v>194</v>
      </c>
      <c r="G92" s="4"/>
      <c r="H92" s="1"/>
    </row>
  </sheetData>
  <sortState xmlns:xlrd2="http://schemas.microsoft.com/office/spreadsheetml/2017/richdata2" ref="E4:F30">
    <sortCondition ref="E3"/>
  </sortState>
  <mergeCells count="16">
    <mergeCell ref="E21:E23"/>
    <mergeCell ref="D21:D23"/>
    <mergeCell ref="F21:F23"/>
    <mergeCell ref="C4:C23"/>
    <mergeCell ref="E13:E16"/>
    <mergeCell ref="F13:F16"/>
    <mergeCell ref="D13:D16"/>
    <mergeCell ref="E17:E20"/>
    <mergeCell ref="F17:F20"/>
    <mergeCell ref="D17:D20"/>
    <mergeCell ref="E4:E7"/>
    <mergeCell ref="E9:E12"/>
    <mergeCell ref="F9:F12"/>
    <mergeCell ref="F4:F7"/>
    <mergeCell ref="D4:D7"/>
    <mergeCell ref="D9:D1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I81"/>
  <sheetViews>
    <sheetView topLeftCell="A79" zoomScale="110" zoomScaleNormal="110" workbookViewId="0">
      <selection activeCell="I76" sqref="I76:I81"/>
    </sheetView>
  </sheetViews>
  <sheetFormatPr defaultColWidth="11.42578125" defaultRowHeight="15"/>
  <cols>
    <col min="1" max="1" width="24.85546875" customWidth="1"/>
    <col min="2" max="2" width="19.28515625" customWidth="1"/>
    <col min="3" max="3" width="24.7109375" customWidth="1"/>
    <col min="4" max="4" width="22.140625" customWidth="1"/>
    <col min="5" max="5" width="25.28515625" customWidth="1"/>
    <col min="6" max="6" width="26.28515625" customWidth="1"/>
    <col min="7" max="7" width="19.28515625" customWidth="1"/>
    <col min="8" max="8" width="24.7109375" customWidth="1"/>
    <col min="9" max="9" width="19.28515625" customWidth="1"/>
  </cols>
  <sheetData>
    <row r="2" spans="1:9" ht="15" customHeight="1">
      <c r="B2" s="95" t="s">
        <v>195</v>
      </c>
      <c r="C2" s="96"/>
      <c r="D2" s="96"/>
      <c r="E2" s="97"/>
      <c r="F2" s="92" t="s">
        <v>196</v>
      </c>
      <c r="G2" s="93"/>
      <c r="H2" s="93"/>
      <c r="I2" s="94"/>
    </row>
    <row r="3" spans="1:9" ht="50.25" customHeight="1">
      <c r="A3" s="19"/>
      <c r="B3" s="23" t="s">
        <v>197</v>
      </c>
      <c r="C3" s="23" t="s">
        <v>198</v>
      </c>
      <c r="D3" s="23" t="s">
        <v>199</v>
      </c>
      <c r="E3" s="23" t="s">
        <v>200</v>
      </c>
      <c r="F3" s="24" t="s">
        <v>201</v>
      </c>
      <c r="G3" s="24" t="s">
        <v>202</v>
      </c>
      <c r="H3" s="24" t="s">
        <v>203</v>
      </c>
      <c r="I3" s="25" t="s">
        <v>204</v>
      </c>
    </row>
    <row r="4" spans="1:9">
      <c r="A4" s="22" t="s">
        <v>205</v>
      </c>
      <c r="B4" s="22" t="s">
        <v>206</v>
      </c>
      <c r="C4" s="22" t="s">
        <v>207</v>
      </c>
      <c r="D4" s="22" t="s">
        <v>208</v>
      </c>
      <c r="E4" s="22" t="s">
        <v>209</v>
      </c>
      <c r="F4" s="22" t="s">
        <v>210</v>
      </c>
      <c r="G4" s="22" t="s">
        <v>211</v>
      </c>
      <c r="H4" s="22" t="s">
        <v>212</v>
      </c>
      <c r="I4" s="22" t="s">
        <v>213</v>
      </c>
    </row>
    <row r="5" spans="1:9" hidden="1">
      <c r="A5" s="20" t="s">
        <v>9</v>
      </c>
      <c r="B5" s="21"/>
      <c r="C5" s="21"/>
      <c r="D5" s="21"/>
      <c r="E5" s="21"/>
      <c r="F5" s="21"/>
      <c r="G5" s="21"/>
      <c r="H5" s="21"/>
      <c r="I5" s="21"/>
    </row>
    <row r="6" spans="1:9" hidden="1">
      <c r="A6" s="5" t="s">
        <v>15</v>
      </c>
      <c r="B6" s="21"/>
      <c r="C6" s="21"/>
      <c r="D6" s="21"/>
      <c r="E6" s="21"/>
      <c r="F6" s="21"/>
      <c r="G6" s="21"/>
      <c r="H6" s="21"/>
      <c r="I6" s="21"/>
    </row>
    <row r="7" spans="1:9" hidden="1">
      <c r="A7" s="20" t="s">
        <v>17</v>
      </c>
      <c r="B7" s="21"/>
      <c r="C7" s="21"/>
      <c r="D7" s="21"/>
      <c r="E7" s="21"/>
      <c r="F7" s="21"/>
      <c r="G7" s="21"/>
      <c r="H7" s="21"/>
      <c r="I7" s="21"/>
    </row>
    <row r="8" spans="1:9" ht="22.5" hidden="1">
      <c r="A8" s="20" t="s">
        <v>23</v>
      </c>
      <c r="B8" s="21"/>
      <c r="C8" s="21"/>
      <c r="D8" s="21"/>
      <c r="E8" s="21"/>
      <c r="F8" s="21"/>
      <c r="G8" s="21"/>
      <c r="H8" s="21"/>
      <c r="I8" s="21"/>
    </row>
    <row r="9" spans="1:9" ht="22.5" hidden="1">
      <c r="A9" s="20" t="s">
        <v>29</v>
      </c>
      <c r="B9" s="21"/>
      <c r="C9" s="21"/>
      <c r="D9" s="21"/>
      <c r="E9" s="21"/>
      <c r="F9" s="21"/>
      <c r="G9" s="21"/>
      <c r="H9" s="21"/>
      <c r="I9" s="21"/>
    </row>
    <row r="10" spans="1:9" ht="22.5" hidden="1">
      <c r="A10" s="20" t="s">
        <v>35</v>
      </c>
      <c r="B10" s="21"/>
      <c r="C10" s="21"/>
      <c r="D10" s="21"/>
      <c r="E10" s="21"/>
      <c r="F10" s="21"/>
      <c r="G10" s="21"/>
      <c r="H10" s="21"/>
      <c r="I10" s="21"/>
    </row>
    <row r="11" spans="1:9" ht="23.25" hidden="1">
      <c r="A11" s="5" t="s">
        <v>41</v>
      </c>
      <c r="B11" s="21"/>
      <c r="C11" s="21"/>
      <c r="D11" s="21"/>
      <c r="E11" s="21"/>
      <c r="F11" s="21"/>
      <c r="G11" s="21"/>
      <c r="H11" s="21"/>
      <c r="I11" s="21"/>
    </row>
    <row r="12" spans="1:9" hidden="1">
      <c r="A12" s="5" t="s">
        <v>44</v>
      </c>
      <c r="B12" s="21"/>
      <c r="C12" s="21"/>
      <c r="D12" s="21"/>
      <c r="E12" s="21"/>
      <c r="F12" s="21"/>
      <c r="G12" s="21"/>
      <c r="H12" s="21"/>
      <c r="I12" s="21"/>
    </row>
    <row r="13" spans="1:9" hidden="1">
      <c r="A13" s="5" t="s">
        <v>46</v>
      </c>
      <c r="B13" s="21"/>
      <c r="C13" s="21"/>
      <c r="D13" s="21"/>
      <c r="E13" s="21"/>
      <c r="F13" s="21"/>
      <c r="G13" s="21"/>
      <c r="H13" s="21"/>
      <c r="I13" s="21"/>
    </row>
    <row r="14" spans="1:9" ht="15" hidden="1" customHeight="1">
      <c r="A14" s="5" t="s">
        <v>48</v>
      </c>
      <c r="B14" s="21"/>
      <c r="C14" s="21"/>
      <c r="D14" s="21"/>
      <c r="E14" s="21"/>
      <c r="F14" s="21"/>
      <c r="G14" s="21"/>
      <c r="H14" s="21"/>
      <c r="I14" s="21"/>
    </row>
    <row r="15" spans="1:9" hidden="1">
      <c r="A15" s="5" t="s">
        <v>51</v>
      </c>
      <c r="B15" s="21"/>
      <c r="C15" s="21"/>
      <c r="D15" s="21"/>
      <c r="E15" s="21"/>
      <c r="F15" s="21"/>
      <c r="G15" s="21"/>
      <c r="H15" s="21"/>
      <c r="I15" s="21"/>
    </row>
    <row r="16" spans="1:9" hidden="1">
      <c r="A16" s="5" t="s">
        <v>53</v>
      </c>
      <c r="B16" s="21"/>
      <c r="C16" s="21"/>
      <c r="D16" s="21"/>
      <c r="E16" s="21"/>
      <c r="F16" s="21"/>
      <c r="G16" s="21"/>
      <c r="H16" s="21"/>
      <c r="I16" s="21"/>
    </row>
    <row r="17" spans="1:9" hidden="1">
      <c r="A17" s="5" t="s">
        <v>57</v>
      </c>
      <c r="B17" s="21"/>
      <c r="C17" s="21"/>
      <c r="D17" s="21"/>
      <c r="E17" s="21"/>
      <c r="F17" s="21"/>
      <c r="G17" s="21"/>
      <c r="H17" s="21"/>
      <c r="I17" s="21"/>
    </row>
    <row r="18" spans="1:9" ht="15" hidden="1" customHeight="1">
      <c r="A18" s="5" t="s">
        <v>59</v>
      </c>
      <c r="B18" s="21"/>
      <c r="C18" s="21"/>
      <c r="D18" s="21"/>
      <c r="E18" s="21"/>
      <c r="F18" s="21"/>
      <c r="G18" s="21"/>
      <c r="H18" s="21"/>
      <c r="I18" s="21"/>
    </row>
    <row r="19" spans="1:9" hidden="1">
      <c r="A19" s="5" t="s">
        <v>61</v>
      </c>
      <c r="B19" s="21"/>
      <c r="C19" s="21"/>
      <c r="D19" s="21"/>
      <c r="E19" s="21"/>
      <c r="F19" s="21"/>
      <c r="G19" s="21"/>
      <c r="H19" s="21"/>
      <c r="I19" s="21"/>
    </row>
    <row r="20" spans="1:9" ht="23.25" hidden="1">
      <c r="A20" s="5" t="s">
        <v>63</v>
      </c>
      <c r="B20" s="21"/>
      <c r="C20" s="21"/>
      <c r="D20" s="21"/>
      <c r="E20" s="21"/>
      <c r="F20" s="21"/>
      <c r="G20" s="21"/>
      <c r="H20" s="21"/>
      <c r="I20" s="21"/>
    </row>
    <row r="21" spans="1:9" hidden="1">
      <c r="A21" s="5" t="s">
        <v>65</v>
      </c>
      <c r="B21" s="21"/>
      <c r="C21" s="21"/>
      <c r="D21" s="21"/>
      <c r="E21" s="21"/>
      <c r="F21" s="21"/>
      <c r="G21" s="21"/>
      <c r="H21" s="21"/>
      <c r="I21" s="21"/>
    </row>
    <row r="22" spans="1:9" ht="15" hidden="1" customHeight="1">
      <c r="A22" s="5" t="s">
        <v>67</v>
      </c>
      <c r="B22" s="21"/>
      <c r="C22" s="21"/>
      <c r="D22" s="21"/>
      <c r="E22" s="21"/>
      <c r="F22" s="21"/>
      <c r="G22" s="21"/>
      <c r="H22" s="21"/>
      <c r="I22" s="21"/>
    </row>
    <row r="23" spans="1:9" ht="23.25" hidden="1">
      <c r="A23" s="5" t="s">
        <v>70</v>
      </c>
      <c r="B23" s="21"/>
      <c r="C23" s="21"/>
      <c r="D23" s="21"/>
      <c r="E23" s="21"/>
      <c r="F23" s="21"/>
      <c r="G23" s="21"/>
      <c r="H23" s="21"/>
      <c r="I23" s="21"/>
    </row>
    <row r="24" spans="1:9" hidden="1">
      <c r="A24" s="5" t="s">
        <v>72</v>
      </c>
      <c r="B24" s="21"/>
      <c r="C24" s="21"/>
      <c r="D24" s="21"/>
      <c r="E24" s="21"/>
      <c r="F24" s="21"/>
      <c r="G24" s="21"/>
      <c r="H24" s="21"/>
      <c r="I24" s="21"/>
    </row>
    <row r="25" spans="1:9" hidden="1">
      <c r="A25" s="5" t="s">
        <v>74</v>
      </c>
      <c r="B25" s="21"/>
      <c r="C25" s="21"/>
      <c r="D25" s="21"/>
      <c r="E25" s="21"/>
      <c r="F25" s="21"/>
      <c r="G25" s="21"/>
      <c r="H25" s="21"/>
      <c r="I25" s="21"/>
    </row>
    <row r="26" spans="1:9" ht="23.25" hidden="1">
      <c r="A26" s="5" t="s">
        <v>77</v>
      </c>
      <c r="B26" s="21"/>
      <c r="C26" s="21"/>
      <c r="D26" s="21"/>
      <c r="E26" s="21"/>
      <c r="F26" s="21"/>
      <c r="G26" s="21"/>
      <c r="H26" s="21"/>
      <c r="I26" s="21"/>
    </row>
    <row r="27" spans="1:9" ht="23.25" hidden="1">
      <c r="A27" s="5" t="s">
        <v>79</v>
      </c>
      <c r="B27" s="21"/>
      <c r="C27" s="21"/>
      <c r="D27" s="21"/>
      <c r="E27" s="21"/>
      <c r="F27" s="21"/>
      <c r="G27" s="21"/>
      <c r="H27" s="21"/>
      <c r="I27" s="21"/>
    </row>
    <row r="28" spans="1:9" ht="23.25" hidden="1">
      <c r="A28" s="5" t="s">
        <v>81</v>
      </c>
      <c r="B28" s="21"/>
      <c r="C28" s="21"/>
      <c r="D28" s="21"/>
      <c r="E28" s="21"/>
      <c r="F28" s="21"/>
      <c r="G28" s="21"/>
      <c r="H28" s="21"/>
      <c r="I28" s="21"/>
    </row>
    <row r="29" spans="1:9" ht="34.5" hidden="1">
      <c r="A29" s="5" t="s">
        <v>214</v>
      </c>
      <c r="B29" s="21"/>
      <c r="C29" s="21"/>
      <c r="D29" s="21"/>
      <c r="E29" s="21"/>
      <c r="F29" s="21"/>
      <c r="G29" s="21"/>
      <c r="H29" s="21"/>
      <c r="I29" s="21"/>
    </row>
    <row r="30" spans="1:9" hidden="1">
      <c r="A30" s="5" t="s">
        <v>85</v>
      </c>
      <c r="B30" s="21"/>
      <c r="C30" s="21"/>
      <c r="D30" s="21"/>
      <c r="E30" s="21"/>
      <c r="F30" s="21"/>
      <c r="G30" s="21"/>
      <c r="H30" s="21"/>
      <c r="I30" s="21"/>
    </row>
    <row r="31" spans="1:9" ht="34.5" hidden="1">
      <c r="A31" s="5" t="s">
        <v>90</v>
      </c>
      <c r="B31" s="21"/>
      <c r="C31" s="21"/>
      <c r="D31" s="21"/>
      <c r="E31" s="21"/>
      <c r="F31" s="21"/>
      <c r="G31" s="21"/>
      <c r="H31" s="21"/>
      <c r="I31" s="21"/>
    </row>
    <row r="32" spans="1:9" ht="34.5" hidden="1">
      <c r="A32" s="5" t="s">
        <v>93</v>
      </c>
      <c r="B32" s="21"/>
      <c r="C32" s="21"/>
      <c r="D32" s="21"/>
      <c r="E32" s="21"/>
      <c r="F32" s="21"/>
      <c r="G32" s="21"/>
      <c r="H32" s="21"/>
      <c r="I32" s="21"/>
    </row>
    <row r="33" spans="1:9" ht="57" hidden="1">
      <c r="A33" s="5" t="s">
        <v>95</v>
      </c>
      <c r="B33" s="21"/>
      <c r="C33" s="21"/>
      <c r="D33" s="21"/>
      <c r="E33" s="21"/>
      <c r="F33" s="21"/>
      <c r="G33" s="21"/>
      <c r="H33" s="21"/>
      <c r="I33" s="21"/>
    </row>
    <row r="34" spans="1:9" ht="23.25" hidden="1">
      <c r="A34" s="5" t="s">
        <v>97</v>
      </c>
      <c r="B34" s="21"/>
      <c r="C34" s="21"/>
      <c r="D34" s="21"/>
      <c r="E34" s="21"/>
      <c r="F34" s="21"/>
      <c r="G34" s="21"/>
      <c r="H34" s="21"/>
      <c r="I34" s="21"/>
    </row>
    <row r="35" spans="1:9" hidden="1">
      <c r="A35" s="5" t="s">
        <v>99</v>
      </c>
      <c r="B35" s="21"/>
      <c r="C35" s="21"/>
      <c r="D35" s="21"/>
      <c r="E35" s="21"/>
      <c r="F35" s="21"/>
      <c r="G35" s="21"/>
      <c r="H35" s="21"/>
      <c r="I35" s="21"/>
    </row>
    <row r="36" spans="1:9" ht="23.25" hidden="1">
      <c r="A36" s="5" t="s">
        <v>102</v>
      </c>
      <c r="B36" s="21"/>
      <c r="C36" s="21"/>
      <c r="D36" s="21"/>
      <c r="E36" s="21"/>
      <c r="F36" s="21"/>
      <c r="G36" s="21"/>
      <c r="H36" s="21"/>
      <c r="I36" s="21"/>
    </row>
    <row r="37" spans="1:9" ht="23.25" hidden="1">
      <c r="A37" s="5" t="s">
        <v>105</v>
      </c>
      <c r="B37" s="21"/>
      <c r="C37" s="21"/>
      <c r="D37" s="21"/>
      <c r="E37" s="21"/>
      <c r="F37" s="21"/>
      <c r="G37" s="21"/>
      <c r="H37" s="21"/>
      <c r="I37" s="21"/>
    </row>
    <row r="38" spans="1:9" ht="23.25" hidden="1">
      <c r="A38" s="5" t="s">
        <v>107</v>
      </c>
      <c r="B38" s="21"/>
      <c r="C38" s="21"/>
      <c r="D38" s="21"/>
      <c r="E38" s="21"/>
      <c r="F38" s="21"/>
      <c r="G38" s="21"/>
      <c r="H38" s="21"/>
      <c r="I38" s="21"/>
    </row>
    <row r="39" spans="1:9" hidden="1">
      <c r="A39" s="5" t="s">
        <v>109</v>
      </c>
      <c r="B39" s="21"/>
      <c r="C39" s="21"/>
      <c r="D39" s="21"/>
      <c r="E39" s="21"/>
      <c r="F39" s="21"/>
      <c r="G39" s="21"/>
      <c r="H39" s="21"/>
      <c r="I39" s="21"/>
    </row>
    <row r="40" spans="1:9" hidden="1">
      <c r="A40" s="5" t="s">
        <v>111</v>
      </c>
      <c r="B40" s="21"/>
      <c r="C40" s="21"/>
      <c r="D40" s="21"/>
      <c r="E40" s="21"/>
      <c r="F40" s="21"/>
      <c r="G40" s="21"/>
      <c r="H40" s="21"/>
      <c r="I40" s="21"/>
    </row>
    <row r="41" spans="1:9" ht="23.25" hidden="1">
      <c r="A41" s="5" t="s">
        <v>113</v>
      </c>
      <c r="B41" s="21"/>
      <c r="C41" s="21"/>
      <c r="D41" s="21"/>
      <c r="E41" s="21"/>
      <c r="F41" s="21"/>
      <c r="G41" s="21"/>
      <c r="H41" s="21"/>
      <c r="I41" s="21"/>
    </row>
    <row r="42" spans="1:9" ht="23.25" hidden="1">
      <c r="A42" s="5" t="s">
        <v>115</v>
      </c>
      <c r="B42" s="21"/>
      <c r="C42" s="21"/>
      <c r="D42" s="21"/>
      <c r="E42" s="21"/>
      <c r="F42" s="21"/>
      <c r="G42" s="21"/>
      <c r="H42" s="21"/>
      <c r="I42" s="21"/>
    </row>
    <row r="43" spans="1:9" hidden="1">
      <c r="A43" s="5" t="s">
        <v>117</v>
      </c>
      <c r="B43" s="21"/>
      <c r="C43" s="21"/>
      <c r="D43" s="21"/>
      <c r="E43" s="21"/>
      <c r="F43" s="21"/>
      <c r="G43" s="21"/>
      <c r="H43" s="21"/>
      <c r="I43" s="21"/>
    </row>
    <row r="44" spans="1:9" hidden="1">
      <c r="A44" s="5" t="s">
        <v>119</v>
      </c>
      <c r="B44" s="21"/>
      <c r="C44" s="21"/>
      <c r="D44" s="21"/>
      <c r="E44" s="21"/>
      <c r="F44" s="21"/>
      <c r="G44" s="21"/>
      <c r="H44" s="21"/>
      <c r="I44" s="21"/>
    </row>
    <row r="45" spans="1:9" ht="23.25" hidden="1">
      <c r="A45" s="5" t="s">
        <v>121</v>
      </c>
      <c r="B45" s="21"/>
      <c r="C45" s="21"/>
      <c r="D45" s="21"/>
      <c r="E45" s="21"/>
      <c r="F45" s="21"/>
      <c r="G45" s="21"/>
      <c r="H45" s="21"/>
      <c r="I45" s="21"/>
    </row>
    <row r="46" spans="1:9" hidden="1">
      <c r="A46" s="5" t="s">
        <v>123</v>
      </c>
      <c r="B46" s="21"/>
      <c r="C46" s="21"/>
      <c r="D46" s="21"/>
      <c r="E46" s="21"/>
      <c r="F46" s="21"/>
      <c r="G46" s="21"/>
      <c r="H46" s="21"/>
      <c r="I46" s="21"/>
    </row>
    <row r="47" spans="1:9" ht="34.5" hidden="1">
      <c r="A47" s="5" t="s">
        <v>125</v>
      </c>
      <c r="B47" s="21"/>
      <c r="C47" s="21"/>
      <c r="D47" s="21"/>
      <c r="E47" s="21"/>
      <c r="F47" s="21"/>
      <c r="G47" s="21"/>
      <c r="H47" s="21"/>
      <c r="I47" s="21"/>
    </row>
    <row r="48" spans="1:9" hidden="1">
      <c r="A48" s="5" t="s">
        <v>127</v>
      </c>
      <c r="B48" s="21"/>
      <c r="C48" s="21"/>
      <c r="D48" s="21"/>
      <c r="E48" s="21"/>
      <c r="F48" s="21"/>
      <c r="G48" s="21"/>
      <c r="H48" s="21"/>
      <c r="I48" s="21"/>
    </row>
    <row r="49" spans="1:9" hidden="1">
      <c r="A49" s="5" t="s">
        <v>131</v>
      </c>
      <c r="B49" s="21"/>
      <c r="C49" s="21"/>
      <c r="D49" s="21"/>
      <c r="E49" s="21"/>
      <c r="F49" s="21"/>
      <c r="G49" s="21"/>
      <c r="H49" s="21"/>
      <c r="I49" s="21"/>
    </row>
    <row r="50" spans="1:9" ht="23.25" hidden="1">
      <c r="A50" s="5" t="s">
        <v>133</v>
      </c>
      <c r="B50" s="21"/>
      <c r="C50" s="21"/>
      <c r="D50" s="21"/>
      <c r="E50" s="21"/>
      <c r="F50" s="21"/>
      <c r="G50" s="21"/>
      <c r="H50" s="21"/>
      <c r="I50" s="21"/>
    </row>
    <row r="51" spans="1:9" hidden="1">
      <c r="A51" s="5" t="s">
        <v>135</v>
      </c>
      <c r="B51" s="21"/>
      <c r="C51" s="21"/>
      <c r="D51" s="21"/>
      <c r="E51" s="21"/>
      <c r="F51" s="21"/>
      <c r="G51" s="21"/>
      <c r="H51" s="21"/>
      <c r="I51" s="21"/>
    </row>
    <row r="52" spans="1:9" hidden="1">
      <c r="A52" s="5" t="s">
        <v>137</v>
      </c>
      <c r="B52" s="21"/>
      <c r="C52" s="21"/>
      <c r="D52" s="21"/>
      <c r="E52" s="21"/>
      <c r="F52" s="21"/>
      <c r="G52" s="21"/>
      <c r="H52" s="21"/>
      <c r="I52" s="21"/>
    </row>
    <row r="53" spans="1:9" hidden="1">
      <c r="A53" s="5" t="s">
        <v>139</v>
      </c>
      <c r="B53" s="21"/>
      <c r="C53" s="21"/>
      <c r="D53" s="21"/>
      <c r="E53" s="21"/>
      <c r="F53" s="21"/>
      <c r="G53" s="21"/>
      <c r="H53" s="21"/>
      <c r="I53" s="21"/>
    </row>
    <row r="54" spans="1:9" ht="23.25" hidden="1">
      <c r="A54" s="5" t="s">
        <v>141</v>
      </c>
      <c r="B54" s="21"/>
      <c r="C54" s="21"/>
      <c r="D54" s="21"/>
      <c r="E54" s="21"/>
      <c r="F54" s="21"/>
      <c r="G54" s="21"/>
      <c r="H54" s="21"/>
      <c r="I54" s="21"/>
    </row>
    <row r="55" spans="1:9" hidden="1">
      <c r="A55" s="5" t="s">
        <v>143</v>
      </c>
      <c r="B55" s="21"/>
      <c r="C55" s="21"/>
      <c r="D55" s="21"/>
      <c r="E55" s="21"/>
      <c r="F55" s="21"/>
      <c r="G55" s="21"/>
      <c r="H55" s="21"/>
      <c r="I55" s="21"/>
    </row>
    <row r="56" spans="1:9" hidden="1">
      <c r="A56" s="5" t="s">
        <v>145</v>
      </c>
      <c r="B56" s="21"/>
      <c r="C56" s="21"/>
      <c r="D56" s="21"/>
      <c r="E56" s="21"/>
      <c r="F56" s="21"/>
      <c r="G56" s="21"/>
      <c r="H56" s="21"/>
      <c r="I56" s="21"/>
    </row>
    <row r="57" spans="1:9" hidden="1">
      <c r="A57" s="5" t="s">
        <v>147</v>
      </c>
      <c r="B57" s="21"/>
      <c r="C57" s="21"/>
      <c r="D57" s="21"/>
      <c r="E57" s="21"/>
      <c r="F57" s="21"/>
      <c r="G57" s="21"/>
      <c r="H57" s="21"/>
      <c r="I57" s="21"/>
    </row>
    <row r="58" spans="1:9" ht="23.25" hidden="1">
      <c r="A58" s="5" t="s">
        <v>150</v>
      </c>
      <c r="B58" s="21"/>
      <c r="C58" s="21"/>
      <c r="D58" s="21"/>
      <c r="E58" s="21"/>
      <c r="F58" s="21"/>
      <c r="G58" s="21"/>
      <c r="H58" s="21"/>
      <c r="I58" s="21"/>
    </row>
    <row r="59" spans="1:9" ht="23.25" hidden="1">
      <c r="A59" s="5" t="s">
        <v>152</v>
      </c>
      <c r="B59" s="21"/>
      <c r="C59" s="21"/>
      <c r="D59" s="21"/>
      <c r="E59" s="21"/>
      <c r="F59" s="21"/>
      <c r="G59" s="21"/>
      <c r="H59" s="21"/>
      <c r="I59" s="21"/>
    </row>
    <row r="60" spans="1:9" ht="23.25" hidden="1">
      <c r="A60" s="5" t="s">
        <v>154</v>
      </c>
      <c r="B60" s="21"/>
      <c r="C60" s="21"/>
      <c r="D60" s="21"/>
      <c r="E60" s="21"/>
      <c r="F60" s="21"/>
      <c r="G60" s="21"/>
      <c r="H60" s="21"/>
      <c r="I60" s="21"/>
    </row>
    <row r="61" spans="1:9" hidden="1">
      <c r="A61" s="5" t="s">
        <v>156</v>
      </c>
      <c r="B61" s="21"/>
      <c r="C61" s="21"/>
      <c r="D61" s="21"/>
      <c r="E61" s="21"/>
      <c r="F61" s="21"/>
      <c r="G61" s="21"/>
      <c r="H61" s="21"/>
      <c r="I61" s="21"/>
    </row>
    <row r="62" spans="1:9" hidden="1">
      <c r="A62" s="5" t="s">
        <v>159</v>
      </c>
      <c r="B62" s="21"/>
      <c r="C62" s="21"/>
      <c r="D62" s="21"/>
      <c r="E62" s="21"/>
      <c r="F62" s="21"/>
      <c r="G62" s="21"/>
      <c r="H62" s="21"/>
      <c r="I62" s="21"/>
    </row>
    <row r="63" spans="1:9" hidden="1">
      <c r="A63" s="5" t="s">
        <v>161</v>
      </c>
      <c r="B63" s="21"/>
      <c r="C63" s="21"/>
      <c r="D63" s="21"/>
      <c r="E63" s="21"/>
      <c r="F63" s="21"/>
      <c r="G63" s="21"/>
      <c r="H63" s="21"/>
      <c r="I63" s="21"/>
    </row>
    <row r="64" spans="1:9" hidden="1">
      <c r="A64" s="5" t="s">
        <v>163</v>
      </c>
      <c r="B64" s="21"/>
      <c r="C64" s="21"/>
      <c r="D64" s="21"/>
      <c r="E64" s="21"/>
      <c r="F64" s="21"/>
      <c r="G64" s="21"/>
      <c r="H64" s="21"/>
      <c r="I64" s="21"/>
    </row>
    <row r="65" spans="1:9" ht="23.25" hidden="1">
      <c r="A65" s="5" t="s">
        <v>165</v>
      </c>
      <c r="B65" s="21"/>
      <c r="C65" s="21"/>
      <c r="D65" s="21"/>
      <c r="E65" s="21"/>
      <c r="F65" s="21"/>
      <c r="G65" s="21"/>
      <c r="H65" s="21"/>
      <c r="I65" s="21"/>
    </row>
    <row r="66" spans="1:9" ht="23.25" hidden="1">
      <c r="A66" s="5" t="s">
        <v>167</v>
      </c>
      <c r="B66" s="21"/>
      <c r="C66" s="21"/>
      <c r="D66" s="21"/>
      <c r="E66" s="21"/>
      <c r="F66" s="21"/>
      <c r="G66" s="21"/>
      <c r="H66" s="21"/>
      <c r="I66" s="21"/>
    </row>
    <row r="67" spans="1:9" hidden="1">
      <c r="A67" s="5" t="s">
        <v>169</v>
      </c>
      <c r="B67" s="21"/>
      <c r="C67" s="21"/>
      <c r="D67" s="21"/>
      <c r="E67" s="21"/>
      <c r="F67" s="21"/>
      <c r="G67" s="21"/>
      <c r="H67" s="21"/>
      <c r="I67" s="21"/>
    </row>
    <row r="68" spans="1:9" hidden="1">
      <c r="A68" s="5" t="s">
        <v>172</v>
      </c>
      <c r="B68" s="21"/>
      <c r="C68" s="21"/>
      <c r="D68" s="21"/>
      <c r="E68" s="21"/>
      <c r="F68" s="21"/>
      <c r="G68" s="21"/>
      <c r="H68" s="21"/>
      <c r="I68" s="21"/>
    </row>
    <row r="69" spans="1:9" hidden="1">
      <c r="A69" s="5" t="s">
        <v>174</v>
      </c>
      <c r="B69" s="21"/>
      <c r="C69" s="21"/>
      <c r="D69" s="21"/>
      <c r="E69" s="21"/>
      <c r="F69" s="21"/>
      <c r="G69" s="21"/>
      <c r="H69" s="21"/>
      <c r="I69" s="21"/>
    </row>
    <row r="70" spans="1:9" hidden="1">
      <c r="A70" s="5" t="s">
        <v>176</v>
      </c>
      <c r="B70" s="21"/>
      <c r="C70" s="21"/>
      <c r="D70" s="21"/>
      <c r="E70" s="21"/>
      <c r="F70" s="21"/>
      <c r="G70" s="21"/>
      <c r="H70" s="21"/>
      <c r="I70" s="21"/>
    </row>
    <row r="71" spans="1:9" hidden="1">
      <c r="A71" s="5" t="s">
        <v>179</v>
      </c>
      <c r="B71" s="21"/>
      <c r="C71" s="21"/>
      <c r="D71" s="21"/>
      <c r="E71" s="21"/>
      <c r="F71" s="21"/>
      <c r="G71" s="21"/>
      <c r="H71" s="21"/>
      <c r="I71" s="21"/>
    </row>
    <row r="72" spans="1:9" hidden="1">
      <c r="A72" s="5" t="s">
        <v>181</v>
      </c>
      <c r="B72" s="21"/>
      <c r="C72" s="21"/>
      <c r="D72" s="21"/>
      <c r="E72" s="21"/>
      <c r="F72" s="21"/>
      <c r="G72" s="21"/>
      <c r="H72" s="21"/>
      <c r="I72" s="21"/>
    </row>
    <row r="73" spans="1:9" ht="23.25" hidden="1">
      <c r="A73" s="5" t="s">
        <v>183</v>
      </c>
      <c r="B73" s="21"/>
      <c r="C73" s="21"/>
      <c r="D73" s="21"/>
      <c r="E73" s="21"/>
      <c r="F73" s="21"/>
      <c r="G73" s="21"/>
      <c r="H73" s="21"/>
      <c r="I73" s="21"/>
    </row>
    <row r="74" spans="1:9" hidden="1">
      <c r="A74" s="5" t="s">
        <v>185</v>
      </c>
      <c r="B74" s="21"/>
      <c r="C74" s="21"/>
      <c r="D74" s="21"/>
      <c r="E74" s="21"/>
      <c r="F74" s="21"/>
      <c r="G74" s="21"/>
      <c r="H74" s="21"/>
      <c r="I74" s="21"/>
    </row>
    <row r="75" spans="1:9" hidden="1">
      <c r="A75" s="5" t="s">
        <v>187</v>
      </c>
      <c r="B75" s="21"/>
      <c r="C75" s="21"/>
      <c r="D75" s="21"/>
      <c r="E75" s="21"/>
      <c r="F75" s="21"/>
      <c r="G75" s="21"/>
      <c r="H75" s="21"/>
      <c r="I75" s="21"/>
    </row>
    <row r="76" spans="1:9" ht="409.5" customHeight="1">
      <c r="A76" s="103" t="s">
        <v>189</v>
      </c>
      <c r="B76" s="69" t="s">
        <v>215</v>
      </c>
      <c r="C76" s="70" t="s">
        <v>216</v>
      </c>
      <c r="D76" s="106" t="s">
        <v>217</v>
      </c>
      <c r="E76" s="71" t="s">
        <v>218</v>
      </c>
      <c r="F76" s="98" t="s">
        <v>219</v>
      </c>
      <c r="G76" s="98" t="s">
        <v>220</v>
      </c>
      <c r="H76" s="98" t="s">
        <v>221</v>
      </c>
      <c r="I76" s="98" t="s">
        <v>222</v>
      </c>
    </row>
    <row r="77" spans="1:9" ht="119.25" customHeight="1">
      <c r="A77" s="104"/>
      <c r="B77" s="72" t="s">
        <v>223</v>
      </c>
      <c r="C77" s="73" t="s">
        <v>224</v>
      </c>
      <c r="D77" s="102"/>
      <c r="E77" s="73" t="s">
        <v>225</v>
      </c>
      <c r="F77" s="99"/>
      <c r="G77" s="99"/>
      <c r="H77" s="99"/>
      <c r="I77" s="99"/>
    </row>
    <row r="78" spans="1:9" ht="227.25" customHeight="1">
      <c r="A78" s="104"/>
      <c r="B78" s="72" t="s">
        <v>226</v>
      </c>
      <c r="C78" s="101" t="s">
        <v>227</v>
      </c>
      <c r="D78" s="101" t="s">
        <v>228</v>
      </c>
      <c r="E78" s="73" t="s">
        <v>229</v>
      </c>
      <c r="F78" s="99"/>
      <c r="G78" s="99"/>
      <c r="H78" s="99"/>
      <c r="I78" s="99"/>
    </row>
    <row r="79" spans="1:9" ht="106.5" customHeight="1">
      <c r="A79" s="104"/>
      <c r="B79" s="101" t="s">
        <v>230</v>
      </c>
      <c r="C79" s="101"/>
      <c r="D79" s="101"/>
      <c r="E79" s="73" t="s">
        <v>231</v>
      </c>
      <c r="F79" s="99"/>
      <c r="G79" s="99"/>
      <c r="H79" s="99"/>
      <c r="I79" s="99"/>
    </row>
    <row r="80" spans="1:9" ht="106.5" customHeight="1">
      <c r="A80" s="104"/>
      <c r="B80" s="101"/>
      <c r="C80" s="101"/>
      <c r="D80" s="101"/>
      <c r="E80" s="73" t="s">
        <v>232</v>
      </c>
      <c r="F80" s="99"/>
      <c r="G80" s="99"/>
      <c r="H80" s="99"/>
      <c r="I80" s="99"/>
    </row>
    <row r="81" spans="1:9" ht="91.5" customHeight="1">
      <c r="A81" s="105"/>
      <c r="B81" s="102"/>
      <c r="C81" s="102"/>
      <c r="D81" s="102"/>
      <c r="E81" s="73" t="s">
        <v>233</v>
      </c>
      <c r="F81" s="100"/>
      <c r="G81" s="100"/>
      <c r="H81" s="100"/>
      <c r="I81" s="100"/>
    </row>
  </sheetData>
  <autoFilter ref="A4:I78" xr:uid="{00000000-0009-0000-0000-000001000000}"/>
  <mergeCells count="11">
    <mergeCell ref="A76:A81"/>
    <mergeCell ref="D76:D77"/>
    <mergeCell ref="F76:F81"/>
    <mergeCell ref="C78:C81"/>
    <mergeCell ref="B79:B81"/>
    <mergeCell ref="F2:I2"/>
    <mergeCell ref="B2:E2"/>
    <mergeCell ref="G76:G81"/>
    <mergeCell ref="H76:H81"/>
    <mergeCell ref="I76:I81"/>
    <mergeCell ref="D78:D81"/>
  </mergeCells>
  <pageMargins left="0.7" right="0.7" top="0.75" bottom="0.75" header="0.3" footer="0.3"/>
  <pageSetup orientation="portrait" horizontalDpi="4294967292"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36"/>
  <sheetViews>
    <sheetView showGridLines="0" tabSelected="1" topLeftCell="P22" zoomScale="90" zoomScaleNormal="90" workbookViewId="0">
      <selection activeCell="AG32" sqref="AG32"/>
    </sheetView>
  </sheetViews>
  <sheetFormatPr defaultColWidth="11.42578125" defaultRowHeight="15"/>
  <cols>
    <col min="1" max="1" width="12.85546875" customWidth="1"/>
    <col min="2" max="2" width="8.28515625" customWidth="1"/>
    <col min="3" max="3" width="27.140625" customWidth="1"/>
    <col min="4" max="4" width="23.28515625" customWidth="1"/>
    <col min="5" max="5" width="28.42578125" customWidth="1"/>
    <col min="6" max="6" width="49.28515625" customWidth="1"/>
    <col min="7" max="7" width="20.7109375" customWidth="1"/>
    <col min="8" max="8" width="15.85546875" customWidth="1"/>
    <col min="9" max="9" width="19.5703125" customWidth="1"/>
    <col min="10" max="10" width="15.85546875" customWidth="1"/>
    <col min="11" max="11" width="10.28515625" customWidth="1"/>
    <col min="12" max="12" width="11.5703125" customWidth="1"/>
    <col min="13" max="13" width="7.42578125" customWidth="1"/>
    <col min="14" max="14" width="16.5703125" customWidth="1"/>
    <col min="15" max="15" width="6.7109375" customWidth="1"/>
    <col min="16" max="16" width="12.140625" customWidth="1"/>
    <col min="17" max="17" width="15.5703125" customWidth="1"/>
    <col min="18" max="18" width="13.42578125" customWidth="1"/>
    <col min="19" max="19" width="7" customWidth="1"/>
    <col min="20" max="20" width="12.7109375" customWidth="1"/>
    <col min="21" max="21" width="8.28515625" customWidth="1"/>
    <col min="22" max="22" width="12.7109375" customWidth="1"/>
    <col min="23" max="23" width="8.42578125" customWidth="1"/>
    <col min="24" max="24" width="17.5703125" customWidth="1"/>
    <col min="25" max="25" width="42.28515625" customWidth="1"/>
    <col min="26" max="26" width="25.28515625" customWidth="1"/>
    <col min="27" max="27" width="37.28515625" customWidth="1"/>
    <col min="28" max="28" width="9.85546875" customWidth="1"/>
    <col min="29" max="29" width="8.85546875" customWidth="1"/>
    <col min="30" max="30" width="13.7109375" customWidth="1"/>
    <col min="31" max="31" width="11.85546875" customWidth="1"/>
    <col min="32" max="32" width="12.5703125" customWidth="1"/>
    <col min="33" max="33" width="12.140625" customWidth="1"/>
    <col min="34" max="34" width="9.140625" customWidth="1"/>
    <col min="35" max="35" width="10.85546875" customWidth="1"/>
    <col min="36" max="36" width="8.7109375" customWidth="1"/>
    <col min="37" max="37" width="8.140625" customWidth="1"/>
    <col min="38" max="38" width="9.42578125" customWidth="1"/>
    <col min="39" max="39" width="8.42578125" customWidth="1"/>
    <col min="40" max="40" width="7.85546875" customWidth="1"/>
    <col min="41" max="41" width="13.28515625" customWidth="1"/>
    <col min="42" max="42" width="7.7109375" customWidth="1"/>
    <col min="43" max="43" width="13.28515625" customWidth="1"/>
    <col min="44" max="44" width="12.7109375" customWidth="1"/>
    <col min="45" max="45" width="12" customWidth="1"/>
    <col min="46" max="47" width="17.28515625" customWidth="1"/>
    <col min="48" max="48" width="14.28515625" customWidth="1"/>
    <col min="49" max="49" width="12.28515625" customWidth="1"/>
    <col min="50" max="52" width="17.28515625" customWidth="1"/>
    <col min="53" max="54" width="22" customWidth="1"/>
    <col min="55" max="55" width="12.140625" customWidth="1"/>
    <col min="61" max="61" width="54.140625" customWidth="1"/>
    <col min="16338" max="16384" width="25.42578125" customWidth="1"/>
  </cols>
  <sheetData>
    <row r="1" spans="1:61" s="7" customFormat="1" ht="16.5" customHeight="1">
      <c r="A1" s="117"/>
      <c r="B1" s="117"/>
      <c r="C1" s="117"/>
      <c r="D1" s="133" t="s">
        <v>234</v>
      </c>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c r="AJ1" s="133"/>
      <c r="AK1" s="133"/>
      <c r="AL1" s="133"/>
      <c r="AM1" s="133"/>
      <c r="AN1" s="133"/>
      <c r="AO1" s="133"/>
      <c r="AP1" s="133"/>
      <c r="AQ1" s="133"/>
      <c r="AR1" s="133"/>
      <c r="AS1" s="133"/>
      <c r="AT1" s="133"/>
      <c r="AU1" s="133"/>
      <c r="AV1" s="133"/>
      <c r="AW1" s="133"/>
      <c r="AX1" s="133"/>
      <c r="AY1" s="133"/>
      <c r="AZ1" s="133"/>
      <c r="BA1" s="133"/>
      <c r="BB1" s="136" t="s">
        <v>235</v>
      </c>
      <c r="BC1" s="136"/>
      <c r="BI1" s="31" t="s">
        <v>236</v>
      </c>
    </row>
    <row r="2" spans="1:61" s="7" customFormat="1" ht="16.5" customHeight="1">
      <c r="A2" s="117"/>
      <c r="B2" s="117"/>
      <c r="C2" s="117"/>
      <c r="D2" s="137" t="s">
        <v>237</v>
      </c>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9"/>
      <c r="BB2" s="136" t="s">
        <v>238</v>
      </c>
      <c r="BC2" s="136"/>
      <c r="BI2" s="31" t="s">
        <v>239</v>
      </c>
    </row>
    <row r="3" spans="1:61" s="7" customFormat="1" ht="16.5" customHeight="1">
      <c r="A3" s="117"/>
      <c r="B3" s="117"/>
      <c r="C3" s="117"/>
      <c r="D3" s="137" t="s">
        <v>240</v>
      </c>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9"/>
      <c r="BB3" s="136" t="s">
        <v>241</v>
      </c>
      <c r="BC3" s="136"/>
      <c r="BI3" s="31" t="s">
        <v>242</v>
      </c>
    </row>
    <row r="4" spans="1:61" s="7" customFormat="1" ht="18" customHeight="1">
      <c r="A4" s="117"/>
      <c r="B4" s="117"/>
      <c r="C4" s="117"/>
      <c r="D4" s="140" t="s">
        <v>243</v>
      </c>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2"/>
      <c r="BB4" s="136" t="s">
        <v>244</v>
      </c>
      <c r="BC4" s="136"/>
      <c r="BI4" s="31" t="s">
        <v>245</v>
      </c>
    </row>
    <row r="5" spans="1:61" s="8" customFormat="1" ht="41.25" customHeight="1">
      <c r="A5" s="118" t="s">
        <v>246</v>
      </c>
      <c r="B5" s="119"/>
      <c r="C5" s="119"/>
      <c r="D5" s="146" t="s">
        <v>234</v>
      </c>
      <c r="E5" s="147"/>
      <c r="F5" s="46" t="s">
        <v>247</v>
      </c>
      <c r="G5" s="66" t="s">
        <v>248</v>
      </c>
      <c r="H5" s="46" t="s">
        <v>249</v>
      </c>
      <c r="I5" s="66" t="s">
        <v>250</v>
      </c>
      <c r="J5" s="46" t="s">
        <v>0</v>
      </c>
      <c r="K5" s="47" t="s">
        <v>251</v>
      </c>
      <c r="L5" s="148" t="s">
        <v>252</v>
      </c>
      <c r="M5" s="114"/>
      <c r="N5" s="35">
        <v>45423</v>
      </c>
      <c r="O5" s="44"/>
      <c r="P5" s="56"/>
      <c r="Q5" s="56"/>
      <c r="R5" s="56"/>
      <c r="S5" s="57"/>
      <c r="T5" s="57"/>
      <c r="U5" s="57"/>
      <c r="AS5" s="58"/>
      <c r="BB5" s="152"/>
      <c r="BC5" s="153"/>
      <c r="BI5" s="31" t="s">
        <v>253</v>
      </c>
    </row>
    <row r="6" spans="1:61" s="8" customFormat="1" ht="62.25" customHeight="1">
      <c r="A6" s="120" t="s">
        <v>254</v>
      </c>
      <c r="B6" s="121"/>
      <c r="C6" s="122"/>
      <c r="D6" s="151" t="s">
        <v>255</v>
      </c>
      <c r="E6" s="151"/>
      <c r="F6" s="151"/>
      <c r="G6" s="151"/>
      <c r="H6" s="151"/>
      <c r="I6" s="151"/>
      <c r="J6" s="151"/>
      <c r="K6" s="151"/>
      <c r="L6" s="149" t="s">
        <v>256</v>
      </c>
      <c r="M6" s="150"/>
      <c r="N6" s="45">
        <v>2024</v>
      </c>
      <c r="O6" s="44"/>
      <c r="P6" s="56"/>
      <c r="Q6" s="59"/>
      <c r="R6" s="59"/>
      <c r="S6" s="59"/>
      <c r="T6" s="59"/>
      <c r="W6" s="37" t="s">
        <v>257</v>
      </c>
      <c r="X6" s="143"/>
      <c r="Y6" s="143"/>
      <c r="Z6" s="143"/>
      <c r="AA6" s="143"/>
      <c r="AB6" s="143"/>
      <c r="AC6" s="143"/>
      <c r="AD6" s="143"/>
      <c r="AE6" s="143"/>
      <c r="AF6" s="143"/>
      <c r="AG6" s="143"/>
      <c r="AH6" s="143"/>
      <c r="AI6" s="143"/>
      <c r="AJ6" s="38"/>
      <c r="AK6" s="38"/>
      <c r="AL6" s="38"/>
      <c r="AM6" s="38"/>
      <c r="AN6" s="39"/>
      <c r="AO6" s="40"/>
      <c r="AP6" s="40"/>
      <c r="AQ6" s="40"/>
      <c r="AS6" s="58"/>
      <c r="AT6" s="36"/>
      <c r="AU6" s="36"/>
      <c r="AV6" s="36"/>
      <c r="AW6" s="36"/>
      <c r="AX6" s="36"/>
      <c r="AY6" s="36"/>
      <c r="AZ6" s="36"/>
      <c r="BA6" s="36"/>
      <c r="BB6" s="144"/>
      <c r="BC6" s="145"/>
      <c r="BI6" s="31" t="s">
        <v>258</v>
      </c>
    </row>
    <row r="7" spans="1:61" s="8" customFormat="1" ht="29.25" customHeight="1">
      <c r="A7" s="215" t="s">
        <v>259</v>
      </c>
      <c r="B7" s="216"/>
      <c r="C7" s="216"/>
      <c r="D7" s="216"/>
      <c r="E7" s="216"/>
      <c r="F7" s="216"/>
      <c r="G7" s="216"/>
      <c r="H7" s="216"/>
      <c r="I7" s="216"/>
      <c r="J7" s="216"/>
      <c r="K7" s="216"/>
      <c r="L7" s="216"/>
      <c r="M7" s="216"/>
      <c r="N7" s="216"/>
      <c r="O7" s="216"/>
      <c r="P7" s="216"/>
      <c r="Q7" s="216"/>
      <c r="R7" s="216"/>
      <c r="S7" s="216"/>
      <c r="T7" s="216"/>
      <c r="U7" s="216"/>
      <c r="V7" s="216"/>
      <c r="W7" s="154" t="s">
        <v>260</v>
      </c>
      <c r="X7" s="154"/>
      <c r="Y7" s="154"/>
      <c r="Z7" s="154"/>
      <c r="AA7" s="154"/>
      <c r="AB7" s="154"/>
      <c r="AC7" s="154"/>
      <c r="AD7" s="154"/>
      <c r="AE7" s="154"/>
      <c r="AF7" s="154"/>
      <c r="AG7" s="154"/>
      <c r="AH7" s="154"/>
      <c r="AI7" s="154"/>
      <c r="AJ7" s="154"/>
      <c r="AK7" s="154"/>
      <c r="AL7" s="154"/>
      <c r="AM7" s="154"/>
      <c r="AN7" s="154"/>
      <c r="AO7" s="154"/>
      <c r="AP7" s="154"/>
      <c r="AQ7" s="154"/>
      <c r="AR7" s="154"/>
      <c r="AS7" s="155"/>
      <c r="AT7" s="156" t="s">
        <v>261</v>
      </c>
      <c r="AU7" s="156"/>
      <c r="AV7" s="156"/>
      <c r="AW7" s="156"/>
      <c r="AX7" s="156"/>
      <c r="AY7" s="156"/>
      <c r="AZ7" s="156"/>
      <c r="BA7" s="156"/>
      <c r="BB7" s="156"/>
      <c r="BC7" s="157"/>
    </row>
    <row r="8" spans="1:61" s="8" customFormat="1" ht="33" customHeight="1">
      <c r="A8" s="111" t="s">
        <v>262</v>
      </c>
      <c r="B8" s="111"/>
      <c r="C8" s="111"/>
      <c r="D8" s="111"/>
      <c r="E8" s="111"/>
      <c r="F8" s="111"/>
      <c r="G8" s="111"/>
      <c r="H8" s="111"/>
      <c r="I8" s="111"/>
      <c r="J8" s="112"/>
      <c r="K8" s="156" t="s">
        <v>263</v>
      </c>
      <c r="L8" s="156"/>
      <c r="M8" s="156"/>
      <c r="N8" s="156"/>
      <c r="O8" s="156"/>
      <c r="P8" s="156"/>
      <c r="Q8" s="156"/>
      <c r="R8" s="156"/>
      <c r="S8" s="156"/>
      <c r="T8" s="156"/>
      <c r="U8" s="156"/>
      <c r="V8" s="156"/>
      <c r="W8" s="178" t="s">
        <v>264</v>
      </c>
      <c r="X8" s="178"/>
      <c r="Y8" s="178"/>
      <c r="Z8" s="178"/>
      <c r="AA8" s="178"/>
      <c r="AB8" s="180" t="s">
        <v>265</v>
      </c>
      <c r="AC8" s="180"/>
      <c r="AD8" s="180"/>
      <c r="AE8" s="180"/>
      <c r="AF8" s="180"/>
      <c r="AG8" s="180"/>
      <c r="AH8" s="180"/>
      <c r="AI8" s="180"/>
      <c r="AJ8" s="181"/>
      <c r="AK8" s="181"/>
      <c r="AL8" s="181"/>
      <c r="AM8" s="181"/>
      <c r="AN8" s="181"/>
      <c r="AO8" s="181"/>
      <c r="AP8" s="181"/>
      <c r="AQ8" s="181"/>
      <c r="AR8" s="181"/>
      <c r="AS8" s="181"/>
      <c r="AT8" s="158"/>
      <c r="AU8" s="158"/>
      <c r="AV8" s="158"/>
      <c r="AW8" s="158"/>
      <c r="AX8" s="158"/>
      <c r="AY8" s="158"/>
      <c r="AZ8" s="158"/>
      <c r="BA8" s="158"/>
      <c r="BB8" s="158"/>
      <c r="BC8" s="159"/>
    </row>
    <row r="9" spans="1:61" s="9" customFormat="1" ht="33" customHeight="1">
      <c r="A9" s="113"/>
      <c r="B9" s="113"/>
      <c r="C9" s="113"/>
      <c r="D9" s="113"/>
      <c r="E9" s="113"/>
      <c r="F9" s="113"/>
      <c r="G9" s="113"/>
      <c r="H9" s="113"/>
      <c r="I9" s="113"/>
      <c r="J9" s="114"/>
      <c r="K9" s="132" t="s">
        <v>266</v>
      </c>
      <c r="L9" s="132" t="s">
        <v>267</v>
      </c>
      <c r="M9" s="132" t="s">
        <v>268</v>
      </c>
      <c r="N9" s="132" t="s">
        <v>269</v>
      </c>
      <c r="O9" s="132" t="s">
        <v>270</v>
      </c>
      <c r="P9" s="132" t="s">
        <v>271</v>
      </c>
      <c r="Q9" s="132" t="s">
        <v>272</v>
      </c>
      <c r="R9" s="132" t="s">
        <v>273</v>
      </c>
      <c r="S9" s="132" t="s">
        <v>274</v>
      </c>
      <c r="T9" s="132" t="s">
        <v>275</v>
      </c>
      <c r="U9" s="132" t="s">
        <v>276</v>
      </c>
      <c r="V9" s="132" t="s">
        <v>277</v>
      </c>
      <c r="W9" s="178"/>
      <c r="X9" s="178"/>
      <c r="Y9" s="178"/>
      <c r="Z9" s="178"/>
      <c r="AA9" s="179"/>
      <c r="AB9" s="160" t="s">
        <v>278</v>
      </c>
      <c r="AC9" s="160"/>
      <c r="AD9" s="160"/>
      <c r="AE9" s="160"/>
      <c r="AF9" s="160"/>
      <c r="AG9" s="160"/>
      <c r="AH9" s="160"/>
      <c r="AI9" s="160"/>
      <c r="AJ9" s="182" t="s">
        <v>279</v>
      </c>
      <c r="AK9" s="30"/>
      <c r="AL9" s="183" t="s">
        <v>280</v>
      </c>
      <c r="AM9" s="183" t="s">
        <v>281</v>
      </c>
      <c r="AN9" s="125" t="s">
        <v>282</v>
      </c>
      <c r="AO9" s="125" t="s">
        <v>283</v>
      </c>
      <c r="AP9" s="183" t="s">
        <v>284</v>
      </c>
      <c r="AQ9" s="125" t="s">
        <v>285</v>
      </c>
      <c r="AR9" s="125" t="s">
        <v>286</v>
      </c>
      <c r="AS9" s="125" t="s">
        <v>287</v>
      </c>
      <c r="AT9" s="158"/>
      <c r="AU9" s="158"/>
      <c r="AV9" s="158"/>
      <c r="AW9" s="158"/>
      <c r="AX9" s="158"/>
      <c r="AY9" s="158"/>
      <c r="AZ9" s="158"/>
      <c r="BA9" s="158"/>
      <c r="BB9" s="158"/>
      <c r="BC9" s="159"/>
    </row>
    <row r="10" spans="1:61" s="9" customFormat="1" ht="49.5" customHeight="1">
      <c r="A10" s="123" t="s">
        <v>288</v>
      </c>
      <c r="B10" s="123" t="s">
        <v>289</v>
      </c>
      <c r="C10" s="107" t="s">
        <v>290</v>
      </c>
      <c r="D10" s="107" t="s">
        <v>291</v>
      </c>
      <c r="E10" s="107" t="s">
        <v>292</v>
      </c>
      <c r="F10" s="107" t="s">
        <v>293</v>
      </c>
      <c r="G10" s="107" t="s">
        <v>294</v>
      </c>
      <c r="H10" s="107"/>
      <c r="I10" s="107"/>
      <c r="J10" s="107"/>
      <c r="K10" s="132"/>
      <c r="L10" s="132"/>
      <c r="M10" s="132"/>
      <c r="N10" s="132"/>
      <c r="O10" s="132"/>
      <c r="P10" s="132"/>
      <c r="Q10" s="132"/>
      <c r="R10" s="132"/>
      <c r="S10" s="132"/>
      <c r="T10" s="132"/>
      <c r="U10" s="132"/>
      <c r="V10" s="132"/>
      <c r="W10" s="178"/>
      <c r="X10" s="178"/>
      <c r="Y10" s="178"/>
      <c r="Z10" s="178"/>
      <c r="AA10" s="178"/>
      <c r="AB10" s="161" t="s">
        <v>295</v>
      </c>
      <c r="AC10" s="161"/>
      <c r="AD10" s="161"/>
      <c r="AE10" s="161"/>
      <c r="AF10" s="161"/>
      <c r="AG10" s="161" t="s">
        <v>296</v>
      </c>
      <c r="AH10" s="161"/>
      <c r="AI10" s="161"/>
      <c r="AJ10" s="183"/>
      <c r="AK10" s="30"/>
      <c r="AL10" s="183"/>
      <c r="AM10" s="183"/>
      <c r="AN10" s="125"/>
      <c r="AO10" s="125"/>
      <c r="AP10" s="183"/>
      <c r="AQ10" s="125"/>
      <c r="AR10" s="125"/>
      <c r="AS10" s="125"/>
      <c r="AT10" s="169" t="s">
        <v>297</v>
      </c>
      <c r="AU10" s="169" t="s">
        <v>298</v>
      </c>
      <c r="AV10" s="169" t="s">
        <v>299</v>
      </c>
      <c r="AW10" s="169" t="s">
        <v>300</v>
      </c>
      <c r="AX10" s="171" t="s">
        <v>301</v>
      </c>
      <c r="AY10" s="171"/>
      <c r="AZ10" s="171"/>
      <c r="BA10" s="107" t="s">
        <v>302</v>
      </c>
      <c r="BB10" s="107" t="s">
        <v>303</v>
      </c>
      <c r="BC10" s="168" t="s">
        <v>304</v>
      </c>
    </row>
    <row r="11" spans="1:61" s="9" customFormat="1" ht="64.5" customHeight="1">
      <c r="A11" s="123"/>
      <c r="B11" s="123"/>
      <c r="C11" s="107"/>
      <c r="D11" s="107"/>
      <c r="E11" s="107"/>
      <c r="F11" s="107"/>
      <c r="G11" s="10" t="s">
        <v>305</v>
      </c>
      <c r="H11" s="10" t="s">
        <v>306</v>
      </c>
      <c r="I11" s="10" t="s">
        <v>307</v>
      </c>
      <c r="J11" s="10" t="s">
        <v>308</v>
      </c>
      <c r="K11" s="132"/>
      <c r="L11" s="132"/>
      <c r="M11" s="132"/>
      <c r="N11" s="132"/>
      <c r="O11" s="132"/>
      <c r="P11" s="132"/>
      <c r="Q11" s="132"/>
      <c r="R11" s="132"/>
      <c r="S11" s="132"/>
      <c r="T11" s="132"/>
      <c r="U11" s="132"/>
      <c r="V11" s="132"/>
      <c r="W11" s="11" t="s">
        <v>309</v>
      </c>
      <c r="X11" s="11" t="s">
        <v>310</v>
      </c>
      <c r="Y11" s="11" t="s">
        <v>311</v>
      </c>
      <c r="Z11" s="11" t="s">
        <v>312</v>
      </c>
      <c r="AA11" s="12" t="s">
        <v>313</v>
      </c>
      <c r="AB11" s="12" t="s">
        <v>314</v>
      </c>
      <c r="AC11" s="11" t="s">
        <v>315</v>
      </c>
      <c r="AD11" s="11" t="s">
        <v>316</v>
      </c>
      <c r="AE11" s="12" t="s">
        <v>317</v>
      </c>
      <c r="AF11" s="11" t="s">
        <v>318</v>
      </c>
      <c r="AG11" s="11" t="s">
        <v>319</v>
      </c>
      <c r="AH11" s="11" t="s">
        <v>320</v>
      </c>
      <c r="AI11" s="11" t="s">
        <v>321</v>
      </c>
      <c r="AJ11" s="30" t="s">
        <v>322</v>
      </c>
      <c r="AK11" s="30"/>
      <c r="AL11" s="30" t="s">
        <v>323</v>
      </c>
      <c r="AM11" s="30" t="s">
        <v>324</v>
      </c>
      <c r="AN11" s="125"/>
      <c r="AO11" s="125"/>
      <c r="AP11" s="183"/>
      <c r="AQ11" s="125"/>
      <c r="AR11" s="125"/>
      <c r="AS11" s="125"/>
      <c r="AT11" s="170"/>
      <c r="AU11" s="170"/>
      <c r="AV11" s="170"/>
      <c r="AW11" s="170"/>
      <c r="AX11" s="12" t="s">
        <v>325</v>
      </c>
      <c r="AY11" s="12" t="s">
        <v>326</v>
      </c>
      <c r="AZ11" s="12" t="s">
        <v>327</v>
      </c>
      <c r="BA11" s="107"/>
      <c r="BB11" s="107"/>
      <c r="BC11" s="168"/>
      <c r="BF11" s="26"/>
    </row>
    <row r="12" spans="1:61" s="15" customFormat="1" ht="141" customHeight="1">
      <c r="A12" s="124" t="s">
        <v>328</v>
      </c>
      <c r="B12" s="108" t="s">
        <v>329</v>
      </c>
      <c r="C12" s="80" t="s">
        <v>330</v>
      </c>
      <c r="D12" s="80" t="s">
        <v>331</v>
      </c>
      <c r="E12" s="80" t="s">
        <v>332</v>
      </c>
      <c r="F12" s="109" t="str">
        <f>+CONCATENATE(C12," ",D12," ",E12)</f>
        <v>Posibilidad de perdida economica y reputacional por desconocimiento de las directrices para todo lo relacionado con las cuentas de cobro debido a la falta de acceso al Sistema de Gobernabilidad - SIGOB, por no consultar la página mi cuenta en el ítem circulares, memorandos, formatos (https://micuenta.cartagena.gov.co/) y la falta de retroalimentación de la información a los contratistas nuevos por parte de los supervisores.</v>
      </c>
      <c r="G12" s="110" t="s">
        <v>333</v>
      </c>
      <c r="H12" s="110" t="s">
        <v>334</v>
      </c>
      <c r="I12" s="110" t="s">
        <v>334</v>
      </c>
      <c r="J12" s="134" t="str">
        <f>+H12&amp;I12</f>
        <v>ProcesosProcesos</v>
      </c>
      <c r="K12" s="135">
        <v>365</v>
      </c>
      <c r="L12" s="129" t="str">
        <f>IF(K12&lt;=0,"",IF(K12&lt;=2,"Muy Baja",IF(K12&lt;=24,"Baja",IF(K12&lt;=500,"Media",IF(K12&lt;=5000,"Alta","Muy Alta")))))</f>
        <v>Media</v>
      </c>
      <c r="M12" s="130">
        <f>IF(L12="","",IF(L12="Muy Baja",0.2,IF(L12="Baja",0.4,IF(L12="Media",0.6,IF(L12="Alta",0.8,IF(L12="Muy Alta",1,))))))</f>
        <v>0.6</v>
      </c>
      <c r="N12" s="173" t="s">
        <v>335</v>
      </c>
      <c r="O12" s="130">
        <f>IF(N12="","",IF(N12="menor a 10 SMLMV",0.2,IF(N12="ENTRE 10 Y 50 SMLMV",0.4,IF(N12="entre 50 y 100 SMLMV",0.6,IF(N12="entre 100 y 500 SMLMV",0.8,IF(N12="Mayor a 500 SMLMV",1,))))))</f>
        <v>0.2</v>
      </c>
      <c r="P12" s="129" t="str">
        <f>IF(O12&lt;=0,"",IF(O12&lt;=20%,"Leve",IF(O12&lt;=40%,"Menor",IF(O12&lt;=60%,"Moderado",IF(O12&lt;=80%,"Mayor","Catastrofico")))))</f>
        <v>Leve</v>
      </c>
      <c r="Q12" s="126" t="s">
        <v>245</v>
      </c>
      <c r="R12" s="129" t="str">
        <f>IF(S12&lt;=0,"",IF(S12&lt;=20%,"Leve",IF(S12&lt;=40%,"Menor",IF(S12&lt;=60%,"Moderado",IF(S12&lt;=80%,"Mayor","Catastrofico")))))</f>
        <v>Moderado</v>
      </c>
      <c r="S12" s="130">
        <f>IF(Q12="","",IF(Q12="El riesgo afecta la imagen de algún área de la organización",0.2,IF(Q12="El riesgo afecta la imagen de la entidad internamente, de conocimiento general nivel interno, de junta directiva y accionistas y/o de proveedores",0.4,IF(Q12="El riesgo afecta la imagen de la entidad con algunos usuarios de relevancia frente al logro de los objetivos",0.6,IF(Q12="El riesgo afecta la imagen de la entidad con efecto publicitario sostenido a nivel de sector administrativo, nivel departamental o municipal",0.8,IF(Q12="El riesgo afecta la imagen de la entidad a nivel nacional, con efecto publicitario sostenido a nivel país",1,))))))</f>
        <v>0.6</v>
      </c>
      <c r="T12" s="129" t="str">
        <f>IF(U12&lt;=0,"",IF(U12&lt;=20%,"Leve",IF(U12&lt;=40%,"Menor",IF(U12&lt;=60%,"Moderado",IF(U12&lt;=80%,"Mayor","Catastrofico")))))</f>
        <v>Moderado</v>
      </c>
      <c r="U12" s="172">
        <f>+S12</f>
        <v>0.6</v>
      </c>
      <c r="V12" s="176" t="str">
        <f>IF(OR(AND(L12="Muy Baja",T12="Leve"),AND(L12="Muy Baja",T12="Menor"),AND(L12="Baja",T12="Leve")),"Bajo",IF(OR(AND(L12="Muy baja",T12="Moderado"),AND(L12="Baja",T12="Menor"),AND(L12="Baja",T12="Moderado"),AND(L12="Media",T12="Leve"),AND(L12="Media",T12="Menor"),AND(L12="Media",T12="Moderado"),AND(L12="Alta",T12="Leve"),AND(L12="Alta",T12="Menor")),"Moderado",IF(OR(AND(L12="Muy Baja",T12="Mayor"),AND(L12="Baja",T12="Mayor"),AND(L12="Media",T12="Mayor"),AND(L12="Alta",T12="Moderado"),AND(L12="Alta",T12="Mayor"),AND(L12="Muy Alta",T12="Leve"),AND(L12="Muy Alta",T12="Menor"),AND(L12="Muy Alta",T12="Moderado"),AND(L12="Muy Alta",T12="Mayor")),"Alto",IF(OR(AND(L12="Muy Baja",T12="Catastrofico"),AND(L12="Baja",T12="Catastrofico"),AND(L12="Media",T12="Catastrofico"),AND(L12="Alta",T12="Catastrofico"),AND(L12="Muy Alta",T12="Catastrofico")),"Extremo",))))</f>
        <v>Moderado</v>
      </c>
      <c r="W12" s="13">
        <v>1</v>
      </c>
      <c r="X12" s="48" t="s">
        <v>336</v>
      </c>
      <c r="Y12" s="67" t="s">
        <v>337</v>
      </c>
      <c r="Z12" s="67" t="s">
        <v>338</v>
      </c>
      <c r="AA12" s="68" t="str">
        <f t="shared" ref="AA12:AA16" si="0">+CONCATENATE(X12," ",Y12," ",Z12)</f>
        <v xml:space="preserve">Asesor Código 105 Grado 47. Verificar la publicación oportuna en el portal de la Tesorería Distrital (https://micuenta.cartagena.gov.co/) de los memorandos, formatos y circulares remitidos vía sigob al personal de la Alcaldía de Cartagena, con el fin de que pueda ser consultada la información relacionada con el pago de las cuentas de cobro,  además hacer énfasis de donde se publica estos lineamientos en las capacitaciones realizadas por la oficina de Pagaduría de la Tesorería Distrital de manera anual o cuando sean convocadas. Esto cada vez que sea necesario.  </v>
      </c>
      <c r="AB12" s="32" t="s">
        <v>339</v>
      </c>
      <c r="AC12" s="33">
        <f>IF(AB12="","",IF(AB12="Preventivo",0.25,IF(AB12="Detectivo",0.15,IF(AB12="Correctivo",0.1,))))</f>
        <v>0.25</v>
      </c>
      <c r="AD12" s="14" t="str">
        <f>+IF(OR(AB12='[1]11 FORMULAS'!$O$4,AB12='[1]11 FORMULAS'!$O$5),'[1]11 FORMULAS'!$P$5,IF(AB12='[1]11 FORMULAS'!$O$6,'[1]11 FORMULAS'!$P$6,""))</f>
        <v>Probabilidad</v>
      </c>
      <c r="AE12" s="32" t="s">
        <v>340</v>
      </c>
      <c r="AF12" s="33">
        <f>IF(AE12="","",IF(AE12="Manual",0.15,IF(AE12="Automatico",0.25,)))</f>
        <v>0.25</v>
      </c>
      <c r="AG12" s="34" t="s">
        <v>341</v>
      </c>
      <c r="AH12" s="34" t="s">
        <v>342</v>
      </c>
      <c r="AI12" s="34" t="s">
        <v>343</v>
      </c>
      <c r="AJ12" s="14">
        <f>+AC12+AF12</f>
        <v>0.5</v>
      </c>
      <c r="AK12" s="14">
        <f>+M12*AJ12</f>
        <v>0.3</v>
      </c>
      <c r="AL12" s="14">
        <f>+M12-AK12</f>
        <v>0.3</v>
      </c>
      <c r="AM12" s="14">
        <f>IF(AD12='[1]11 FORMULAS'!$P$6,U12-(U12*AJ12),U12)</f>
        <v>0.6</v>
      </c>
      <c r="AN12" s="177">
        <f>+AL16</f>
        <v>0.3</v>
      </c>
      <c r="AO12" s="129" t="str">
        <f>IF(AN12&lt;=0,"",IF(AN12&lt;=20%,"Muy Baja",IF(AN12&lt;=40%,"Baja",IF(AN12&lt;=60%,"Media",IF(AN12&lt;=80%,"Alta","Muy Alta")))))</f>
        <v>Baja</v>
      </c>
      <c r="AP12" s="177">
        <f>+AM16</f>
        <v>0.6</v>
      </c>
      <c r="AQ12" s="129" t="str">
        <f>IF(AP12&lt;=0,"",IF(AP12&lt;=20%,"Leve",IF(AP12&lt;=40%,"Menor",IF(AP12&lt;=60%,"Moderado",IF(AP12&lt;=80%,"Mayor","Catastrofico")))))</f>
        <v>Moderado</v>
      </c>
      <c r="AR12" s="176" t="str">
        <f>IF(OR(AND(AO12="Muy Baja",AQ12="Leve"),AND(AO12="Muy Baja",AQ12="Menor"),AND(AO12="Baja",AQ12="Leve")),"Bajo",IF(OR(AND(AO12="Muy baja",AQ12="Moderado"),AND(AO12="Baja",AQ12="Menor"),AND(AO12="Baja",AQ12="Moderado"),AND(AO12="Media",AQ12="Leve"),AND(AO12="Media",AQ12="Menor"),AND(AO12="Media",AQ12="Moderado"),AND(AO12="Alta",AQ12="Leve"),AND(AO12="Alta",AQ12="Menor")),"Moderado",IF(OR(AND(AO12="Muy Baja",AQ12="Mayor"),AND(AO12="Baja",AQ12="Mayor"),AND(AO12="Media",AQ12="Mayor"),AND(AO12="Alta",AQ12="Moderado"),AND(AO12="Alta",AQ12="Mayor"),AND(AO12="Muy Alta",AQ12="Leve"),AND(AO12="Muy Alta",AQ12="Menor"),AND(AO12="Muy Alta",AQ12="Moderado"),AND(AO12="Muy Alta",AQ12="Mayor")),"Alto",IF(OR(AND(AO12="Muy Baja",AQ12="Catastrofico"),AND(AO12="Baja",AQ12="Catastrofico"),AND(AO12="Media",AQ12="Catastrofico"),AND(AO12="Alta",AQ12="Catastrofico"),AND(AO12="Muy Alta",AQ12="Catastrofico")),"Extremo",""))))</f>
        <v>Moderado</v>
      </c>
      <c r="AS12" s="126" t="s">
        <v>344</v>
      </c>
      <c r="AT12" s="162" t="s">
        <v>345</v>
      </c>
      <c r="AU12" s="162" t="s">
        <v>346</v>
      </c>
      <c r="AV12" s="162" t="s">
        <v>347</v>
      </c>
      <c r="AW12" s="162" t="s">
        <v>348</v>
      </c>
      <c r="AX12" s="162"/>
      <c r="AY12" s="162"/>
      <c r="AZ12" s="162"/>
      <c r="BA12" s="162"/>
      <c r="BB12" s="162"/>
      <c r="BC12" s="165" t="s">
        <v>349</v>
      </c>
      <c r="BE12" s="27"/>
      <c r="BF12" s="174"/>
      <c r="BG12" s="175"/>
      <c r="BI12" s="9"/>
    </row>
    <row r="13" spans="1:61" s="15" customFormat="1">
      <c r="A13" s="124"/>
      <c r="B13" s="108"/>
      <c r="C13" s="80"/>
      <c r="D13" s="80"/>
      <c r="E13" s="80"/>
      <c r="F13" s="109"/>
      <c r="G13" s="110"/>
      <c r="H13" s="110"/>
      <c r="I13" s="110"/>
      <c r="J13" s="134"/>
      <c r="K13" s="135"/>
      <c r="L13" s="129"/>
      <c r="M13" s="131"/>
      <c r="N13" s="173"/>
      <c r="O13" s="131"/>
      <c r="P13" s="129"/>
      <c r="Q13" s="127"/>
      <c r="R13" s="129"/>
      <c r="S13" s="131"/>
      <c r="T13" s="129"/>
      <c r="U13" s="172"/>
      <c r="V13" s="176"/>
      <c r="W13" s="13">
        <v>2</v>
      </c>
      <c r="X13" s="48"/>
      <c r="Y13" s="48"/>
      <c r="Z13" s="48"/>
      <c r="AA13" s="13" t="str">
        <f t="shared" si="0"/>
        <v xml:space="preserve">  </v>
      </c>
      <c r="AB13" s="32" t="s">
        <v>236</v>
      </c>
      <c r="AC13" s="33">
        <f>IF(AB13="","",IF(AB13="Preventivo",0.25,IF(AB13="Detectivo",0.15,IF(AB13="Correctivo",0.1,))))</f>
        <v>0</v>
      </c>
      <c r="AD13" s="14" t="str">
        <f>+IF(OR(AB13='[1]11 FORMULAS'!$O$4,AB13='[1]11 FORMULAS'!$O$5),'[1]11 FORMULAS'!$P$5,IF(AB13='[1]11 FORMULAS'!$O$6,'[1]11 FORMULAS'!$P$6,""))</f>
        <v/>
      </c>
      <c r="AE13" s="32" t="s">
        <v>236</v>
      </c>
      <c r="AF13" s="33">
        <f>IF(AE13="","",IF(AE13="Manual",0.15,IF(AE13="Automatico",0.25,)))</f>
        <v>0</v>
      </c>
      <c r="AG13" s="34" t="s">
        <v>236</v>
      </c>
      <c r="AH13" s="34" t="s">
        <v>236</v>
      </c>
      <c r="AI13" s="34" t="s">
        <v>236</v>
      </c>
      <c r="AJ13" s="14">
        <f>+AC13+AF13</f>
        <v>0</v>
      </c>
      <c r="AK13" s="14">
        <f>+AL12*AJ13</f>
        <v>0</v>
      </c>
      <c r="AL13" s="14">
        <f>+AL12-AK13</f>
        <v>0.3</v>
      </c>
      <c r="AM13" s="14">
        <f>IF(AD13='[1]11 FORMULAS'!$P$6,AM12-(AM12*AJ13),AM12)</f>
        <v>0.6</v>
      </c>
      <c r="AN13" s="177"/>
      <c r="AO13" s="129"/>
      <c r="AP13" s="177"/>
      <c r="AQ13" s="129"/>
      <c r="AR13" s="176"/>
      <c r="AS13" s="127"/>
      <c r="AT13" s="163"/>
      <c r="AU13" s="163"/>
      <c r="AV13" s="163"/>
      <c r="AW13" s="163"/>
      <c r="AX13" s="163"/>
      <c r="AY13" s="163"/>
      <c r="AZ13" s="163"/>
      <c r="BA13" s="163"/>
      <c r="BB13" s="163"/>
      <c r="BC13" s="166"/>
      <c r="BE13" s="28"/>
      <c r="BF13"/>
      <c r="BI13" s="9"/>
    </row>
    <row r="14" spans="1:61" s="15" customFormat="1">
      <c r="A14" s="124"/>
      <c r="B14" s="108"/>
      <c r="C14" s="80"/>
      <c r="D14" s="80"/>
      <c r="E14" s="80"/>
      <c r="F14" s="109"/>
      <c r="G14" s="110"/>
      <c r="H14" s="110"/>
      <c r="I14" s="110"/>
      <c r="J14" s="134"/>
      <c r="K14" s="135"/>
      <c r="L14" s="129"/>
      <c r="M14" s="131"/>
      <c r="N14" s="173"/>
      <c r="O14" s="131"/>
      <c r="P14" s="129"/>
      <c r="Q14" s="127"/>
      <c r="R14" s="129"/>
      <c r="S14" s="131"/>
      <c r="T14" s="129"/>
      <c r="U14" s="172"/>
      <c r="V14" s="176"/>
      <c r="W14" s="13">
        <v>3</v>
      </c>
      <c r="X14" s="48"/>
      <c r="Y14" s="48"/>
      <c r="Z14" s="48"/>
      <c r="AA14" s="13" t="str">
        <f t="shared" si="0"/>
        <v xml:space="preserve">  </v>
      </c>
      <c r="AB14" s="32" t="s">
        <v>236</v>
      </c>
      <c r="AC14" s="33">
        <f>IF(AB14="","",IF(AB14="Preventivo",0.25,IF(AB14="Detectivo",0.15,IF(AB14="Correctivo",0.1,))))</f>
        <v>0</v>
      </c>
      <c r="AD14" s="14" t="str">
        <f>+IF(OR(AB14='[1]11 FORMULAS'!$O$4,AB14='[1]11 FORMULAS'!$O$5),'[1]11 FORMULAS'!$P$5,IF(AB14='[1]11 FORMULAS'!$O$6,'[1]11 FORMULAS'!$P$6,""))</f>
        <v/>
      </c>
      <c r="AE14" s="32" t="s">
        <v>236</v>
      </c>
      <c r="AF14" s="33">
        <f t="shared" ref="AF14:AF16" si="1">IF(AE14="","",IF(AE14="Manual",0.15,IF(AE14="Automatico",0.25,)))</f>
        <v>0</v>
      </c>
      <c r="AG14" s="34" t="s">
        <v>236</v>
      </c>
      <c r="AH14" s="34" t="s">
        <v>236</v>
      </c>
      <c r="AI14" s="34" t="s">
        <v>236</v>
      </c>
      <c r="AJ14" s="14">
        <f>+AC14+AF14</f>
        <v>0</v>
      </c>
      <c r="AK14" s="14">
        <f t="shared" ref="AK14:AK16" si="2">+AL13*AJ14</f>
        <v>0</v>
      </c>
      <c r="AL14" s="14">
        <f t="shared" ref="AL14:AL16" si="3">+AL13-AK14</f>
        <v>0.3</v>
      </c>
      <c r="AM14" s="14">
        <f>IF(AD14='[1]11 FORMULAS'!$P$6,AM13-(AM13*AJ14),AM13)</f>
        <v>0.6</v>
      </c>
      <c r="AN14" s="177"/>
      <c r="AO14" s="129"/>
      <c r="AP14" s="177"/>
      <c r="AQ14" s="129"/>
      <c r="AR14" s="176"/>
      <c r="AS14" s="127"/>
      <c r="AT14" s="163"/>
      <c r="AU14" s="163"/>
      <c r="AV14" s="163"/>
      <c r="AW14" s="163"/>
      <c r="AX14" s="163"/>
      <c r="AY14" s="163"/>
      <c r="AZ14" s="163"/>
      <c r="BA14" s="163"/>
      <c r="BB14" s="163"/>
      <c r="BC14" s="166"/>
      <c r="BE14" s="28"/>
      <c r="BF14"/>
    </row>
    <row r="15" spans="1:61" s="15" customFormat="1">
      <c r="A15" s="124"/>
      <c r="B15" s="108"/>
      <c r="C15" s="80"/>
      <c r="D15" s="80"/>
      <c r="E15" s="80"/>
      <c r="F15" s="109"/>
      <c r="G15" s="110"/>
      <c r="H15" s="110"/>
      <c r="I15" s="110"/>
      <c r="J15" s="134"/>
      <c r="K15" s="135"/>
      <c r="L15" s="129"/>
      <c r="M15" s="131"/>
      <c r="N15" s="173"/>
      <c r="O15" s="131"/>
      <c r="P15" s="129"/>
      <c r="Q15" s="127"/>
      <c r="R15" s="129"/>
      <c r="S15" s="131"/>
      <c r="T15" s="129"/>
      <c r="U15" s="172"/>
      <c r="V15" s="176"/>
      <c r="W15" s="13">
        <v>4</v>
      </c>
      <c r="X15" s="48"/>
      <c r="Y15" s="48"/>
      <c r="Z15" s="48"/>
      <c r="AA15" s="13" t="str">
        <f t="shared" si="0"/>
        <v xml:space="preserve">  </v>
      </c>
      <c r="AB15" s="32" t="s">
        <v>236</v>
      </c>
      <c r="AC15" s="33">
        <f t="shared" ref="AC15:AC16" si="4">IF(AB15="","",IF(AB15="Preventivo",0.25,IF(AB15="Detectivo",0.15,IF(AB15="Correctivo",0.1,))))</f>
        <v>0</v>
      </c>
      <c r="AD15" s="14" t="str">
        <f>+IF(OR(AB15='[1]11 FORMULAS'!$O$4,AB15='[1]11 FORMULAS'!$O$5),'[1]11 FORMULAS'!$P$5,IF(AB15='[1]11 FORMULAS'!$O$6,'[1]11 FORMULAS'!$P$6,""))</f>
        <v/>
      </c>
      <c r="AE15" s="32" t="s">
        <v>236</v>
      </c>
      <c r="AF15" s="33">
        <f t="shared" si="1"/>
        <v>0</v>
      </c>
      <c r="AG15" s="34" t="s">
        <v>236</v>
      </c>
      <c r="AH15" s="34" t="s">
        <v>236</v>
      </c>
      <c r="AI15" s="34" t="s">
        <v>236</v>
      </c>
      <c r="AJ15" s="14">
        <f t="shared" ref="AJ15:AJ16" si="5">+AC15+AF15</f>
        <v>0</v>
      </c>
      <c r="AK15" s="14">
        <f t="shared" si="2"/>
        <v>0</v>
      </c>
      <c r="AL15" s="14">
        <f t="shared" si="3"/>
        <v>0.3</v>
      </c>
      <c r="AM15" s="14">
        <f>IF(AD15='[1]11 FORMULAS'!$P$6,AM14-(AM14*AJ15),AM14)</f>
        <v>0.6</v>
      </c>
      <c r="AN15" s="177"/>
      <c r="AO15" s="129"/>
      <c r="AP15" s="177"/>
      <c r="AQ15" s="129"/>
      <c r="AR15" s="176"/>
      <c r="AS15" s="127"/>
      <c r="AT15" s="163"/>
      <c r="AU15" s="163"/>
      <c r="AV15" s="163"/>
      <c r="AW15" s="163"/>
      <c r="AX15" s="163"/>
      <c r="AY15" s="163"/>
      <c r="AZ15" s="163"/>
      <c r="BA15" s="163"/>
      <c r="BB15" s="163"/>
      <c r="BC15" s="166"/>
      <c r="BE15" s="28"/>
      <c r="BF15"/>
    </row>
    <row r="16" spans="1:61" s="15" customFormat="1" ht="13.5">
      <c r="A16" s="124"/>
      <c r="B16" s="108"/>
      <c r="C16" s="80"/>
      <c r="D16" s="80"/>
      <c r="E16" s="80"/>
      <c r="F16" s="109"/>
      <c r="G16" s="110"/>
      <c r="H16" s="110"/>
      <c r="I16" s="110"/>
      <c r="J16" s="134"/>
      <c r="K16" s="135"/>
      <c r="L16" s="129"/>
      <c r="M16" s="131"/>
      <c r="N16" s="173"/>
      <c r="O16" s="131"/>
      <c r="P16" s="129"/>
      <c r="Q16" s="128"/>
      <c r="R16" s="129"/>
      <c r="S16" s="131"/>
      <c r="T16" s="129"/>
      <c r="U16" s="172"/>
      <c r="V16" s="176"/>
      <c r="W16" s="13"/>
      <c r="X16" s="13"/>
      <c r="Y16" s="13"/>
      <c r="Z16" s="13"/>
      <c r="AA16" s="13" t="str">
        <f t="shared" si="0"/>
        <v xml:space="preserve">  </v>
      </c>
      <c r="AB16" s="32" t="s">
        <v>236</v>
      </c>
      <c r="AC16" s="33">
        <f t="shared" si="4"/>
        <v>0</v>
      </c>
      <c r="AD16" s="14" t="str">
        <f>+IF(OR(AB16='[1]11 FORMULAS'!$O$4,AB16='[1]11 FORMULAS'!$O$5),'[1]11 FORMULAS'!$P$5,IF(AB16='[1]11 FORMULAS'!$O$6,'[1]11 FORMULAS'!$P$6,""))</f>
        <v/>
      </c>
      <c r="AE16" s="32" t="s">
        <v>236</v>
      </c>
      <c r="AF16" s="33">
        <f t="shared" si="1"/>
        <v>0</v>
      </c>
      <c r="AG16" s="34" t="s">
        <v>236</v>
      </c>
      <c r="AH16" s="34" t="s">
        <v>236</v>
      </c>
      <c r="AI16" s="34" t="s">
        <v>236</v>
      </c>
      <c r="AJ16" s="14">
        <f t="shared" si="5"/>
        <v>0</v>
      </c>
      <c r="AK16" s="14">
        <f t="shared" si="2"/>
        <v>0</v>
      </c>
      <c r="AL16" s="14">
        <f t="shared" si="3"/>
        <v>0.3</v>
      </c>
      <c r="AM16" s="14">
        <f>IF(AD16='[1]11 FORMULAS'!$P$6,AM15-(AM15*AJ16),AM15)</f>
        <v>0.6</v>
      </c>
      <c r="AN16" s="177"/>
      <c r="AO16" s="129"/>
      <c r="AP16" s="177"/>
      <c r="AQ16" s="129"/>
      <c r="AR16" s="176"/>
      <c r="AS16" s="128"/>
      <c r="AT16" s="164"/>
      <c r="AU16" s="164"/>
      <c r="AV16" s="164"/>
      <c r="AW16" s="164"/>
      <c r="AX16" s="164"/>
      <c r="AY16" s="164"/>
      <c r="AZ16" s="164"/>
      <c r="BA16" s="164"/>
      <c r="BB16" s="164"/>
      <c r="BC16" s="167"/>
      <c r="BE16" s="29"/>
    </row>
    <row r="17" spans="1:61" s="15" customFormat="1" ht="113.25" customHeight="1">
      <c r="A17" s="124" t="s">
        <v>350</v>
      </c>
      <c r="B17" s="108" t="s">
        <v>351</v>
      </c>
      <c r="C17" s="80" t="s">
        <v>352</v>
      </c>
      <c r="D17" s="80" t="s">
        <v>353</v>
      </c>
      <c r="E17" s="80" t="s">
        <v>354</v>
      </c>
      <c r="F17" s="109" t="str">
        <f>+CONCATENATE(C17," ",D17," ",E17)</f>
        <v>Posibilidad de perdidad economica por falta de consolidación de las modificaciones realizadas al PAC debido a la falta de reporte por parte de las Unidades Ejecutoras</v>
      </c>
      <c r="G17" s="110" t="s">
        <v>333</v>
      </c>
      <c r="H17" s="110" t="s">
        <v>334</v>
      </c>
      <c r="I17" s="110" t="s">
        <v>334</v>
      </c>
      <c r="J17" s="134" t="str">
        <f>+H17&amp;I17</f>
        <v>ProcesosProcesos</v>
      </c>
      <c r="K17" s="135">
        <v>365</v>
      </c>
      <c r="L17" s="129" t="str">
        <f>IF(K17&lt;=0,"",IF(K17&lt;=2,"Muy Baja",IF(K17&lt;=24,"Baja",IF(K17&lt;=500,"Media",IF(K17&lt;=5000,"Alta","Muy Alta")))))</f>
        <v>Media</v>
      </c>
      <c r="M17" s="130">
        <f>IF(L17="","",IF(L17="Muy Baja",0.2,IF(L17="Baja",0.4,IF(L17="Media",0.6,IF(L17="Alta",0.8,IF(L17="Muy Alta",1,))))))</f>
        <v>0.6</v>
      </c>
      <c r="N17" s="173" t="s">
        <v>355</v>
      </c>
      <c r="O17" s="130">
        <f>IF(N17="","",IF(N17="menor a 10 SMLMV",0.2,IF(N17="ENTRE 10 Y 50 SMLMV",0.4,IF(N17="entre 50 y 100 SMLMV",0.6,IF(N17="entre 100 y 500 SMLMV",0.8,IF(N17="Mayor a 500 SMLMV",1,))))))</f>
        <v>0.4</v>
      </c>
      <c r="P17" s="129" t="str">
        <f>IF(O17&lt;=0,"",IF(O17&lt;=20%,"Leve",IF(O17&lt;=40%,"Menor",IF(O17&lt;=60%,"Moderado",IF(O17&lt;=80%,"Mayor","Catastrofico")))))</f>
        <v>Menor</v>
      </c>
      <c r="Q17" s="126" t="s">
        <v>245</v>
      </c>
      <c r="R17" s="129" t="str">
        <f>IF(S17&lt;=0,"",IF(S17&lt;=20%,"Leve",IF(S17&lt;=40%,"Menor",IF(S17&lt;=60%,"Moderado",IF(S17&lt;=80%,"Mayor","Catastrofico")))))</f>
        <v>Moderado</v>
      </c>
      <c r="S17" s="130">
        <f>IF(Q17="","",IF(Q17="El riesgo afecta la imagen de algún área de la organización",0.2,IF(Q17="El riesgo afecta la imagen de la entidad internamente, de conocimiento general nivel interno, de junta directiva y accionistas y/o de proveedores",0.4,IF(Q17="El riesgo afecta la imagen de la entidad con algunos usuarios de relevancia frente al logro de los objetivos",0.6,IF(Q17="El riesgo afecta la imagen de la entidad con efecto publicitario sostenido a nivel de sector administrativo, nivel departamental o municipal",0.8,IF(Q17="El riesgo afecta la imagen de la entidad a nivel nacional, con efecto publicitario sostenido a nivel país",1,))))))</f>
        <v>0.6</v>
      </c>
      <c r="T17" s="129" t="str">
        <f>IF(U17&lt;=0,"",IF(U17&lt;=20%,"Leve",IF(U17&lt;=40%,"Menor",IF(U17&lt;=60%,"Moderado",IF(U17&lt;=80%,"Mayor","Catastrofico")))))</f>
        <v>Moderado</v>
      </c>
      <c r="U17" s="172">
        <f>+S17</f>
        <v>0.6</v>
      </c>
      <c r="V17" s="176" t="str">
        <f>IF(OR(AND(L17="Muy Baja",T17="Leve"),AND(L17="Muy Baja",T17="Menor"),AND(L17="Baja",T17="Leve")),"Bajo",IF(OR(AND(L17="Muy baja",T17="Moderado"),AND(L17="Baja",T17="Menor"),AND(L17="Baja",T17="Moderado"),AND(L17="Media",T17="Leve"),AND(L17="Media",T17="Menor"),AND(L17="Media",T17="Moderado"),AND(L17="Alta",T17="Leve"),AND(L17="Alta",T17="Menor")),"Moderado",IF(OR(AND(L17="Muy Baja",T17="Mayor"),AND(L17="Baja",T17="Mayor"),AND(L17="Media",T17="Mayor"),AND(L17="Alta",T17="Moderado"),AND(L17="Alta",T17="Mayor"),AND(L17="Muy Alta",T17="Leve"),AND(L17="Muy Alta",T17="Menor"),AND(L17="Muy Alta",T17="Moderado"),AND(L17="Muy Alta",T17="Mayor")),"Alto",IF(OR(AND(L17="Muy Baja",T17="Catastrofico"),AND(L17="Baja",T17="Catastrofico"),AND(L17="Media",T17="Catastrofico"),AND(L17="Alta",T17="Catastrofico"),AND(L17="Muy Alta",T17="Catastrofico")),"Extremo",))))</f>
        <v>Moderado</v>
      </c>
      <c r="W17" s="13">
        <v>1</v>
      </c>
      <c r="X17" s="48" t="s">
        <v>356</v>
      </c>
      <c r="Y17" s="48" t="s">
        <v>357</v>
      </c>
      <c r="Z17" s="48" t="s">
        <v>358</v>
      </c>
      <c r="AA17" s="13" t="str">
        <f>+CONCATENATE(X17," ",Y17," ",Z17)</f>
        <v>Profesional asignado para el manejo del PAC Verificar que la solicitud para realización de una modificación en el PAC por parte de la Unidad Ejecutora solicitante mediante el formato Solicitud al Programa Anual Mensualizado de Caja - PAC - GHATE02-F007 sea viable de acuerdo a lo que arroje el sistema PREDIS. Si la solicitud no es viable, se dará respuesta mediante correo electrónico institucional dando detalles de la no viabilidad. Esto cada vez que la Unidad Ejecutora presente la solicitud</v>
      </c>
      <c r="AB17" s="32" t="s">
        <v>339</v>
      </c>
      <c r="AC17" s="33">
        <f>IF(AB17="","",IF(AB17="Preventivo",0.25,IF(AB17="Detectivo",0.15,IF(AB17="Correctivo",0.1,))))</f>
        <v>0.25</v>
      </c>
      <c r="AD17" s="14" t="str">
        <f>+IF(OR(AB17='[1]11 FORMULAS'!$O$4,AB17='[1]11 FORMULAS'!$O$5),'[1]11 FORMULAS'!$P$5,IF(AB17='[1]11 FORMULAS'!$O$6,'[1]11 FORMULAS'!$P$6,""))</f>
        <v>Probabilidad</v>
      </c>
      <c r="AE17" s="32" t="s">
        <v>359</v>
      </c>
      <c r="AF17" s="33">
        <f>IF(AE17="","",IF(AE17="Manual",0.15,IF(AE17="Automatico",0.25,)))</f>
        <v>0.15</v>
      </c>
      <c r="AG17" s="34" t="s">
        <v>341</v>
      </c>
      <c r="AH17" s="34" t="s">
        <v>360</v>
      </c>
      <c r="AI17" s="34" t="s">
        <v>343</v>
      </c>
      <c r="AJ17" s="14">
        <f>+AC17+AF17</f>
        <v>0.4</v>
      </c>
      <c r="AK17" s="14">
        <f>+M17*AJ17</f>
        <v>0.24</v>
      </c>
      <c r="AL17" s="14">
        <f>+M17-AK17</f>
        <v>0.36</v>
      </c>
      <c r="AM17" s="14">
        <f>IF(AD17='[1]11 FORMULAS'!$P$6,U17-(U17*AJ17),U17)</f>
        <v>0.6</v>
      </c>
      <c r="AN17" s="177">
        <f>+AL21</f>
        <v>0.36</v>
      </c>
      <c r="AO17" s="129" t="str">
        <f>IF(AN17&lt;=0,"",IF(AN17&lt;=20%,"Muy Baja",IF(AN17&lt;=40%,"Baja",IF(AN17&lt;=60%,"Media",IF(AN17&lt;=80%,"Alta","Muy Alta")))))</f>
        <v>Baja</v>
      </c>
      <c r="AP17" s="177">
        <f>+AM21</f>
        <v>0.6</v>
      </c>
      <c r="AQ17" s="129" t="str">
        <f>IF(AP17&lt;=0,"",IF(AP17&lt;=20%,"Leve",IF(AP17&lt;=40%,"Menor",IF(AP17&lt;=60%,"Moderado",IF(AP17&lt;=80%,"Mayor","Catastrofico")))))</f>
        <v>Moderado</v>
      </c>
      <c r="AR17" s="184" t="str">
        <f>IF(OR(AND(AO17="Muy Baja",AQ17="Leve"),AND(AO17="Muy Baja",AQ17="Menor"),AND(AO17="Baja",AQ17="Leve")),"Bajo",IF(OR(AND(AO17="Muy baja",AQ17="Moderado"),AND(AO17="Baja",AQ17="Menor"),AND(AO17="Baja",AQ17="Moderado"),AND(AO17="Media",AQ17="Leve"),AND(AO17="Media",AQ17="Menor"),AND(AO17="Media",AQ17="Moderado"),AND(AO17="Alta",AQ17="Leve"),AND(AO17="Alta",AQ17="Menor")),"Moderado",IF(OR(AND(AO17="Muy Baja",AQ17="Mayor"),AND(AO17="Baja",AQ17="Mayor"),AND(AO17="Media",AQ17="Mayor"),AND(AO17="Alta",AQ17="Moderado"),AND(AO17="Alta",AQ17="Mayor"),AND(AO17="Muy Alta",AQ17="Leve"),AND(AO17="Muy Alta",AQ17="Menor"),AND(AO17="Muy Alta",AQ17="Moderado"),AND(AO17="Muy Alta",AQ17="Mayor")),"Alto",IF(OR(AND(AO17="Muy Baja",AQ17="Catastrofico"),AND(AO17="Baja",AQ17="Catastrofico"),AND(AO17="Media",AQ17="Catastrofico"),AND(AO17="Alta",AQ17="Catastrofico"),AND(AO17="Muy Alta",AQ17="Catastrofico")),"Extremo",""))))</f>
        <v>Moderado</v>
      </c>
      <c r="AS17" s="185" t="s">
        <v>344</v>
      </c>
      <c r="AT17" s="186" t="s">
        <v>361</v>
      </c>
      <c r="AU17" s="186" t="s">
        <v>356</v>
      </c>
      <c r="AV17" s="162" t="s">
        <v>347</v>
      </c>
      <c r="AW17" s="162" t="s">
        <v>348</v>
      </c>
      <c r="AX17" s="186"/>
      <c r="AY17" s="188"/>
      <c r="AZ17" s="162"/>
      <c r="BA17" s="162"/>
      <c r="BB17" s="162"/>
      <c r="BC17" s="165" t="s">
        <v>349</v>
      </c>
      <c r="BI17" s="9"/>
    </row>
    <row r="18" spans="1:61" s="15" customFormat="1" ht="13.5">
      <c r="A18" s="124"/>
      <c r="B18" s="108"/>
      <c r="C18" s="80"/>
      <c r="D18" s="80"/>
      <c r="E18" s="80"/>
      <c r="F18" s="109"/>
      <c r="G18" s="110"/>
      <c r="H18" s="110"/>
      <c r="I18" s="110"/>
      <c r="J18" s="134"/>
      <c r="K18" s="135"/>
      <c r="L18" s="129"/>
      <c r="M18" s="131"/>
      <c r="N18" s="173"/>
      <c r="O18" s="131"/>
      <c r="P18" s="129"/>
      <c r="Q18" s="127"/>
      <c r="R18" s="129"/>
      <c r="S18" s="131"/>
      <c r="T18" s="129"/>
      <c r="U18" s="172"/>
      <c r="V18" s="176"/>
      <c r="W18" s="13">
        <v>2</v>
      </c>
      <c r="X18" s="48"/>
      <c r="Y18" s="48"/>
      <c r="Z18" s="48"/>
      <c r="AA18" s="13" t="str">
        <f t="shared" ref="AA18:AA21" si="6">+CONCATENATE(X18," ",Y18," ",Z18)</f>
        <v xml:space="preserve">  </v>
      </c>
      <c r="AB18" s="32" t="s">
        <v>236</v>
      </c>
      <c r="AC18" s="33">
        <f t="shared" ref="AC18:AC21" si="7">IF(AB18="","",IF(AB18="Preventivo",0.25,IF(AB18="Detectivo",0.15,IF(AB18="Correctivo",0.1,))))</f>
        <v>0</v>
      </c>
      <c r="AD18" s="14" t="str">
        <f>+IF(OR(AB18='[1]11 FORMULAS'!$O$4,AB18='[1]11 FORMULAS'!$O$5),'[1]11 FORMULAS'!$P$5,IF(AB18='[1]11 FORMULAS'!$O$6,'[1]11 FORMULAS'!$P$6,""))</f>
        <v/>
      </c>
      <c r="AE18" s="32" t="s">
        <v>236</v>
      </c>
      <c r="AF18" s="33">
        <f t="shared" ref="AF18:AF21" si="8">IF(AE18="","",IF(AE18="Manual",0.15,IF(AE18="Automatico",0.25,)))</f>
        <v>0</v>
      </c>
      <c r="AG18" s="34" t="s">
        <v>236</v>
      </c>
      <c r="AH18" s="34" t="s">
        <v>236</v>
      </c>
      <c r="AI18" s="34" t="s">
        <v>236</v>
      </c>
      <c r="AJ18" s="14">
        <f>+AC18+AF18</f>
        <v>0</v>
      </c>
      <c r="AK18" s="14">
        <f>+AL17*AJ18</f>
        <v>0</v>
      </c>
      <c r="AL18" s="14">
        <f>+AL17-AK18</f>
        <v>0.36</v>
      </c>
      <c r="AM18" s="14">
        <f>IF(AD18='[1]11 FORMULAS'!$P$6,AM17-(AM17*AJ18),AM17)</f>
        <v>0.6</v>
      </c>
      <c r="AN18" s="177"/>
      <c r="AO18" s="129"/>
      <c r="AP18" s="177"/>
      <c r="AQ18" s="129"/>
      <c r="AR18" s="184"/>
      <c r="AS18" s="185"/>
      <c r="AT18" s="186"/>
      <c r="AU18" s="186"/>
      <c r="AV18" s="163"/>
      <c r="AW18" s="163"/>
      <c r="AX18" s="186"/>
      <c r="AY18" s="189"/>
      <c r="AZ18" s="163"/>
      <c r="BA18" s="163"/>
      <c r="BB18" s="163"/>
      <c r="BC18" s="166"/>
      <c r="BI18" s="9"/>
    </row>
    <row r="19" spans="1:61" s="15" customFormat="1" ht="13.5">
      <c r="A19" s="124"/>
      <c r="B19" s="108"/>
      <c r="C19" s="80"/>
      <c r="D19" s="80"/>
      <c r="E19" s="80"/>
      <c r="F19" s="109"/>
      <c r="G19" s="110"/>
      <c r="H19" s="110"/>
      <c r="I19" s="110"/>
      <c r="J19" s="134"/>
      <c r="K19" s="135"/>
      <c r="L19" s="129"/>
      <c r="M19" s="131"/>
      <c r="N19" s="173"/>
      <c r="O19" s="131"/>
      <c r="P19" s="129"/>
      <c r="Q19" s="127"/>
      <c r="R19" s="129"/>
      <c r="S19" s="131"/>
      <c r="T19" s="129"/>
      <c r="U19" s="172"/>
      <c r="V19" s="176"/>
      <c r="W19" s="13">
        <v>3</v>
      </c>
      <c r="X19" s="48"/>
      <c r="Y19" s="48"/>
      <c r="Z19" s="48"/>
      <c r="AA19" s="13" t="str">
        <f t="shared" si="6"/>
        <v xml:space="preserve">  </v>
      </c>
      <c r="AB19" s="32" t="s">
        <v>236</v>
      </c>
      <c r="AC19" s="33">
        <f t="shared" si="7"/>
        <v>0</v>
      </c>
      <c r="AD19" s="14" t="str">
        <f>+IF(OR(AB19='[1]11 FORMULAS'!$O$4,AB19='[1]11 FORMULAS'!$O$5),'[1]11 FORMULAS'!$P$5,IF(AB19='[1]11 FORMULAS'!$O$6,'[1]11 FORMULAS'!$P$6,""))</f>
        <v/>
      </c>
      <c r="AE19" s="32" t="s">
        <v>236</v>
      </c>
      <c r="AF19" s="33">
        <f t="shared" si="8"/>
        <v>0</v>
      </c>
      <c r="AG19" s="34" t="s">
        <v>236</v>
      </c>
      <c r="AH19" s="34" t="s">
        <v>236</v>
      </c>
      <c r="AI19" s="34" t="s">
        <v>236</v>
      </c>
      <c r="AJ19" s="14">
        <f>+AC19+AF19</f>
        <v>0</v>
      </c>
      <c r="AK19" s="14">
        <f t="shared" ref="AK19:AK21" si="9">+AL18*AJ19</f>
        <v>0</v>
      </c>
      <c r="AL19" s="14">
        <f t="shared" ref="AL19:AL21" si="10">+AL18-AK19</f>
        <v>0.36</v>
      </c>
      <c r="AM19" s="14">
        <f>IF(AD19='[1]11 FORMULAS'!$P$6,AM18-(AM18*AJ19),AM18)</f>
        <v>0.6</v>
      </c>
      <c r="AN19" s="177"/>
      <c r="AO19" s="129"/>
      <c r="AP19" s="177"/>
      <c r="AQ19" s="129"/>
      <c r="AR19" s="184"/>
      <c r="AS19" s="185"/>
      <c r="AT19" s="186"/>
      <c r="AU19" s="186"/>
      <c r="AV19" s="163"/>
      <c r="AW19" s="163"/>
      <c r="AX19" s="186"/>
      <c r="AY19" s="189"/>
      <c r="AZ19" s="163"/>
      <c r="BA19" s="163"/>
      <c r="BB19" s="163"/>
      <c r="BC19" s="166"/>
      <c r="BI19" s="9"/>
    </row>
    <row r="20" spans="1:61" s="15" customFormat="1" ht="13.5">
      <c r="A20" s="124"/>
      <c r="B20" s="108"/>
      <c r="C20" s="80"/>
      <c r="D20" s="80"/>
      <c r="E20" s="80"/>
      <c r="F20" s="109"/>
      <c r="G20" s="110"/>
      <c r="H20" s="110"/>
      <c r="I20" s="110"/>
      <c r="J20" s="134"/>
      <c r="K20" s="135"/>
      <c r="L20" s="129"/>
      <c r="M20" s="131"/>
      <c r="N20" s="173"/>
      <c r="O20" s="131"/>
      <c r="P20" s="129"/>
      <c r="Q20" s="127"/>
      <c r="R20" s="129"/>
      <c r="S20" s="131"/>
      <c r="T20" s="129"/>
      <c r="U20" s="172"/>
      <c r="V20" s="176"/>
      <c r="W20" s="13">
        <v>4</v>
      </c>
      <c r="X20" s="48"/>
      <c r="Y20" s="48"/>
      <c r="Z20" s="48"/>
      <c r="AA20" s="13" t="str">
        <f t="shared" si="6"/>
        <v xml:space="preserve">  </v>
      </c>
      <c r="AB20" s="32" t="s">
        <v>236</v>
      </c>
      <c r="AC20" s="33">
        <f t="shared" si="7"/>
        <v>0</v>
      </c>
      <c r="AD20" s="14" t="str">
        <f>+IF(OR(AB20='[1]11 FORMULAS'!$O$4,AB20='[1]11 FORMULAS'!$O$5),'[1]11 FORMULAS'!$P$5,IF(AB20='[1]11 FORMULAS'!$O$6,'[1]11 FORMULAS'!$P$6,""))</f>
        <v/>
      </c>
      <c r="AE20" s="32" t="s">
        <v>236</v>
      </c>
      <c r="AF20" s="33">
        <f t="shared" si="8"/>
        <v>0</v>
      </c>
      <c r="AG20" s="34" t="s">
        <v>236</v>
      </c>
      <c r="AH20" s="34" t="s">
        <v>236</v>
      </c>
      <c r="AI20" s="34" t="s">
        <v>236</v>
      </c>
      <c r="AJ20" s="14">
        <f t="shared" ref="AJ20:AJ21" si="11">+AC20+AF20</f>
        <v>0</v>
      </c>
      <c r="AK20" s="14">
        <f t="shared" si="9"/>
        <v>0</v>
      </c>
      <c r="AL20" s="14">
        <f t="shared" si="10"/>
        <v>0.36</v>
      </c>
      <c r="AM20" s="14">
        <f>IF(AD20='[1]11 FORMULAS'!$P$6,AM19-(AM19*AJ20),AM19)</f>
        <v>0.6</v>
      </c>
      <c r="AN20" s="177"/>
      <c r="AO20" s="129"/>
      <c r="AP20" s="177"/>
      <c r="AQ20" s="129"/>
      <c r="AR20" s="184"/>
      <c r="AS20" s="185"/>
      <c r="AT20" s="186"/>
      <c r="AU20" s="186"/>
      <c r="AV20" s="163"/>
      <c r="AW20" s="163"/>
      <c r="AX20" s="186"/>
      <c r="AY20" s="189"/>
      <c r="AZ20" s="163"/>
      <c r="BA20" s="163"/>
      <c r="BB20" s="163"/>
      <c r="BC20" s="166"/>
      <c r="BI20" s="9"/>
    </row>
    <row r="21" spans="1:61" s="15" customFormat="1" ht="13.5">
      <c r="A21" s="217"/>
      <c r="B21" s="115"/>
      <c r="C21" s="81"/>
      <c r="D21" s="81"/>
      <c r="E21" s="81"/>
      <c r="F21" s="116"/>
      <c r="G21" s="110"/>
      <c r="H21" s="110"/>
      <c r="I21" s="110"/>
      <c r="J21" s="134"/>
      <c r="K21" s="135"/>
      <c r="L21" s="129"/>
      <c r="M21" s="131"/>
      <c r="N21" s="173"/>
      <c r="O21" s="131"/>
      <c r="P21" s="129"/>
      <c r="Q21" s="128"/>
      <c r="R21" s="129"/>
      <c r="S21" s="131"/>
      <c r="T21" s="129"/>
      <c r="U21" s="172"/>
      <c r="V21" s="176"/>
      <c r="W21" s="13"/>
      <c r="X21" s="13"/>
      <c r="Y21" s="13"/>
      <c r="Z21" s="13"/>
      <c r="AA21" s="13" t="str">
        <f t="shared" si="6"/>
        <v xml:space="preserve">  </v>
      </c>
      <c r="AB21" s="32" t="s">
        <v>236</v>
      </c>
      <c r="AC21" s="33">
        <f t="shared" si="7"/>
        <v>0</v>
      </c>
      <c r="AD21" s="14" t="str">
        <f>+IF(OR(AB21='[1]11 FORMULAS'!$O$4,AB21='[1]11 FORMULAS'!$O$5),'[1]11 FORMULAS'!$P$5,IF(AB21='[1]11 FORMULAS'!$O$6,'[1]11 FORMULAS'!$P$6,""))</f>
        <v/>
      </c>
      <c r="AE21" s="32" t="s">
        <v>236</v>
      </c>
      <c r="AF21" s="33">
        <f t="shared" si="8"/>
        <v>0</v>
      </c>
      <c r="AG21" s="34" t="s">
        <v>236</v>
      </c>
      <c r="AH21" s="34" t="s">
        <v>236</v>
      </c>
      <c r="AI21" s="34" t="s">
        <v>236</v>
      </c>
      <c r="AJ21" s="14">
        <f t="shared" si="11"/>
        <v>0</v>
      </c>
      <c r="AK21" s="14">
        <f t="shared" si="9"/>
        <v>0</v>
      </c>
      <c r="AL21" s="14">
        <f t="shared" si="10"/>
        <v>0.36</v>
      </c>
      <c r="AM21" s="14">
        <f>IF(AD21='[1]11 FORMULAS'!$P$6,AM20-(AM20*AJ21),AM20)</f>
        <v>0.6</v>
      </c>
      <c r="AN21" s="177"/>
      <c r="AO21" s="129"/>
      <c r="AP21" s="177"/>
      <c r="AQ21" s="129"/>
      <c r="AR21" s="184"/>
      <c r="AS21" s="185"/>
      <c r="AT21" s="186"/>
      <c r="AU21" s="186"/>
      <c r="AV21" s="164"/>
      <c r="AW21" s="163"/>
      <c r="AX21" s="187"/>
      <c r="AY21" s="189"/>
      <c r="AZ21" s="163"/>
      <c r="BA21" s="163"/>
      <c r="BB21" s="163"/>
      <c r="BC21" s="166"/>
      <c r="BI21" s="9"/>
    </row>
    <row r="22" spans="1:61" s="15" customFormat="1" ht="165.75" customHeight="1">
      <c r="A22" s="186" t="s">
        <v>362</v>
      </c>
      <c r="B22" s="190" t="s">
        <v>363</v>
      </c>
      <c r="C22" s="78" t="s">
        <v>330</v>
      </c>
      <c r="D22" s="78" t="s">
        <v>364</v>
      </c>
      <c r="E22" s="78" t="s">
        <v>365</v>
      </c>
      <c r="F22" s="191" t="str">
        <f>+CONCATENATE(C22," ",D22," ",E22)</f>
        <v xml:space="preserve">Posibilidad de perdida economica y reputacional por la falta de respuesta de los procesos asignados al área de Devoluciones y Compensaciones  debido a que no se cuenta con una herramienta que permita llevar la trazabilidad de estos y así conocer que peticiones quedaron pendientes de vigencia a vigencia.  </v>
      </c>
      <c r="G22" s="108" t="s">
        <v>333</v>
      </c>
      <c r="H22" s="110" t="s">
        <v>334</v>
      </c>
      <c r="I22" s="110" t="s">
        <v>334</v>
      </c>
      <c r="J22" s="134" t="str">
        <f>+H22&amp;I22</f>
        <v>ProcesosProcesos</v>
      </c>
      <c r="K22" s="135">
        <v>365</v>
      </c>
      <c r="L22" s="129" t="str">
        <f>IF(K22&lt;=0,"",IF(K22&lt;=2,"Muy Baja",IF(K22&lt;=24,"Baja",IF(K22&lt;=500,"Media",IF(K22&lt;=5000,"Alta","Muy Alta")))))</f>
        <v>Media</v>
      </c>
      <c r="M22" s="130">
        <f>IF(L22="","",IF(L22="Muy Baja",0.2,IF(L22="Baja",0.4,IF(L22="Media",0.6,IF(L22="Alta",0.8,IF(L22="Muy Alta",1,))))))</f>
        <v>0.6</v>
      </c>
      <c r="N22" s="173" t="s">
        <v>355</v>
      </c>
      <c r="O22" s="130">
        <f>IF(N22="","",IF(N22="menor a 10 SMLMV",0.2,IF(N22="ENTRE 10 Y 50 SMLMV",0.4,IF(N22="entre 50 y 100 SMLMV",0.6,IF(N22="entre 100 y 500 SMLMV",0.8,IF(N22="Mayor a 500 SMLMV",1,))))))</f>
        <v>0.4</v>
      </c>
      <c r="P22" s="129" t="str">
        <f>IF(O22&lt;=0,"",IF(O22&lt;=20%,"Leve",IF(O22&lt;=40%,"Menor",IF(O22&lt;=60%,"Moderado",IF(O22&lt;=80%,"Mayor","Catastrofico")))))</f>
        <v>Menor</v>
      </c>
      <c r="Q22" s="126" t="s">
        <v>239</v>
      </c>
      <c r="R22" s="129" t="str">
        <f>IF(S22&lt;=0,"",IF(S22&lt;=20%,"Leve",IF(S22&lt;=40%,"Menor",IF(S22&lt;=60%,"Moderado",IF(S22&lt;=80%,"Mayor","Catastrofico")))))</f>
        <v>Leve</v>
      </c>
      <c r="S22" s="130">
        <f>IF(Q22="","",IF(Q22="El riesgo afecta la imagen de algún área de la organización",0.2,IF(Q22="El riesgo afecta la imagen de la entidad internamente, de conocimiento general nivel interno, de junta directiva y accionistas y/o de proveedores",0.4,IF(Q22="El riesgo afecta la imagen de la entidad con algunos usuarios de relevancia frente al logro de los objetivos",0.6,IF(Q22="El riesgo afecta la imagen de la entidad con efecto publicitario sostenido a nivel de sector administrativo, nivel departamental o municipal",0.8,IF(Q22="El riesgo afecta la imagen de la entidad a nivel nacional, con efecto publicitario sostenido a nivel país",1,))))))</f>
        <v>0.2</v>
      </c>
      <c r="T22" s="129" t="str">
        <f>IF(U22&lt;=0,"",IF(U22&lt;=20%,"Leve",IF(U22&lt;=40%,"Menor",IF(U22&lt;=60%,"Moderado",IF(U22&lt;=80%,"Mayor","Catastrofico")))))</f>
        <v>Leve</v>
      </c>
      <c r="U22" s="172">
        <f>+S22</f>
        <v>0.2</v>
      </c>
      <c r="V22" s="176" t="str">
        <f>IF(OR(AND(L22="Muy Baja",T22="Leve"),AND(L22="Muy Baja",T22="Menor"),AND(L22="Baja",T22="Leve")),"Bajo",IF(OR(AND(L22="Muy baja",T22="Moderado"),AND(L22="Baja",T22="Menor"),AND(L22="Baja",T22="Moderado"),AND(L22="Media",T22="Leve"),AND(L22="Media",T22="Menor"),AND(L22="Media",T22="Moderado"),AND(L22="Alta",T22="Leve"),AND(L22="Alta",T22="Menor")),"Moderado",IF(OR(AND(L22="Muy Baja",T22="Mayor"),AND(L22="Baja",T22="Mayor"),AND(L22="Media",T22="Mayor"),AND(L22="Alta",T22="Moderado"),AND(L22="Alta",T22="Mayor"),AND(L22="Muy Alta",T22="Leve"),AND(L22="Muy Alta",T22="Menor"),AND(L22="Muy Alta",T22="Moderado"),AND(L22="Muy Alta",T22="Mayor")),"Alto",IF(OR(AND(L22="Muy Baja",T22="Catastrofico"),AND(L22="Baja",T22="Catastrofico"),AND(L22="Media",T22="Catastrofico"),AND(L22="Alta",T22="Catastrofico"),AND(L22="Muy Alta",T22="Catastrofico")),"Extremo",))))</f>
        <v>Moderado</v>
      </c>
      <c r="W22" s="13">
        <v>1</v>
      </c>
      <c r="X22" s="48" t="s">
        <v>366</v>
      </c>
      <c r="Y22" s="48" t="s">
        <v>367</v>
      </c>
      <c r="Z22" s="48" t="s">
        <v>368</v>
      </c>
      <c r="AA22" s="13" t="str">
        <f t="shared" ref="AA22:AA26" si="12">+CONCATENATE(X22," ",Y22," ",Z22)</f>
        <v>Profesionales asignados al área de Devoluciones y Compensaciones de la Tesorería Distrital. Tramitar las respuesta de fondo a las peticiones asignadas a esta área procurando cumplir con los términos de Ley (Acuerdo 107 de 2022 y Decreto 0810 de 2023)  y con el fin de llevar una trazabilidad de estos y que la información quede en custodia de la administración, el técnico asignado a esta área deberá diligenciar cada petición y sus actuaciones en el formato Consolidado Devoluciones y Compensaciones - GHATE03-F004 que se encuentra en el drive del correo devolucionesycompensaciones@cartagena.gov.co. En caso de que una petición este por vencerse o se haya vencido por falta de información se le dará prioridad. Esto cada vez que se presente una solicitud por parte de un peticionario/Contribuyente.</v>
      </c>
      <c r="AB22" s="32" t="s">
        <v>339</v>
      </c>
      <c r="AC22" s="33">
        <f>IF(AB22="","",IF(AB22="Preventivo",0.25,IF(AB22="Detectivo",0.15,IF(AB22="Correctivo",0.1,))))</f>
        <v>0.25</v>
      </c>
      <c r="AD22" s="14" t="str">
        <f>+IF(OR(AB22='[1]11 FORMULAS'!$O$4,AB22='[1]11 FORMULAS'!$O$5),'[1]11 FORMULAS'!$P$5,IF(AB22='[1]11 FORMULAS'!$O$6,'[1]11 FORMULAS'!$P$6,""))</f>
        <v>Probabilidad</v>
      </c>
      <c r="AE22" s="32" t="s">
        <v>359</v>
      </c>
      <c r="AF22" s="33">
        <f>IF(AE22="","",IF(AE22="Manual",0.15,IF(AE22="Automatico",0.25,)))</f>
        <v>0.15</v>
      </c>
      <c r="AG22" s="34" t="s">
        <v>341</v>
      </c>
      <c r="AH22" s="34" t="s">
        <v>360</v>
      </c>
      <c r="AI22" s="34" t="s">
        <v>343</v>
      </c>
      <c r="AJ22" s="14">
        <f>+AC22+AF22</f>
        <v>0.4</v>
      </c>
      <c r="AK22" s="14">
        <f>+M22*AJ22</f>
        <v>0.24</v>
      </c>
      <c r="AL22" s="14">
        <f>+M22-AK22</f>
        <v>0.36</v>
      </c>
      <c r="AM22" s="14">
        <f>IF(AD22='[1]11 FORMULAS'!$P$6,U22-(U22*AJ22),U22)</f>
        <v>0.2</v>
      </c>
      <c r="AN22" s="177">
        <f>+AL26</f>
        <v>0.36</v>
      </c>
      <c r="AO22" s="129" t="str">
        <f>IF(AN22&lt;=0,"",IF(AN22&lt;=20%,"Muy Baja",IF(AN22&lt;=40%,"Baja",IF(AN22&lt;=60%,"Media",IF(AN22&lt;=80%,"Alta","Muy Alta")))))</f>
        <v>Baja</v>
      </c>
      <c r="AP22" s="177">
        <f>+AM26</f>
        <v>0.2</v>
      </c>
      <c r="AQ22" s="129" t="str">
        <f>IF(AP22&lt;=0,"",IF(AP22&lt;=20%,"Leve",IF(AP22&lt;=40%,"Menor",IF(AP22&lt;=60%,"Moderado",IF(AP22&lt;=80%,"Mayor","Catastrofico")))))</f>
        <v>Leve</v>
      </c>
      <c r="AR22" s="184" t="str">
        <f>IF(OR(AND(AO22="Muy Baja",AQ22="Leve"),AND(AO22="Muy Baja",AQ22="Menor"),AND(AO22="Baja",AQ22="Leve")),"Bajo",IF(OR(AND(AO22="Muy baja",AQ22="Moderado"),AND(AO22="Baja",AQ22="Menor"),AND(AO22="Baja",AQ22="Moderado"),AND(AO22="Media",AQ22="Leve"),AND(AO22="Media",AQ22="Menor"),AND(AO22="Media",AQ22="Moderado"),AND(AO22="Alta",AQ22="Leve"),AND(AO22="Alta",AQ22="Menor")),"Moderado",IF(OR(AND(AO22="Muy Baja",AQ22="Mayor"),AND(AO22="Baja",AQ22="Mayor"),AND(AO22="Media",AQ22="Mayor"),AND(AO22="Alta",AQ22="Moderado"),AND(AO22="Alta",AQ22="Mayor"),AND(AO22="Muy Alta",AQ22="Leve"),AND(AO22="Muy Alta",AQ22="Menor"),AND(AO22="Muy Alta",AQ22="Moderado"),AND(AO22="Muy Alta",AQ22="Mayor")),"Alto",IF(OR(AND(AO22="Muy Baja",AQ22="Catastrofico"),AND(AO22="Baja",AQ22="Catastrofico"),AND(AO22="Media",AQ22="Catastrofico"),AND(AO22="Alta",AQ22="Catastrofico"),AND(AO22="Muy Alta",AQ22="Catastrofico")),"Extremo",""))))</f>
        <v>Bajo</v>
      </c>
      <c r="AS22" s="185" t="s">
        <v>344</v>
      </c>
      <c r="AT22" s="186" t="s">
        <v>369</v>
      </c>
      <c r="AU22" s="186" t="s">
        <v>370</v>
      </c>
      <c r="AV22" s="206" t="s">
        <v>347</v>
      </c>
      <c r="AW22" s="202" t="s">
        <v>348</v>
      </c>
      <c r="AX22" s="186"/>
      <c r="AY22" s="201"/>
      <c r="AZ22" s="202"/>
      <c r="BA22" s="186"/>
      <c r="BB22" s="203"/>
      <c r="BC22" s="186" t="s">
        <v>349</v>
      </c>
      <c r="BI22" s="9"/>
    </row>
    <row r="23" spans="1:61" s="15" customFormat="1" ht="13.5">
      <c r="A23" s="186"/>
      <c r="B23" s="190"/>
      <c r="C23" s="78"/>
      <c r="D23" s="78"/>
      <c r="E23" s="78"/>
      <c r="F23" s="191"/>
      <c r="G23" s="108"/>
      <c r="H23" s="110"/>
      <c r="I23" s="110"/>
      <c r="J23" s="134"/>
      <c r="K23" s="135"/>
      <c r="L23" s="129"/>
      <c r="M23" s="131"/>
      <c r="N23" s="173"/>
      <c r="O23" s="131"/>
      <c r="P23" s="129"/>
      <c r="Q23" s="127"/>
      <c r="R23" s="129"/>
      <c r="S23" s="131"/>
      <c r="T23" s="129"/>
      <c r="U23" s="172"/>
      <c r="V23" s="176"/>
      <c r="W23" s="13">
        <v>2</v>
      </c>
      <c r="X23" s="48"/>
      <c r="Y23" s="48"/>
      <c r="Z23" s="48"/>
      <c r="AA23" s="13" t="str">
        <f t="shared" si="12"/>
        <v xml:space="preserve">  </v>
      </c>
      <c r="AB23" s="32" t="s">
        <v>236</v>
      </c>
      <c r="AC23" s="33">
        <f t="shared" ref="AC23:AC26" si="13">IF(AB23="","",IF(AB23="Preventivo",0.25,IF(AB23="Detectivo",0.15,IF(AB23="Correctivo",0.1,))))</f>
        <v>0</v>
      </c>
      <c r="AD23" s="14" t="str">
        <f>+IF(OR(AB23='[1]11 FORMULAS'!$O$4,AB23='[1]11 FORMULAS'!$O$5),'[1]11 FORMULAS'!$P$5,IF(AB23='[1]11 FORMULAS'!$O$6,'[1]11 FORMULAS'!$P$6,""))</f>
        <v/>
      </c>
      <c r="AE23" s="32" t="s">
        <v>236</v>
      </c>
      <c r="AF23" s="33">
        <f t="shared" ref="AF23:AF26" si="14">IF(AE23="","",IF(AE23="Manual",0.15,IF(AE23="Automatico",0.25,)))</f>
        <v>0</v>
      </c>
      <c r="AG23" s="34" t="s">
        <v>236</v>
      </c>
      <c r="AH23" s="34" t="s">
        <v>236</v>
      </c>
      <c r="AI23" s="34" t="s">
        <v>236</v>
      </c>
      <c r="AJ23" s="14">
        <f>+AC23+AF23</f>
        <v>0</v>
      </c>
      <c r="AK23" s="14">
        <f>+AL22*AJ23</f>
        <v>0</v>
      </c>
      <c r="AL23" s="14">
        <f>+AL22-AK23</f>
        <v>0.36</v>
      </c>
      <c r="AM23" s="14">
        <f>IF(AD23='[1]11 FORMULAS'!$P$6,AM22-(AM22*AJ23),AM22)</f>
        <v>0.2</v>
      </c>
      <c r="AN23" s="177"/>
      <c r="AO23" s="129"/>
      <c r="AP23" s="177"/>
      <c r="AQ23" s="129"/>
      <c r="AR23" s="184"/>
      <c r="AS23" s="185"/>
      <c r="AT23" s="186"/>
      <c r="AU23" s="186"/>
      <c r="AV23" s="207"/>
      <c r="AW23" s="202"/>
      <c r="AX23" s="186"/>
      <c r="AY23" s="201"/>
      <c r="AZ23" s="202"/>
      <c r="BA23" s="186"/>
      <c r="BB23" s="203"/>
      <c r="BC23" s="186"/>
      <c r="BI23" s="9"/>
    </row>
    <row r="24" spans="1:61" s="15" customFormat="1" ht="13.5">
      <c r="A24" s="186"/>
      <c r="B24" s="190"/>
      <c r="C24" s="78"/>
      <c r="D24" s="78"/>
      <c r="E24" s="78"/>
      <c r="F24" s="191"/>
      <c r="G24" s="108"/>
      <c r="H24" s="110"/>
      <c r="I24" s="110"/>
      <c r="J24" s="134"/>
      <c r="K24" s="135"/>
      <c r="L24" s="129"/>
      <c r="M24" s="131"/>
      <c r="N24" s="173"/>
      <c r="O24" s="131"/>
      <c r="P24" s="129"/>
      <c r="Q24" s="127"/>
      <c r="R24" s="129"/>
      <c r="S24" s="131"/>
      <c r="T24" s="129"/>
      <c r="U24" s="172"/>
      <c r="V24" s="176"/>
      <c r="W24" s="13">
        <v>3</v>
      </c>
      <c r="X24" s="48"/>
      <c r="Y24" s="48"/>
      <c r="Z24" s="48"/>
      <c r="AA24" s="13" t="str">
        <f t="shared" si="12"/>
        <v xml:space="preserve">  </v>
      </c>
      <c r="AB24" s="32" t="s">
        <v>236</v>
      </c>
      <c r="AC24" s="33">
        <f t="shared" si="13"/>
        <v>0</v>
      </c>
      <c r="AD24" s="14" t="str">
        <f>+IF(OR(AB24='[1]11 FORMULAS'!$O$4,AB24='[1]11 FORMULAS'!$O$5),'[1]11 FORMULAS'!$P$5,IF(AB24='[1]11 FORMULAS'!$O$6,'[1]11 FORMULAS'!$P$6,""))</f>
        <v/>
      </c>
      <c r="AE24" s="32" t="s">
        <v>236</v>
      </c>
      <c r="AF24" s="33">
        <f t="shared" si="14"/>
        <v>0</v>
      </c>
      <c r="AG24" s="34" t="s">
        <v>236</v>
      </c>
      <c r="AH24" s="34" t="s">
        <v>236</v>
      </c>
      <c r="AI24" s="34" t="s">
        <v>236</v>
      </c>
      <c r="AJ24" s="14">
        <f>+AC24+AF24</f>
        <v>0</v>
      </c>
      <c r="AK24" s="14">
        <f t="shared" ref="AK24:AK26" si="15">+AL23*AJ24</f>
        <v>0</v>
      </c>
      <c r="AL24" s="14">
        <f t="shared" ref="AL24:AL26" si="16">+AL23-AK24</f>
        <v>0.36</v>
      </c>
      <c r="AM24" s="14">
        <f>IF(AD24='[1]11 FORMULAS'!$P$6,AM23-(AM23*AJ24),AM23)</f>
        <v>0.2</v>
      </c>
      <c r="AN24" s="177"/>
      <c r="AO24" s="129"/>
      <c r="AP24" s="177"/>
      <c r="AQ24" s="129"/>
      <c r="AR24" s="184"/>
      <c r="AS24" s="185"/>
      <c r="AT24" s="186"/>
      <c r="AU24" s="186"/>
      <c r="AV24" s="207"/>
      <c r="AW24" s="202"/>
      <c r="AX24" s="186"/>
      <c r="AY24" s="201"/>
      <c r="AZ24" s="202"/>
      <c r="BA24" s="186"/>
      <c r="BB24" s="203"/>
      <c r="BC24" s="186"/>
      <c r="BI24" s="9"/>
    </row>
    <row r="25" spans="1:61" s="15" customFormat="1" ht="13.5">
      <c r="A25" s="186"/>
      <c r="B25" s="190"/>
      <c r="C25" s="78"/>
      <c r="D25" s="78"/>
      <c r="E25" s="78"/>
      <c r="F25" s="191"/>
      <c r="G25" s="108"/>
      <c r="H25" s="110"/>
      <c r="I25" s="110"/>
      <c r="J25" s="134"/>
      <c r="K25" s="135"/>
      <c r="L25" s="129"/>
      <c r="M25" s="131"/>
      <c r="N25" s="173"/>
      <c r="O25" s="131"/>
      <c r="P25" s="129"/>
      <c r="Q25" s="127"/>
      <c r="R25" s="129"/>
      <c r="S25" s="131"/>
      <c r="T25" s="129"/>
      <c r="U25" s="172"/>
      <c r="V25" s="176"/>
      <c r="W25" s="13">
        <v>4</v>
      </c>
      <c r="X25" s="48"/>
      <c r="Y25" s="48"/>
      <c r="Z25" s="48"/>
      <c r="AA25" s="13" t="str">
        <f t="shared" si="12"/>
        <v xml:space="preserve">  </v>
      </c>
      <c r="AB25" s="32" t="s">
        <v>236</v>
      </c>
      <c r="AC25" s="33">
        <f t="shared" si="13"/>
        <v>0</v>
      </c>
      <c r="AD25" s="14" t="str">
        <f>+IF(OR(AB25='[1]11 FORMULAS'!$O$4,AB25='[1]11 FORMULAS'!$O$5),'[1]11 FORMULAS'!$P$5,IF(AB25='[1]11 FORMULAS'!$O$6,'[1]11 FORMULAS'!$P$6,""))</f>
        <v/>
      </c>
      <c r="AE25" s="32" t="s">
        <v>236</v>
      </c>
      <c r="AF25" s="33">
        <f t="shared" si="14"/>
        <v>0</v>
      </c>
      <c r="AG25" s="34" t="s">
        <v>236</v>
      </c>
      <c r="AH25" s="34" t="s">
        <v>236</v>
      </c>
      <c r="AI25" s="34" t="s">
        <v>236</v>
      </c>
      <c r="AJ25" s="14">
        <f t="shared" ref="AJ25:AJ26" si="17">+AC25+AF25</f>
        <v>0</v>
      </c>
      <c r="AK25" s="14">
        <f t="shared" si="15"/>
        <v>0</v>
      </c>
      <c r="AL25" s="14">
        <f t="shared" si="16"/>
        <v>0.36</v>
      </c>
      <c r="AM25" s="14">
        <f>IF(AD25='[1]11 FORMULAS'!$P$6,AM24-(AM24*AJ25),AM24)</f>
        <v>0.2</v>
      </c>
      <c r="AN25" s="177"/>
      <c r="AO25" s="129"/>
      <c r="AP25" s="177"/>
      <c r="AQ25" s="129"/>
      <c r="AR25" s="184"/>
      <c r="AS25" s="185"/>
      <c r="AT25" s="186"/>
      <c r="AU25" s="186"/>
      <c r="AV25" s="207"/>
      <c r="AW25" s="202"/>
      <c r="AX25" s="186"/>
      <c r="AY25" s="201"/>
      <c r="AZ25" s="202"/>
      <c r="BA25" s="186"/>
      <c r="BB25" s="203"/>
      <c r="BC25" s="186"/>
      <c r="BI25" s="9"/>
    </row>
    <row r="26" spans="1:61" s="15" customFormat="1" ht="13.5">
      <c r="A26" s="186"/>
      <c r="B26" s="190"/>
      <c r="C26" s="79"/>
      <c r="D26" s="79"/>
      <c r="E26" s="79"/>
      <c r="F26" s="191"/>
      <c r="G26" s="192"/>
      <c r="H26" s="193"/>
      <c r="I26" s="193"/>
      <c r="J26" s="134"/>
      <c r="K26" s="194"/>
      <c r="L26" s="195"/>
      <c r="M26" s="196"/>
      <c r="N26" s="197"/>
      <c r="O26" s="196"/>
      <c r="P26" s="195"/>
      <c r="Q26" s="198"/>
      <c r="R26" s="195"/>
      <c r="S26" s="196"/>
      <c r="T26" s="195"/>
      <c r="U26" s="199"/>
      <c r="V26" s="200"/>
      <c r="W26" s="49"/>
      <c r="X26" s="49"/>
      <c r="Y26" s="49"/>
      <c r="Z26" s="49"/>
      <c r="AA26" s="49" t="str">
        <f t="shared" si="12"/>
        <v xml:space="preserve">  </v>
      </c>
      <c r="AB26" s="50" t="s">
        <v>236</v>
      </c>
      <c r="AC26" s="51">
        <f t="shared" si="13"/>
        <v>0</v>
      </c>
      <c r="AD26" s="52" t="str">
        <f>+IF(OR(AB26='[1]11 FORMULAS'!$O$4,AB26='[1]11 FORMULAS'!$O$5),'[1]11 FORMULAS'!$P$5,IF(AB26='[1]11 FORMULAS'!$O$6,'[1]11 FORMULAS'!$P$6,""))</f>
        <v/>
      </c>
      <c r="AE26" s="50" t="s">
        <v>236</v>
      </c>
      <c r="AF26" s="51">
        <f t="shared" si="14"/>
        <v>0</v>
      </c>
      <c r="AG26" s="53" t="s">
        <v>236</v>
      </c>
      <c r="AH26" s="54" t="s">
        <v>236</v>
      </c>
      <c r="AI26" s="54" t="s">
        <v>236</v>
      </c>
      <c r="AJ26" s="55">
        <f t="shared" si="17"/>
        <v>0</v>
      </c>
      <c r="AK26" s="55">
        <f t="shared" si="15"/>
        <v>0</v>
      </c>
      <c r="AL26" s="55">
        <f t="shared" si="16"/>
        <v>0.36</v>
      </c>
      <c r="AM26" s="55">
        <f>IF(AD26='[1]11 FORMULAS'!$P$6,AM25-(AM25*AJ26),AM25)</f>
        <v>0.2</v>
      </c>
      <c r="AN26" s="204"/>
      <c r="AO26" s="195"/>
      <c r="AP26" s="204"/>
      <c r="AQ26" s="195"/>
      <c r="AR26" s="205"/>
      <c r="AS26" s="185"/>
      <c r="AT26" s="186"/>
      <c r="AU26" s="186"/>
      <c r="AV26" s="208"/>
      <c r="AW26" s="202"/>
      <c r="AX26" s="186"/>
      <c r="AY26" s="201"/>
      <c r="AZ26" s="202"/>
      <c r="BA26" s="186"/>
      <c r="BB26" s="203"/>
      <c r="BC26" s="186"/>
      <c r="BI26" s="9"/>
    </row>
    <row r="27" spans="1:61" ht="121.5" customHeight="1">
      <c r="A27" s="209" t="s">
        <v>371</v>
      </c>
      <c r="B27" s="210" t="s">
        <v>372</v>
      </c>
      <c r="C27" s="82" t="s">
        <v>330</v>
      </c>
      <c r="D27" s="82" t="s">
        <v>373</v>
      </c>
      <c r="E27" s="82" t="s">
        <v>374</v>
      </c>
      <c r="F27" s="212" t="str">
        <f>+CONCATENATE(C27," ",D27," ",E27)</f>
        <v>Posibilidad de perdida economica y reputacional por falta de provisión en la cuenta bancaria para el pago de la cuota mensual transcaribe por el banco Bogotá debido a la falta de saldo en la misma ocasionando intereses por mora causando un detrimento patrimonial y afectando la calificación de riesgo de la entidad.</v>
      </c>
      <c r="G27" s="108" t="s">
        <v>333</v>
      </c>
      <c r="H27" s="110" t="s">
        <v>334</v>
      </c>
      <c r="I27" s="110" t="s">
        <v>334</v>
      </c>
      <c r="J27" s="134" t="str">
        <f>+H27&amp;I27</f>
        <v>ProcesosProcesos</v>
      </c>
      <c r="K27" s="135">
        <v>12</v>
      </c>
      <c r="L27" s="129" t="str">
        <f>IF(K27&lt;=0,"",IF(K27&lt;=2,"Muy Baja",IF(K27&lt;=24,"Baja",IF(K27&lt;=500,"Media",IF(K27&lt;=5000,"Alta","Muy Alta")))))</f>
        <v>Baja</v>
      </c>
      <c r="M27" s="130">
        <f>IF(L27="","",IF(L27="Muy Baja",0.2,IF(L27="Baja",0.4,IF(L27="Media",0.6,IF(L27="Alta",0.8,IF(L27="Muy Alta",1,))))))</f>
        <v>0.4</v>
      </c>
      <c r="N27" s="173" t="s">
        <v>375</v>
      </c>
      <c r="O27" s="130">
        <f>IF(N27="","",IF(N27="menor a 10 SMLMV",0.2,IF(N27="ENTRE 10 Y 50 SMLMV",0.4,IF(N27="entre 50 y 100 SMLMV",0.6,IF(N27="entre 100 y 500 SMLMV",0.8,IF(N27="Mayor a 500 SMLMV",1,))))))</f>
        <v>0.6</v>
      </c>
      <c r="P27" s="129" t="str">
        <f>IF(O27&lt;=0,"",IF(O27&lt;=20%,"Leve",IF(O27&lt;=40%,"Menor",IF(O27&lt;=60%,"Moderado",IF(O27&lt;=80%,"Mayor","Catastrofico")))))</f>
        <v>Moderado</v>
      </c>
      <c r="Q27" s="126" t="s">
        <v>245</v>
      </c>
      <c r="R27" s="129" t="str">
        <f>IF(S27&lt;=0,"",IF(S27&lt;=20%,"Leve",IF(S27&lt;=40%,"Menor",IF(S27&lt;=60%,"Moderado",IF(S27&lt;=80%,"Mayor","Catastrofico")))))</f>
        <v>Moderado</v>
      </c>
      <c r="S27" s="130">
        <f>IF(Q27="","",IF(Q27="El riesgo afecta la imagen de algún área de la organización",0.2,IF(Q27="El riesgo afecta la imagen de la entidad internamente, de conocimiento general nivel interno, de junta directiva y accionistas y/o de proveedores",0.4,IF(Q27="El riesgo afecta la imagen de la entidad con algunos usuarios de relevancia frente al logro de los objetivos",0.6,IF(Q27="El riesgo afecta la imagen de la entidad con efecto publicitario sostenido a nivel de sector administrativo, nivel departamental o municipal",0.8,IF(Q27="El riesgo afecta la imagen de la entidad a nivel nacional, con efecto publicitario sostenido a nivel país",1,))))))</f>
        <v>0.6</v>
      </c>
      <c r="T27" s="129" t="str">
        <f>IF(U27&lt;=0,"",IF(U27&lt;=20%,"Leve",IF(U27&lt;=40%,"Menor",IF(U27&lt;=60%,"Moderado",IF(U27&lt;=80%,"Mayor","Catastrofico")))))</f>
        <v>Moderado</v>
      </c>
      <c r="U27" s="172">
        <f>+S27</f>
        <v>0.6</v>
      </c>
      <c r="V27" s="176" t="str">
        <f>IF(OR(AND(L27="Muy Baja",T27="Leve"),AND(L27="Muy Baja",T27="Menor"),AND(L27="Baja",T27="Leve")),"Bajo",IF(OR(AND(L27="Muy baja",T27="Moderado"),AND(L27="Baja",T27="Menor"),AND(L27="Baja",T27="Moderado"),AND(L27="Media",T27="Leve"),AND(L27="Media",T27="Menor"),AND(L27="Media",T27="Moderado"),AND(L27="Alta",T27="Leve"),AND(L27="Alta",T27="Menor")),"Moderado",IF(OR(AND(L27="Muy Baja",T27="Mayor"),AND(L27="Baja",T27="Mayor"),AND(L27="Media",T27="Mayor"),AND(L27="Alta",T27="Moderado"),AND(L27="Alta",T27="Mayor"),AND(L27="Muy Alta",T27="Leve"),AND(L27="Muy Alta",T27="Menor"),AND(L27="Muy Alta",T27="Moderado"),AND(L27="Muy Alta",T27="Mayor")),"Alto",IF(OR(AND(L27="Muy Baja",T27="Catastrofico"),AND(L27="Baja",T27="Catastrofico"),AND(L27="Media",T27="Catastrofico"),AND(L27="Alta",T27="Catastrofico"),AND(L27="Muy Alta",T27="Catastrofico")),"Extremo",))))</f>
        <v>Moderado</v>
      </c>
      <c r="W27" s="13">
        <v>1</v>
      </c>
      <c r="X27" s="74" t="s">
        <v>376</v>
      </c>
      <c r="Y27" s="75" t="s">
        <v>377</v>
      </c>
      <c r="Z27" s="75" t="s">
        <v>378</v>
      </c>
      <c r="AA27" s="13" t="str">
        <f t="shared" ref="AA27:AA31" si="18">+CONCATENATE(X27," ",Y27," ",Z27)</f>
        <v xml:space="preserve">Profesional especializado código 222 grado 41  Provisionar en la cuenta bancaria destinada para el pago de manera mensual de un 110% del valor de la obligación Los cuales se pueden evidenciarse con el soporte de pago y oficio de traslado realizado previamente a este. En caso de que la provisión de la cuenta no fuese exitosa, se ajustará el saldo para no incurrir en el pago de intereses adicionales. Esto cada vez que se presenten faltante en la cuenta </v>
      </c>
      <c r="AB27" s="32" t="s">
        <v>339</v>
      </c>
      <c r="AC27" s="33">
        <f>IF(AB27="","",IF(AB27="Preventivo",0.25,IF(AB27="Detectivo",0.15,IF(AB27="Correctivo",0.1,))))</f>
        <v>0.25</v>
      </c>
      <c r="AD27" s="14" t="str">
        <f>+IF(OR(AB27='[1]11 FORMULAS'!$O$4,AB27='[1]11 FORMULAS'!$O$5),'[1]11 FORMULAS'!$P$5,IF(AB27='[1]11 FORMULAS'!$O$6,'[1]11 FORMULAS'!$P$6,""))</f>
        <v>Probabilidad</v>
      </c>
      <c r="AE27" s="32" t="s">
        <v>359</v>
      </c>
      <c r="AF27" s="33">
        <f>IF(AE27="","",IF(AE27="Manual",0.15,IF(AE27="Automatico",0.25,)))</f>
        <v>0.15</v>
      </c>
      <c r="AG27" s="34" t="s">
        <v>341</v>
      </c>
      <c r="AH27" s="34" t="s">
        <v>360</v>
      </c>
      <c r="AI27" s="34" t="s">
        <v>343</v>
      </c>
      <c r="AJ27" s="14">
        <f>+AC27+AF27</f>
        <v>0.4</v>
      </c>
      <c r="AK27" s="14">
        <f>+M27*AJ27</f>
        <v>0.16000000000000003</v>
      </c>
      <c r="AL27" s="14">
        <f>+M27-AK27</f>
        <v>0.24</v>
      </c>
      <c r="AM27" s="14">
        <f>IF(AD27='[1]11 FORMULAS'!$P$6,U27-(U27*AJ27),U27)</f>
        <v>0.6</v>
      </c>
      <c r="AN27" s="177">
        <f>+AL31</f>
        <v>0.24</v>
      </c>
      <c r="AO27" s="129" t="str">
        <f>IF(AN27&lt;=0,"",IF(AN27&lt;=20%,"Muy Baja",IF(AN27&lt;=40%,"Baja",IF(AN27&lt;=60%,"Media",IF(AN27&lt;=80%,"Alta","Muy Alta")))))</f>
        <v>Baja</v>
      </c>
      <c r="AP27" s="177">
        <f>+AM31</f>
        <v>0.6</v>
      </c>
      <c r="AQ27" s="129" t="str">
        <f>IF(AP27&lt;=0,"",IF(AP27&lt;=20%,"Leve",IF(AP27&lt;=40%,"Menor",IF(AP27&lt;=60%,"Moderado",IF(AP27&lt;=80%,"Mayor","Catastrofico")))))</f>
        <v>Moderado</v>
      </c>
      <c r="AR27" s="176" t="str">
        <f>IF(OR(AND(AO27="Muy Baja",AQ27="Leve"),AND(AO27="Muy Baja",AQ27="Menor"),AND(AO27="Baja",AQ27="Leve")),"Bajo",IF(OR(AND(AO27="Muy baja",AQ27="Moderado"),AND(AO27="Baja",AQ27="Menor"),AND(AO27="Baja",AQ27="Moderado"),AND(AO27="Media",AQ27="Leve"),AND(AO27="Media",AQ27="Menor"),AND(AO27="Media",AQ27="Moderado"),AND(AO27="Alta",AQ27="Leve"),AND(AO27="Alta",AQ27="Menor")),"Moderado",IF(OR(AND(AO27="Muy Baja",AQ27="Mayor"),AND(AO27="Baja",AQ27="Mayor"),AND(AO27="Media",AQ27="Mayor"),AND(AO27="Alta",AQ27="Moderado"),AND(AO27="Alta",AQ27="Mayor"),AND(AO27="Muy Alta",AQ27="Leve"),AND(AO27="Muy Alta",AQ27="Menor"),AND(AO27="Muy Alta",AQ27="Moderado"),AND(AO27="Muy Alta",AQ27="Mayor")),"Alto",IF(OR(AND(AO27="Muy Baja",AQ27="Catastrofico"),AND(AO27="Baja",AQ27="Catastrofico"),AND(AO27="Media",AQ27="Catastrofico"),AND(AO27="Alta",AQ27="Catastrofico"),AND(AO27="Muy Alta",AQ27="Catastrofico")),"Extremo",""))))</f>
        <v>Moderado</v>
      </c>
      <c r="AS27" s="219" t="s">
        <v>344</v>
      </c>
      <c r="AT27" s="221" t="s">
        <v>379</v>
      </c>
      <c r="AU27" s="221" t="s">
        <v>380</v>
      </c>
      <c r="AV27" s="162" t="s">
        <v>347</v>
      </c>
      <c r="AW27" s="163" t="s">
        <v>348</v>
      </c>
      <c r="AX27" s="209"/>
      <c r="AY27" s="209"/>
      <c r="AZ27" s="209"/>
      <c r="BA27" s="209"/>
      <c r="BB27" s="189"/>
      <c r="BC27" s="166" t="s">
        <v>349</v>
      </c>
      <c r="BD27" s="15"/>
      <c r="BE27" s="15"/>
      <c r="BF27" s="15"/>
      <c r="BG27" s="15"/>
      <c r="BH27" s="15"/>
      <c r="BI27" s="9"/>
    </row>
    <row r="28" spans="1:61">
      <c r="A28" s="186"/>
      <c r="B28" s="211"/>
      <c r="C28" s="76"/>
      <c r="D28" s="76"/>
      <c r="E28" s="76"/>
      <c r="F28" s="213"/>
      <c r="G28" s="108"/>
      <c r="H28" s="110"/>
      <c r="I28" s="110"/>
      <c r="J28" s="134"/>
      <c r="K28" s="135"/>
      <c r="L28" s="129"/>
      <c r="M28" s="131"/>
      <c r="N28" s="173"/>
      <c r="O28" s="131"/>
      <c r="P28" s="129"/>
      <c r="Q28" s="127"/>
      <c r="R28" s="129"/>
      <c r="S28" s="131"/>
      <c r="T28" s="129"/>
      <c r="U28" s="172"/>
      <c r="V28" s="176"/>
      <c r="W28" s="13">
        <v>2</v>
      </c>
      <c r="X28" s="48"/>
      <c r="Y28" s="48"/>
      <c r="Z28" s="48"/>
      <c r="AA28" s="13" t="str">
        <f t="shared" si="18"/>
        <v xml:space="preserve">  </v>
      </c>
      <c r="AB28" s="32" t="s">
        <v>236</v>
      </c>
      <c r="AC28" s="33">
        <f t="shared" ref="AC28:AC31" si="19">IF(AB28="","",IF(AB28="Preventivo",0.25,IF(AB28="Detectivo",0.15,IF(AB28="Correctivo",0.1,))))</f>
        <v>0</v>
      </c>
      <c r="AD28" s="14" t="str">
        <f>+IF(OR(AB28='[1]11 FORMULAS'!$O$4,AB28='[1]11 FORMULAS'!$O$5),'[1]11 FORMULAS'!$P$5,IF(AB28='[1]11 FORMULAS'!$O$6,'[1]11 FORMULAS'!$P$6,""))</f>
        <v/>
      </c>
      <c r="AE28" s="32" t="s">
        <v>236</v>
      </c>
      <c r="AF28" s="33">
        <f t="shared" ref="AF28:AF31" si="20">IF(AE28="","",IF(AE28="Manual",0.15,IF(AE28="Automatico",0.25,)))</f>
        <v>0</v>
      </c>
      <c r="AG28" s="34" t="s">
        <v>236</v>
      </c>
      <c r="AH28" s="34" t="s">
        <v>236</v>
      </c>
      <c r="AI28" s="34" t="s">
        <v>236</v>
      </c>
      <c r="AJ28" s="14">
        <f>+AC28+AF28</f>
        <v>0</v>
      </c>
      <c r="AK28" s="14">
        <f>+AL27*AJ28</f>
        <v>0</v>
      </c>
      <c r="AL28" s="14">
        <f>+AL27-AK28</f>
        <v>0.24</v>
      </c>
      <c r="AM28" s="14">
        <f>IF(AD28='[1]11 FORMULAS'!$P$6,AM27-(AM27*AJ28),AM27)</f>
        <v>0.6</v>
      </c>
      <c r="AN28" s="177"/>
      <c r="AO28" s="129"/>
      <c r="AP28" s="177"/>
      <c r="AQ28" s="129"/>
      <c r="AR28" s="176"/>
      <c r="AS28" s="219"/>
      <c r="AT28" s="222"/>
      <c r="AU28" s="222"/>
      <c r="AV28" s="163"/>
      <c r="AW28" s="163"/>
      <c r="AX28" s="186"/>
      <c r="AY28" s="186"/>
      <c r="AZ28" s="186"/>
      <c r="BA28" s="186"/>
      <c r="BB28" s="189"/>
      <c r="BC28" s="166"/>
      <c r="BD28" s="15"/>
      <c r="BE28" s="15"/>
      <c r="BF28" s="15"/>
      <c r="BG28" s="15"/>
      <c r="BH28" s="15"/>
      <c r="BI28" s="9"/>
    </row>
    <row r="29" spans="1:61">
      <c r="A29" s="186"/>
      <c r="B29" s="211"/>
      <c r="C29" s="76"/>
      <c r="D29" s="76"/>
      <c r="E29" s="76"/>
      <c r="F29" s="213"/>
      <c r="G29" s="108"/>
      <c r="H29" s="110"/>
      <c r="I29" s="110"/>
      <c r="J29" s="134"/>
      <c r="K29" s="135"/>
      <c r="L29" s="129"/>
      <c r="M29" s="131"/>
      <c r="N29" s="173"/>
      <c r="O29" s="131"/>
      <c r="P29" s="129"/>
      <c r="Q29" s="127"/>
      <c r="R29" s="129"/>
      <c r="S29" s="131"/>
      <c r="T29" s="129"/>
      <c r="U29" s="172"/>
      <c r="V29" s="176"/>
      <c r="W29" s="13">
        <v>3</v>
      </c>
      <c r="X29" s="48"/>
      <c r="Y29" s="48"/>
      <c r="Z29" s="48"/>
      <c r="AA29" s="13" t="str">
        <f t="shared" si="18"/>
        <v xml:space="preserve">  </v>
      </c>
      <c r="AB29" s="32" t="s">
        <v>236</v>
      </c>
      <c r="AC29" s="33">
        <f t="shared" si="19"/>
        <v>0</v>
      </c>
      <c r="AD29" s="14" t="str">
        <f>+IF(OR(AB29='[1]11 FORMULAS'!$O$4,AB29='[1]11 FORMULAS'!$O$5),'[1]11 FORMULAS'!$P$5,IF(AB29='[1]11 FORMULAS'!$O$6,'[1]11 FORMULAS'!$P$6,""))</f>
        <v/>
      </c>
      <c r="AE29" s="32" t="s">
        <v>236</v>
      </c>
      <c r="AF29" s="33">
        <f t="shared" si="20"/>
        <v>0</v>
      </c>
      <c r="AG29" s="34" t="s">
        <v>236</v>
      </c>
      <c r="AH29" s="34" t="s">
        <v>236</v>
      </c>
      <c r="AI29" s="34" t="s">
        <v>236</v>
      </c>
      <c r="AJ29" s="14">
        <f>+AC29+AF29</f>
        <v>0</v>
      </c>
      <c r="AK29" s="14">
        <f t="shared" ref="AK29:AK31" si="21">+AL28*AJ29</f>
        <v>0</v>
      </c>
      <c r="AL29" s="14">
        <f t="shared" ref="AL29:AL31" si="22">+AL28-AK29</f>
        <v>0.24</v>
      </c>
      <c r="AM29" s="14">
        <f>IF(AD29='[1]11 FORMULAS'!$P$6,AM28-(AM28*AJ29),AM28)</f>
        <v>0.6</v>
      </c>
      <c r="AN29" s="177"/>
      <c r="AO29" s="129"/>
      <c r="AP29" s="177"/>
      <c r="AQ29" s="129"/>
      <c r="AR29" s="176"/>
      <c r="AS29" s="219"/>
      <c r="AT29" s="222"/>
      <c r="AU29" s="222"/>
      <c r="AV29" s="163"/>
      <c r="AW29" s="163"/>
      <c r="AX29" s="186"/>
      <c r="AY29" s="186"/>
      <c r="AZ29" s="186"/>
      <c r="BA29" s="186"/>
      <c r="BB29" s="189"/>
      <c r="BC29" s="166"/>
      <c r="BD29" s="15"/>
      <c r="BE29" s="15"/>
      <c r="BF29" s="15"/>
      <c r="BG29" s="15"/>
      <c r="BH29" s="15"/>
      <c r="BI29" s="9"/>
    </row>
    <row r="30" spans="1:61">
      <c r="A30" s="186"/>
      <c r="B30" s="211"/>
      <c r="C30" s="76"/>
      <c r="D30" s="76"/>
      <c r="E30" s="76"/>
      <c r="F30" s="213"/>
      <c r="G30" s="108"/>
      <c r="H30" s="110"/>
      <c r="I30" s="110"/>
      <c r="J30" s="134"/>
      <c r="K30" s="135"/>
      <c r="L30" s="129"/>
      <c r="M30" s="131"/>
      <c r="N30" s="173"/>
      <c r="O30" s="131"/>
      <c r="P30" s="129"/>
      <c r="Q30" s="127"/>
      <c r="R30" s="129"/>
      <c r="S30" s="131"/>
      <c r="T30" s="129"/>
      <c r="U30" s="172"/>
      <c r="V30" s="176"/>
      <c r="W30" s="13">
        <v>4</v>
      </c>
      <c r="X30" s="48"/>
      <c r="Y30" s="48"/>
      <c r="Z30" s="48"/>
      <c r="AA30" s="13" t="str">
        <f t="shared" si="18"/>
        <v xml:space="preserve">  </v>
      </c>
      <c r="AB30" s="32" t="s">
        <v>236</v>
      </c>
      <c r="AC30" s="33">
        <f t="shared" si="19"/>
        <v>0</v>
      </c>
      <c r="AD30" s="14" t="str">
        <f>+IF(OR(AB30='[1]11 FORMULAS'!$O$4,AB30='[1]11 FORMULAS'!$O$5),'[1]11 FORMULAS'!$P$5,IF(AB30='[1]11 FORMULAS'!$O$6,'[1]11 FORMULAS'!$P$6,""))</f>
        <v/>
      </c>
      <c r="AE30" s="32" t="s">
        <v>236</v>
      </c>
      <c r="AF30" s="33">
        <f t="shared" si="20"/>
        <v>0</v>
      </c>
      <c r="AG30" s="34" t="s">
        <v>236</v>
      </c>
      <c r="AH30" s="34" t="s">
        <v>236</v>
      </c>
      <c r="AI30" s="34" t="s">
        <v>236</v>
      </c>
      <c r="AJ30" s="14">
        <f t="shared" ref="AJ30:AJ31" si="23">+AC30+AF30</f>
        <v>0</v>
      </c>
      <c r="AK30" s="14">
        <f t="shared" si="21"/>
        <v>0</v>
      </c>
      <c r="AL30" s="14">
        <f t="shared" si="22"/>
        <v>0.24</v>
      </c>
      <c r="AM30" s="14">
        <f>IF(AD30='[1]11 FORMULAS'!$P$6,AM29-(AM29*AJ30),AM29)</f>
        <v>0.6</v>
      </c>
      <c r="AN30" s="177"/>
      <c r="AO30" s="129"/>
      <c r="AP30" s="177"/>
      <c r="AQ30" s="129"/>
      <c r="AR30" s="176"/>
      <c r="AS30" s="219"/>
      <c r="AT30" s="222"/>
      <c r="AU30" s="222"/>
      <c r="AV30" s="163"/>
      <c r="AW30" s="163"/>
      <c r="AX30" s="186"/>
      <c r="AY30" s="186"/>
      <c r="AZ30" s="186"/>
      <c r="BA30" s="186"/>
      <c r="BB30" s="189"/>
      <c r="BC30" s="166"/>
      <c r="BD30" s="15"/>
      <c r="BE30" s="15"/>
      <c r="BF30" s="15"/>
      <c r="BG30" s="15"/>
      <c r="BH30" s="15"/>
      <c r="BI30" s="9"/>
    </row>
    <row r="31" spans="1:61">
      <c r="A31" s="186"/>
      <c r="B31" s="211"/>
      <c r="C31" s="76"/>
      <c r="D31" s="76"/>
      <c r="E31" s="76"/>
      <c r="F31" s="214"/>
      <c r="G31" s="192"/>
      <c r="H31" s="193"/>
      <c r="I31" s="193"/>
      <c r="J31" s="134"/>
      <c r="K31" s="194"/>
      <c r="L31" s="195"/>
      <c r="M31" s="196"/>
      <c r="N31" s="197"/>
      <c r="O31" s="196"/>
      <c r="P31" s="195"/>
      <c r="Q31" s="198"/>
      <c r="R31" s="195"/>
      <c r="S31" s="196"/>
      <c r="T31" s="195"/>
      <c r="U31" s="199"/>
      <c r="V31" s="200"/>
      <c r="W31" s="49"/>
      <c r="X31" s="49"/>
      <c r="Y31" s="49"/>
      <c r="Z31" s="49"/>
      <c r="AA31" s="49" t="str">
        <f t="shared" si="18"/>
        <v xml:space="preserve">  </v>
      </c>
      <c r="AB31" s="50" t="s">
        <v>236</v>
      </c>
      <c r="AC31" s="51">
        <f t="shared" si="19"/>
        <v>0</v>
      </c>
      <c r="AD31" s="52" t="str">
        <f>+IF(OR(AB31='[1]11 FORMULAS'!$O$4,AB31='[1]11 FORMULAS'!$O$5),'[1]11 FORMULAS'!$P$5,IF(AB31='[1]11 FORMULAS'!$O$6,'[1]11 FORMULAS'!$P$6,""))</f>
        <v/>
      </c>
      <c r="AE31" s="50" t="s">
        <v>236</v>
      </c>
      <c r="AF31" s="51">
        <f t="shared" si="20"/>
        <v>0</v>
      </c>
      <c r="AG31" s="53" t="s">
        <v>236</v>
      </c>
      <c r="AH31" s="54" t="s">
        <v>236</v>
      </c>
      <c r="AI31" s="54" t="s">
        <v>236</v>
      </c>
      <c r="AJ31" s="55">
        <f t="shared" si="23"/>
        <v>0</v>
      </c>
      <c r="AK31" s="55">
        <f t="shared" si="21"/>
        <v>0</v>
      </c>
      <c r="AL31" s="55">
        <f t="shared" si="22"/>
        <v>0.24</v>
      </c>
      <c r="AM31" s="55">
        <f>IF(AD31='[1]11 FORMULAS'!$P$6,AM30-(AM30*AJ31),AM30)</f>
        <v>0.6</v>
      </c>
      <c r="AN31" s="204"/>
      <c r="AO31" s="195"/>
      <c r="AP31" s="204"/>
      <c r="AQ31" s="195"/>
      <c r="AR31" s="200"/>
      <c r="AS31" s="220"/>
      <c r="AT31" s="222"/>
      <c r="AU31" s="222"/>
      <c r="AV31" s="164"/>
      <c r="AW31" s="164"/>
      <c r="AX31" s="186"/>
      <c r="AY31" s="186"/>
      <c r="AZ31" s="186"/>
      <c r="BA31" s="186"/>
      <c r="BB31" s="189"/>
      <c r="BC31" s="166"/>
      <c r="BD31" s="15"/>
      <c r="BE31" s="15"/>
      <c r="BF31" s="15"/>
      <c r="BG31" s="15"/>
      <c r="BH31" s="15"/>
      <c r="BI31" s="9"/>
    </row>
    <row r="32" spans="1:61" ht="127.5" customHeight="1">
      <c r="A32" s="209" t="s">
        <v>371</v>
      </c>
      <c r="B32" s="218" t="s">
        <v>381</v>
      </c>
      <c r="C32" s="77" t="s">
        <v>330</v>
      </c>
      <c r="D32" s="77" t="s">
        <v>382</v>
      </c>
      <c r="E32" s="77" t="s">
        <v>383</v>
      </c>
      <c r="F32" s="212" t="str">
        <f>+CONCATENATE(C32," ",D32," ",E32)</f>
        <v xml:space="preserve">Posibilidad de perdida economica y reputacional por falta de provisión en la cuenta bancaria para el pago de la cuota trimestral del crédito de Corvivienda por Bancolombia debido a la falta de saldo en la misma ocasionando intereses por mora causando un detrimento patrimonial y afectando la calificación de riesgo de la entidad. </v>
      </c>
      <c r="G32" s="108" t="s">
        <v>333</v>
      </c>
      <c r="H32" s="110" t="s">
        <v>334</v>
      </c>
      <c r="I32" s="110" t="s">
        <v>334</v>
      </c>
      <c r="J32" s="134" t="str">
        <f>+H32&amp;I32</f>
        <v>ProcesosProcesos</v>
      </c>
      <c r="K32" s="135">
        <v>12</v>
      </c>
      <c r="L32" s="129" t="str">
        <f>IF(K32&lt;=0,"",IF(K32&lt;=2,"Muy Baja",IF(K32&lt;=24,"Baja",IF(K32&lt;=500,"Media",IF(K32&lt;=5000,"Alta","Muy Alta")))))</f>
        <v>Baja</v>
      </c>
      <c r="M32" s="130">
        <f>IF(L32="","",IF(L32="Muy Baja",0.2,IF(L32="Baja",0.4,IF(L32="Media",0.6,IF(L32="Alta",0.8,IF(L32="Muy Alta",1,))))))</f>
        <v>0.4</v>
      </c>
      <c r="N32" s="173" t="s">
        <v>375</v>
      </c>
      <c r="O32" s="130">
        <f>IF(N32="","",IF(N32="menor a 10 SMLMV",0.2,IF(N32="ENTRE 10 Y 50 SMLMV",0.4,IF(N32="entre 50 y 100 SMLMV",0.6,IF(N32="entre 100 y 500 SMLMV",0.8,IF(N32="Mayor a 500 SMLMV",1,))))))</f>
        <v>0.6</v>
      </c>
      <c r="P32" s="129" t="str">
        <f>IF(O32&lt;=0,"",IF(O32&lt;=20%,"Leve",IF(O32&lt;=40%,"Menor",IF(O32&lt;=60%,"Moderado",IF(O32&lt;=80%,"Mayor","Catastrofico")))))</f>
        <v>Moderado</v>
      </c>
      <c r="Q32" s="126" t="s">
        <v>245</v>
      </c>
      <c r="R32" s="129" t="str">
        <f>IF(S32&lt;=0,"",IF(S32&lt;=20%,"Leve",IF(S32&lt;=40%,"Menor",IF(S32&lt;=60%,"Moderado",IF(S32&lt;=80%,"Mayor","Catastrofico")))))</f>
        <v>Moderado</v>
      </c>
      <c r="S32" s="130">
        <f>IF(Q32="","",IF(Q32="El riesgo afecta la imagen de algún área de la organización",0.2,IF(Q32="El riesgo afecta la imagen de la entidad internamente, de conocimiento general nivel interno, de junta directiva y accionistas y/o de proveedores",0.4,IF(Q32="El riesgo afecta la imagen de la entidad con algunos usuarios de relevancia frente al logro de los objetivos",0.6,IF(Q32="El riesgo afecta la imagen de la entidad con efecto publicitario sostenido a nivel de sector administrativo, nivel departamental o municipal",0.8,IF(Q32="El riesgo afecta la imagen de la entidad a nivel nacional, con efecto publicitario sostenido a nivel país",1,))))))</f>
        <v>0.6</v>
      </c>
      <c r="T32" s="129" t="str">
        <f>IF(U32&lt;=0,"",IF(U32&lt;=20%,"Leve",IF(U32&lt;=40%,"Menor",IF(U32&lt;=60%,"Moderado",IF(U32&lt;=80%,"Mayor","Catastrofico")))))</f>
        <v>Moderado</v>
      </c>
      <c r="U32" s="172">
        <f>+S32</f>
        <v>0.6</v>
      </c>
      <c r="V32" s="176" t="str">
        <f>IF(OR(AND(L32="Muy Baja",T32="Leve"),AND(L32="Muy Baja",T32="Menor"),AND(L32="Baja",T32="Leve")),"Bajo",IF(OR(AND(L32="Muy baja",T32="Moderado"),AND(L32="Baja",T32="Menor"),AND(L32="Baja",T32="Moderado"),AND(L32="Media",T32="Leve"),AND(L32="Media",T32="Menor"),AND(L32="Media",T32="Moderado"),AND(L32="Alta",T32="Leve"),AND(L32="Alta",T32="Menor")),"Moderado",IF(OR(AND(L32="Muy Baja",T32="Mayor"),AND(L32="Baja",T32="Mayor"),AND(L32="Media",T32="Mayor"),AND(L32="Alta",T32="Moderado"),AND(L32="Alta",T32="Mayor"),AND(L32="Muy Alta",T32="Leve"),AND(L32="Muy Alta",T32="Menor"),AND(L32="Muy Alta",T32="Moderado"),AND(L32="Muy Alta",T32="Mayor")),"Alto",IF(OR(AND(L32="Muy Baja",T32="Catastrofico"),AND(L32="Baja",T32="Catastrofico"),AND(L32="Media",T32="Catastrofico"),AND(L32="Alta",T32="Catastrofico"),AND(L32="Muy Alta",T32="Catastrofico")),"Extremo",))))</f>
        <v>Moderado</v>
      </c>
      <c r="W32" s="13">
        <v>1</v>
      </c>
      <c r="X32" s="74" t="s">
        <v>376</v>
      </c>
      <c r="Y32" s="75" t="s">
        <v>384</v>
      </c>
      <c r="Z32" s="75" t="s">
        <v>378</v>
      </c>
      <c r="AA32" s="13" t="str">
        <f t="shared" ref="AA32:AA36" si="24">+CONCATENATE(X32," ",Y32," ",Z32)</f>
        <v xml:space="preserve">Profesional especializado código 222 grado 41  Provisionar en la cuenta bancaria destinada para el pago de manera trimestral de un 110% del valor de la obligación Los cuales se pueden evidenciarse con el soporte de pago y oficio de traslado realizado previamente a este. En caso de que la provisión de la cuenta no fuese exitosa, se ajustará el saldo para no incurrir en el pago de intereses adicionales. Esto cada vez que se presenten faltante en la cuenta </v>
      </c>
      <c r="AB32" s="32" t="s">
        <v>339</v>
      </c>
      <c r="AC32" s="33">
        <f>IF(AB32="","",IF(AB32="Preventivo",0.25,IF(AB32="Detectivo",0.15,IF(AB32="Correctivo",0.1,))))</f>
        <v>0.25</v>
      </c>
      <c r="AD32" s="14" t="str">
        <f>+IF(OR(AB32='[1]11 FORMULAS'!$O$4,AB32='[1]11 FORMULAS'!$O$5),'[1]11 FORMULAS'!$P$5,IF(AB32='[1]11 FORMULAS'!$O$6,'[1]11 FORMULAS'!$P$6,""))</f>
        <v>Probabilidad</v>
      </c>
      <c r="AE32" s="32" t="s">
        <v>359</v>
      </c>
      <c r="AF32" s="33">
        <f>IF(AE32="","",IF(AE32="Manual",0.15,IF(AE32="Automatico",0.25,)))</f>
        <v>0.15</v>
      </c>
      <c r="AG32" s="34" t="s">
        <v>341</v>
      </c>
      <c r="AH32" s="34" t="s">
        <v>360</v>
      </c>
      <c r="AI32" s="34" t="s">
        <v>343</v>
      </c>
      <c r="AJ32" s="14">
        <f>+AC32+AF32</f>
        <v>0.4</v>
      </c>
      <c r="AK32" s="14">
        <f>+M32*AJ32</f>
        <v>0.16000000000000003</v>
      </c>
      <c r="AL32" s="14">
        <f>+M32-AK32</f>
        <v>0.24</v>
      </c>
      <c r="AM32" s="14">
        <f>IF(AD32='[1]11 FORMULAS'!$P$6,U32-(U32*AJ32),U32)</f>
        <v>0.6</v>
      </c>
      <c r="AN32" s="177">
        <f>+AL36</f>
        <v>0.24</v>
      </c>
      <c r="AO32" s="129" t="str">
        <f>IF(AN32&lt;=0,"",IF(AN32&lt;=20%,"Muy Baja",IF(AN32&lt;=40%,"Baja",IF(AN32&lt;=60%,"Media",IF(AN32&lt;=80%,"Alta","Muy Alta")))))</f>
        <v>Baja</v>
      </c>
      <c r="AP32" s="177">
        <f>+AM36</f>
        <v>0.6</v>
      </c>
      <c r="AQ32" s="129" t="str">
        <f>IF(AP32&lt;=0,"",IF(AP32&lt;=20%,"Leve",IF(AP32&lt;=40%,"Menor",IF(AP32&lt;=60%,"Moderado",IF(AP32&lt;=80%,"Mayor","Catastrofico")))))</f>
        <v>Moderado</v>
      </c>
      <c r="AR32" s="176" t="str">
        <f>IF(OR(AND(AO32="Muy Baja",AQ32="Leve"),AND(AO32="Muy Baja",AQ32="Menor"),AND(AO32="Baja",AQ32="Leve")),"Bajo",IF(OR(AND(AO32="Muy baja",AQ32="Moderado"),AND(AO32="Baja",AQ32="Menor"),AND(AO32="Baja",AQ32="Moderado"),AND(AO32="Media",AQ32="Leve"),AND(AO32="Media",AQ32="Menor"),AND(AO32="Media",AQ32="Moderado"),AND(AO32="Alta",AQ32="Leve"),AND(AO32="Alta",AQ32="Menor")),"Moderado",IF(OR(AND(AO32="Muy Baja",AQ32="Mayor"),AND(AO32="Baja",AQ32="Mayor"),AND(AO32="Media",AQ32="Mayor"),AND(AO32="Alta",AQ32="Moderado"),AND(AO32="Alta",AQ32="Mayor"),AND(AO32="Muy Alta",AQ32="Leve"),AND(AO32="Muy Alta",AQ32="Menor"),AND(AO32="Muy Alta",AQ32="Moderado"),AND(AO32="Muy Alta",AQ32="Mayor")),"Alto",IF(OR(AND(AO32="Muy Baja",AQ32="Catastrofico"),AND(AO32="Baja",AQ32="Catastrofico"),AND(AO32="Media",AQ32="Catastrofico"),AND(AO32="Alta",AQ32="Catastrofico"),AND(AO32="Muy Alta",AQ32="Catastrofico")),"Extremo",""))))</f>
        <v>Moderado</v>
      </c>
      <c r="AS32" s="223" t="s">
        <v>344</v>
      </c>
      <c r="AT32" s="222" t="s">
        <v>379</v>
      </c>
      <c r="AU32" s="222" t="s">
        <v>380</v>
      </c>
      <c r="AV32" s="162" t="s">
        <v>347</v>
      </c>
      <c r="AW32" s="162" t="s">
        <v>348</v>
      </c>
      <c r="AX32" s="209"/>
      <c r="AY32" s="209"/>
      <c r="AZ32" s="209"/>
      <c r="BA32" s="209"/>
      <c r="BB32" s="186"/>
      <c r="BC32" s="186" t="s">
        <v>349</v>
      </c>
      <c r="BD32" s="15"/>
      <c r="BE32" s="15"/>
      <c r="BF32" s="15"/>
      <c r="BG32" s="15"/>
      <c r="BH32" s="15"/>
      <c r="BI32" s="9"/>
    </row>
    <row r="33" spans="1:61">
      <c r="A33" s="186"/>
      <c r="B33" s="211"/>
      <c r="C33" s="76"/>
      <c r="D33" s="76"/>
      <c r="E33" s="76"/>
      <c r="F33" s="213"/>
      <c r="G33" s="108"/>
      <c r="H33" s="110"/>
      <c r="I33" s="110"/>
      <c r="J33" s="134"/>
      <c r="K33" s="135"/>
      <c r="L33" s="129"/>
      <c r="M33" s="131"/>
      <c r="N33" s="173"/>
      <c r="O33" s="131"/>
      <c r="P33" s="129"/>
      <c r="Q33" s="127"/>
      <c r="R33" s="129"/>
      <c r="S33" s="131"/>
      <c r="T33" s="129"/>
      <c r="U33" s="172"/>
      <c r="V33" s="176"/>
      <c r="W33" s="13">
        <v>2</v>
      </c>
      <c r="X33" s="48"/>
      <c r="Y33" s="48"/>
      <c r="Z33" s="48"/>
      <c r="AA33" s="13" t="str">
        <f t="shared" si="24"/>
        <v xml:space="preserve">  </v>
      </c>
      <c r="AB33" s="32" t="s">
        <v>236</v>
      </c>
      <c r="AC33" s="33">
        <f t="shared" ref="AC33:AC36" si="25">IF(AB33="","",IF(AB33="Preventivo",0.25,IF(AB33="Detectivo",0.15,IF(AB33="Correctivo",0.1,))))</f>
        <v>0</v>
      </c>
      <c r="AD33" s="14" t="str">
        <f>+IF(OR(AB33='[1]11 FORMULAS'!$O$4,AB33='[1]11 FORMULAS'!$O$5),'[1]11 FORMULAS'!$P$5,IF(AB33='[1]11 FORMULAS'!$O$6,'[1]11 FORMULAS'!$P$6,""))</f>
        <v/>
      </c>
      <c r="AE33" s="32" t="s">
        <v>236</v>
      </c>
      <c r="AF33" s="33">
        <f t="shared" ref="AF33:AF36" si="26">IF(AE33="","",IF(AE33="Manual",0.15,IF(AE33="Automatico",0.25,)))</f>
        <v>0</v>
      </c>
      <c r="AG33" s="34" t="s">
        <v>236</v>
      </c>
      <c r="AH33" s="34" t="s">
        <v>236</v>
      </c>
      <c r="AI33" s="34" t="s">
        <v>236</v>
      </c>
      <c r="AJ33" s="14">
        <f>+AC33+AF33</f>
        <v>0</v>
      </c>
      <c r="AK33" s="14">
        <f>+AL32*AJ33</f>
        <v>0</v>
      </c>
      <c r="AL33" s="14">
        <f>+AL32-AK33</f>
        <v>0.24</v>
      </c>
      <c r="AM33" s="14">
        <f>IF(AD33='[1]11 FORMULAS'!$P$6,AM32-(AM32*AJ33),AM32)</f>
        <v>0.6</v>
      </c>
      <c r="AN33" s="177"/>
      <c r="AO33" s="129"/>
      <c r="AP33" s="177"/>
      <c r="AQ33" s="129"/>
      <c r="AR33" s="176"/>
      <c r="AS33" s="219"/>
      <c r="AT33" s="222"/>
      <c r="AU33" s="222"/>
      <c r="AV33" s="163"/>
      <c r="AW33" s="163"/>
      <c r="AX33" s="186"/>
      <c r="AY33" s="186"/>
      <c r="AZ33" s="186"/>
      <c r="BA33" s="186"/>
      <c r="BB33" s="186"/>
      <c r="BC33" s="186"/>
      <c r="BD33" s="15"/>
      <c r="BE33" s="15"/>
      <c r="BF33" s="15"/>
      <c r="BG33" s="15"/>
      <c r="BH33" s="15"/>
      <c r="BI33" s="9"/>
    </row>
    <row r="34" spans="1:61">
      <c r="A34" s="186"/>
      <c r="B34" s="211"/>
      <c r="C34" s="76"/>
      <c r="D34" s="76"/>
      <c r="E34" s="76"/>
      <c r="F34" s="213"/>
      <c r="G34" s="108"/>
      <c r="H34" s="110"/>
      <c r="I34" s="110"/>
      <c r="J34" s="134"/>
      <c r="K34" s="135"/>
      <c r="L34" s="129"/>
      <c r="M34" s="131"/>
      <c r="N34" s="173"/>
      <c r="O34" s="131"/>
      <c r="P34" s="129"/>
      <c r="Q34" s="127"/>
      <c r="R34" s="129"/>
      <c r="S34" s="131"/>
      <c r="T34" s="129"/>
      <c r="U34" s="172"/>
      <c r="V34" s="176"/>
      <c r="W34" s="13">
        <v>3</v>
      </c>
      <c r="X34" s="48"/>
      <c r="Y34" s="48"/>
      <c r="Z34" s="48"/>
      <c r="AA34" s="13" t="str">
        <f t="shared" si="24"/>
        <v xml:space="preserve">  </v>
      </c>
      <c r="AB34" s="32" t="s">
        <v>236</v>
      </c>
      <c r="AC34" s="33">
        <f t="shared" si="25"/>
        <v>0</v>
      </c>
      <c r="AD34" s="14" t="str">
        <f>+IF(OR(AB34='[1]11 FORMULAS'!$O$4,AB34='[1]11 FORMULAS'!$O$5),'[1]11 FORMULAS'!$P$5,IF(AB34='[1]11 FORMULAS'!$O$6,'[1]11 FORMULAS'!$P$6,""))</f>
        <v/>
      </c>
      <c r="AE34" s="32" t="s">
        <v>236</v>
      </c>
      <c r="AF34" s="33">
        <f t="shared" si="26"/>
        <v>0</v>
      </c>
      <c r="AG34" s="34" t="s">
        <v>236</v>
      </c>
      <c r="AH34" s="34" t="s">
        <v>236</v>
      </c>
      <c r="AI34" s="34" t="s">
        <v>236</v>
      </c>
      <c r="AJ34" s="14">
        <f>+AC34+AF34</f>
        <v>0</v>
      </c>
      <c r="AK34" s="14">
        <f t="shared" ref="AK34:AK36" si="27">+AL33*AJ34</f>
        <v>0</v>
      </c>
      <c r="AL34" s="14">
        <f t="shared" ref="AL34:AL36" si="28">+AL33-AK34</f>
        <v>0.24</v>
      </c>
      <c r="AM34" s="14">
        <f>IF(AD34='[1]11 FORMULAS'!$P$6,AM33-(AM33*AJ34),AM33)</f>
        <v>0.6</v>
      </c>
      <c r="AN34" s="177"/>
      <c r="AO34" s="129"/>
      <c r="AP34" s="177"/>
      <c r="AQ34" s="129"/>
      <c r="AR34" s="176"/>
      <c r="AS34" s="219"/>
      <c r="AT34" s="222"/>
      <c r="AU34" s="222"/>
      <c r="AV34" s="163"/>
      <c r="AW34" s="163"/>
      <c r="AX34" s="186"/>
      <c r="AY34" s="186"/>
      <c r="AZ34" s="186"/>
      <c r="BA34" s="186"/>
      <c r="BB34" s="186"/>
      <c r="BC34" s="186"/>
      <c r="BD34" s="15"/>
      <c r="BE34" s="15"/>
      <c r="BF34" s="15"/>
      <c r="BG34" s="15"/>
      <c r="BH34" s="15"/>
      <c r="BI34" s="9"/>
    </row>
    <row r="35" spans="1:61">
      <c r="A35" s="186"/>
      <c r="B35" s="211"/>
      <c r="C35" s="76"/>
      <c r="D35" s="76"/>
      <c r="E35" s="76"/>
      <c r="F35" s="213"/>
      <c r="G35" s="108"/>
      <c r="H35" s="110"/>
      <c r="I35" s="110"/>
      <c r="J35" s="134"/>
      <c r="K35" s="135"/>
      <c r="L35" s="129"/>
      <c r="M35" s="131"/>
      <c r="N35" s="173"/>
      <c r="O35" s="131"/>
      <c r="P35" s="129"/>
      <c r="Q35" s="127"/>
      <c r="R35" s="129"/>
      <c r="S35" s="131"/>
      <c r="T35" s="129"/>
      <c r="U35" s="172"/>
      <c r="V35" s="176"/>
      <c r="W35" s="13">
        <v>4</v>
      </c>
      <c r="X35" s="48"/>
      <c r="Y35" s="48"/>
      <c r="Z35" s="48"/>
      <c r="AA35" s="13" t="str">
        <f t="shared" si="24"/>
        <v xml:space="preserve">  </v>
      </c>
      <c r="AB35" s="32" t="s">
        <v>236</v>
      </c>
      <c r="AC35" s="33">
        <f t="shared" si="25"/>
        <v>0</v>
      </c>
      <c r="AD35" s="14" t="str">
        <f>+IF(OR(AB35='[1]11 FORMULAS'!$O$4,AB35='[1]11 FORMULAS'!$O$5),'[1]11 FORMULAS'!$P$5,IF(AB35='[1]11 FORMULAS'!$O$6,'[1]11 FORMULAS'!$P$6,""))</f>
        <v/>
      </c>
      <c r="AE35" s="32" t="s">
        <v>236</v>
      </c>
      <c r="AF35" s="33">
        <f t="shared" si="26"/>
        <v>0</v>
      </c>
      <c r="AG35" s="34" t="s">
        <v>236</v>
      </c>
      <c r="AH35" s="34" t="s">
        <v>236</v>
      </c>
      <c r="AI35" s="34" t="s">
        <v>236</v>
      </c>
      <c r="AJ35" s="14">
        <f t="shared" ref="AJ35:AJ36" si="29">+AC35+AF35</f>
        <v>0</v>
      </c>
      <c r="AK35" s="14">
        <f t="shared" si="27"/>
        <v>0</v>
      </c>
      <c r="AL35" s="14">
        <f t="shared" si="28"/>
        <v>0.24</v>
      </c>
      <c r="AM35" s="14">
        <f>IF(AD35='[1]11 FORMULAS'!$P$6,AM34-(AM34*AJ35),AM34)</f>
        <v>0.6</v>
      </c>
      <c r="AN35" s="177"/>
      <c r="AO35" s="129"/>
      <c r="AP35" s="177"/>
      <c r="AQ35" s="129"/>
      <c r="AR35" s="176"/>
      <c r="AS35" s="219"/>
      <c r="AT35" s="222"/>
      <c r="AU35" s="222"/>
      <c r="AV35" s="163"/>
      <c r="AW35" s="163"/>
      <c r="AX35" s="186"/>
      <c r="AY35" s="186"/>
      <c r="AZ35" s="186"/>
      <c r="BA35" s="186"/>
      <c r="BB35" s="186"/>
      <c r="BC35" s="186"/>
      <c r="BD35" s="15"/>
      <c r="BE35" s="15"/>
      <c r="BF35" s="15"/>
      <c r="BG35" s="15"/>
      <c r="BH35" s="15"/>
      <c r="BI35" s="9"/>
    </row>
    <row r="36" spans="1:61">
      <c r="A36" s="186"/>
      <c r="B36" s="211"/>
      <c r="C36" s="76"/>
      <c r="D36" s="76"/>
      <c r="E36" s="76"/>
      <c r="F36" s="214"/>
      <c r="G36" s="192"/>
      <c r="H36" s="193"/>
      <c r="I36" s="193"/>
      <c r="J36" s="134"/>
      <c r="K36" s="194"/>
      <c r="L36" s="195"/>
      <c r="M36" s="196"/>
      <c r="N36" s="197"/>
      <c r="O36" s="196"/>
      <c r="P36" s="195"/>
      <c r="Q36" s="198"/>
      <c r="R36" s="195"/>
      <c r="S36" s="196"/>
      <c r="T36" s="195"/>
      <c r="U36" s="199"/>
      <c r="V36" s="200"/>
      <c r="W36" s="49"/>
      <c r="X36" s="49"/>
      <c r="Y36" s="49"/>
      <c r="Z36" s="49"/>
      <c r="AA36" s="49" t="str">
        <f t="shared" si="24"/>
        <v xml:space="preserve">  </v>
      </c>
      <c r="AB36" s="50" t="s">
        <v>236</v>
      </c>
      <c r="AC36" s="51">
        <f t="shared" si="25"/>
        <v>0</v>
      </c>
      <c r="AD36" s="52" t="str">
        <f>+IF(OR(AB36='[1]11 FORMULAS'!$O$4,AB36='[1]11 FORMULAS'!$O$5),'[1]11 FORMULAS'!$P$5,IF(AB36='[1]11 FORMULAS'!$O$6,'[1]11 FORMULAS'!$P$6,""))</f>
        <v/>
      </c>
      <c r="AE36" s="50" t="s">
        <v>236</v>
      </c>
      <c r="AF36" s="51">
        <f t="shared" si="26"/>
        <v>0</v>
      </c>
      <c r="AG36" s="53" t="s">
        <v>236</v>
      </c>
      <c r="AH36" s="54" t="s">
        <v>236</v>
      </c>
      <c r="AI36" s="54" t="s">
        <v>236</v>
      </c>
      <c r="AJ36" s="55">
        <f t="shared" si="29"/>
        <v>0</v>
      </c>
      <c r="AK36" s="55">
        <f t="shared" si="27"/>
        <v>0</v>
      </c>
      <c r="AL36" s="55">
        <f t="shared" si="28"/>
        <v>0.24</v>
      </c>
      <c r="AM36" s="55">
        <f>IF(AD36='[1]11 FORMULAS'!$P$6,AM35-(AM35*AJ36),AM35)</f>
        <v>0.6</v>
      </c>
      <c r="AN36" s="204"/>
      <c r="AO36" s="195"/>
      <c r="AP36" s="204"/>
      <c r="AQ36" s="195"/>
      <c r="AR36" s="200"/>
      <c r="AS36" s="220"/>
      <c r="AT36" s="222"/>
      <c r="AU36" s="222"/>
      <c r="AV36" s="164"/>
      <c r="AW36" s="164"/>
      <c r="AX36" s="186"/>
      <c r="AY36" s="186"/>
      <c r="AZ36" s="186"/>
      <c r="BA36" s="186"/>
      <c r="BB36" s="186"/>
      <c r="BC36" s="186"/>
      <c r="BD36" s="15"/>
      <c r="BE36" s="15"/>
      <c r="BF36" s="15"/>
      <c r="BG36" s="15"/>
      <c r="BH36" s="15"/>
      <c r="BI36" s="9"/>
    </row>
  </sheetData>
  <mergeCells count="240">
    <mergeCell ref="AW32:AW36"/>
    <mergeCell ref="AX32:AX36"/>
    <mergeCell ref="AY32:AY36"/>
    <mergeCell ref="AZ32:AZ36"/>
    <mergeCell ref="BA32:BA36"/>
    <mergeCell ref="BB32:BB36"/>
    <mergeCell ref="BC32:BC36"/>
    <mergeCell ref="AN32:AN36"/>
    <mergeCell ref="AO32:AO36"/>
    <mergeCell ref="AP32:AP36"/>
    <mergeCell ref="AQ32:AQ36"/>
    <mergeCell ref="AR32:AR36"/>
    <mergeCell ref="AS32:AS36"/>
    <mergeCell ref="AT32:AT36"/>
    <mergeCell ref="AU32:AU36"/>
    <mergeCell ref="AV32:AV36"/>
    <mergeCell ref="BB27:BB31"/>
    <mergeCell ref="BC27:BC31"/>
    <mergeCell ref="A32:A36"/>
    <mergeCell ref="B32:B36"/>
    <mergeCell ref="F32:F36"/>
    <mergeCell ref="G32:G36"/>
    <mergeCell ref="H32:H36"/>
    <mergeCell ref="I32:I36"/>
    <mergeCell ref="J32:J36"/>
    <mergeCell ref="K32:K36"/>
    <mergeCell ref="L32:L36"/>
    <mergeCell ref="M32:M36"/>
    <mergeCell ref="N32:N36"/>
    <mergeCell ref="O32:O36"/>
    <mergeCell ref="P32:P36"/>
    <mergeCell ref="Q32:Q36"/>
    <mergeCell ref="R32:R36"/>
    <mergeCell ref="S32:S36"/>
    <mergeCell ref="T32:T36"/>
    <mergeCell ref="U32:U36"/>
    <mergeCell ref="V32:V36"/>
    <mergeCell ref="AS27:AS31"/>
    <mergeCell ref="AT27:AT31"/>
    <mergeCell ref="AU27:AU31"/>
    <mergeCell ref="AY27:AY31"/>
    <mergeCell ref="AZ27:AZ31"/>
    <mergeCell ref="BA27:BA31"/>
    <mergeCell ref="S27:S31"/>
    <mergeCell ref="T27:T31"/>
    <mergeCell ref="U27:U31"/>
    <mergeCell ref="V27:V31"/>
    <mergeCell ref="AN27:AN31"/>
    <mergeCell ref="AO27:AO31"/>
    <mergeCell ref="AP27:AP31"/>
    <mergeCell ref="AQ27:AQ31"/>
    <mergeCell ref="AR27:AR31"/>
    <mergeCell ref="M27:M31"/>
    <mergeCell ref="N27:N31"/>
    <mergeCell ref="O27:O31"/>
    <mergeCell ref="P27:P31"/>
    <mergeCell ref="Q27:Q31"/>
    <mergeCell ref="R27:R31"/>
    <mergeCell ref="AV27:AV31"/>
    <mergeCell ref="AW27:AW31"/>
    <mergeCell ref="AX27:AX31"/>
    <mergeCell ref="A27:A31"/>
    <mergeCell ref="B27:B31"/>
    <mergeCell ref="F27:F31"/>
    <mergeCell ref="G27:G31"/>
    <mergeCell ref="H27:H31"/>
    <mergeCell ref="I27:I31"/>
    <mergeCell ref="A7:V7"/>
    <mergeCell ref="AN22:AN26"/>
    <mergeCell ref="AO22:AO26"/>
    <mergeCell ref="R17:R21"/>
    <mergeCell ref="S17:S21"/>
    <mergeCell ref="T17:T21"/>
    <mergeCell ref="U17:U21"/>
    <mergeCell ref="V17:V21"/>
    <mergeCell ref="AN17:AN21"/>
    <mergeCell ref="AO17:AO21"/>
    <mergeCell ref="J27:J31"/>
    <mergeCell ref="K27:K31"/>
    <mergeCell ref="L27:L31"/>
    <mergeCell ref="A17:A21"/>
    <mergeCell ref="A22:A26"/>
    <mergeCell ref="E10:E11"/>
    <mergeCell ref="F10:F11"/>
    <mergeCell ref="K9:K11"/>
    <mergeCell ref="BB22:BB26"/>
    <mergeCell ref="BC22:BC26"/>
    <mergeCell ref="AP22:AP26"/>
    <mergeCell ref="AQ22:AQ26"/>
    <mergeCell ref="AR22:AR26"/>
    <mergeCell ref="AS22:AS26"/>
    <mergeCell ref="AT22:AT26"/>
    <mergeCell ref="AU22:AU26"/>
    <mergeCell ref="AV22:AV26"/>
    <mergeCell ref="AW22:AW26"/>
    <mergeCell ref="AX22:AX26"/>
    <mergeCell ref="BA17:BA21"/>
    <mergeCell ref="BB17:BB21"/>
    <mergeCell ref="BC17:BC21"/>
    <mergeCell ref="B22:B26"/>
    <mergeCell ref="F22:F26"/>
    <mergeCell ref="G22:G26"/>
    <mergeCell ref="H22:H26"/>
    <mergeCell ref="I22:I26"/>
    <mergeCell ref="J22:J26"/>
    <mergeCell ref="K22:K26"/>
    <mergeCell ref="L22:L26"/>
    <mergeCell ref="M22:M26"/>
    <mergeCell ref="N22:N26"/>
    <mergeCell ref="O22:O26"/>
    <mergeCell ref="P22:P26"/>
    <mergeCell ref="Q22:Q26"/>
    <mergeCell ref="R22:R26"/>
    <mergeCell ref="S22:S26"/>
    <mergeCell ref="T22:T26"/>
    <mergeCell ref="U22:U26"/>
    <mergeCell ref="V22:V26"/>
    <mergeCell ref="AY22:AY26"/>
    <mergeCell ref="AZ22:AZ26"/>
    <mergeCell ref="BA22:BA26"/>
    <mergeCell ref="AR17:AR21"/>
    <mergeCell ref="AS17:AS21"/>
    <mergeCell ref="AT17:AT21"/>
    <mergeCell ref="AU17:AU21"/>
    <mergeCell ref="AV17:AV21"/>
    <mergeCell ref="AW17:AW21"/>
    <mergeCell ref="AX17:AX21"/>
    <mergeCell ref="AY17:AY21"/>
    <mergeCell ref="AZ17:AZ21"/>
    <mergeCell ref="AP17:AP21"/>
    <mergeCell ref="AQ17:AQ21"/>
    <mergeCell ref="I17:I21"/>
    <mergeCell ref="J17:J21"/>
    <mergeCell ref="K17:K21"/>
    <mergeCell ref="L17:L21"/>
    <mergeCell ref="M17:M21"/>
    <mergeCell ref="N17:N21"/>
    <mergeCell ref="O17:O21"/>
    <mergeCell ref="P17:P21"/>
    <mergeCell ref="Q17:Q21"/>
    <mergeCell ref="M9:M11"/>
    <mergeCell ref="W8:AA10"/>
    <mergeCell ref="AB8:AS8"/>
    <mergeCell ref="AB10:AF10"/>
    <mergeCell ref="AJ9:AJ10"/>
    <mergeCell ref="AL9:AL10"/>
    <mergeCell ref="AM9:AM10"/>
    <mergeCell ref="AT10:AT11"/>
    <mergeCell ref="K8:V8"/>
    <mergeCell ref="AN9:AN11"/>
    <mergeCell ref="AO9:AO11"/>
    <mergeCell ref="AP9:AP11"/>
    <mergeCell ref="R9:R11"/>
    <mergeCell ref="S9:S11"/>
    <mergeCell ref="T9:T11"/>
    <mergeCell ref="U9:U11"/>
    <mergeCell ref="P12:P16"/>
    <mergeCell ref="AS12:AS16"/>
    <mergeCell ref="M12:M16"/>
    <mergeCell ref="N12:N16"/>
    <mergeCell ref="O12:O16"/>
    <mergeCell ref="BF12:BG12"/>
    <mergeCell ref="AT12:AT16"/>
    <mergeCell ref="AU12:AU16"/>
    <mergeCell ref="V12:V16"/>
    <mergeCell ref="AN12:AN16"/>
    <mergeCell ref="AO12:AO16"/>
    <mergeCell ref="AP12:AP16"/>
    <mergeCell ref="AQ12:AQ16"/>
    <mergeCell ref="AR12:AR16"/>
    <mergeCell ref="W7:AS7"/>
    <mergeCell ref="AT7:BC9"/>
    <mergeCell ref="V9:V11"/>
    <mergeCell ref="AB9:AI9"/>
    <mergeCell ref="AG10:AI10"/>
    <mergeCell ref="Q9:Q11"/>
    <mergeCell ref="BB12:BB16"/>
    <mergeCell ref="BC12:BC16"/>
    <mergeCell ref="AW12:AW16"/>
    <mergeCell ref="AX12:AX16"/>
    <mergeCell ref="BB10:BB11"/>
    <mergeCell ref="AV12:AV16"/>
    <mergeCell ref="AY12:AY16"/>
    <mergeCell ref="BC10:BC11"/>
    <mergeCell ref="AU10:AU11"/>
    <mergeCell ref="AV10:AV11"/>
    <mergeCell ref="AW10:AW11"/>
    <mergeCell ref="AX10:AZ10"/>
    <mergeCell ref="BA10:BA11"/>
    <mergeCell ref="AZ12:AZ16"/>
    <mergeCell ref="BA12:BA16"/>
    <mergeCell ref="U12:U16"/>
    <mergeCell ref="BB1:BC1"/>
    <mergeCell ref="D2:BA2"/>
    <mergeCell ref="BB2:BC2"/>
    <mergeCell ref="D3:BA3"/>
    <mergeCell ref="BB3:BC3"/>
    <mergeCell ref="D4:BA4"/>
    <mergeCell ref="BB4:BC4"/>
    <mergeCell ref="X6:AI6"/>
    <mergeCell ref="BB6:BC6"/>
    <mergeCell ref="D5:E5"/>
    <mergeCell ref="L5:M5"/>
    <mergeCell ref="L6:M6"/>
    <mergeCell ref="D6:K6"/>
    <mergeCell ref="BB5:BC5"/>
    <mergeCell ref="A1:C4"/>
    <mergeCell ref="A5:C5"/>
    <mergeCell ref="A6:C6"/>
    <mergeCell ref="A10:A11"/>
    <mergeCell ref="A12:A16"/>
    <mergeCell ref="AQ9:AQ11"/>
    <mergeCell ref="AR9:AR11"/>
    <mergeCell ref="AS9:AS11"/>
    <mergeCell ref="Q12:Q16"/>
    <mergeCell ref="R12:R16"/>
    <mergeCell ref="S12:S16"/>
    <mergeCell ref="T12:T16"/>
    <mergeCell ref="I12:I16"/>
    <mergeCell ref="L9:L11"/>
    <mergeCell ref="N9:N11"/>
    <mergeCell ref="O9:O11"/>
    <mergeCell ref="P9:P11"/>
    <mergeCell ref="D1:BA1"/>
    <mergeCell ref="J12:J16"/>
    <mergeCell ref="K12:K16"/>
    <mergeCell ref="L12:L16"/>
    <mergeCell ref="B10:B11"/>
    <mergeCell ref="C10:C11"/>
    <mergeCell ref="D10:D11"/>
    <mergeCell ref="G10:J10"/>
    <mergeCell ref="B12:B16"/>
    <mergeCell ref="F12:F16"/>
    <mergeCell ref="G12:G16"/>
    <mergeCell ref="H12:H16"/>
    <mergeCell ref="A8:J9"/>
    <mergeCell ref="B17:B21"/>
    <mergeCell ref="F17:F21"/>
    <mergeCell ref="G17:G21"/>
    <mergeCell ref="H17:H21"/>
  </mergeCells>
  <conditionalFormatting sqref="L12">
    <cfRule type="cellIs" dxfId="264" priority="1073" operator="equal">
      <formula>"Muy Alta"</formula>
    </cfRule>
    <cfRule type="cellIs" dxfId="263" priority="1074" operator="equal">
      <formula>"Alta"</formula>
    </cfRule>
    <cfRule type="cellIs" dxfId="262" priority="1075" operator="equal">
      <formula>"Media"</formula>
    </cfRule>
    <cfRule type="cellIs" dxfId="261" priority="1076" operator="equal">
      <formula>"Baja"</formula>
    </cfRule>
    <cfRule type="cellIs" dxfId="260" priority="1077" operator="equal">
      <formula>"Muy Baja"</formula>
    </cfRule>
  </conditionalFormatting>
  <conditionalFormatting sqref="L17">
    <cfRule type="cellIs" dxfId="259" priority="203" operator="equal">
      <formula>"Muy Alta"</formula>
    </cfRule>
    <cfRule type="cellIs" dxfId="258" priority="204" operator="equal">
      <formula>"Alta"</formula>
    </cfRule>
    <cfRule type="cellIs" dxfId="257" priority="205" operator="equal">
      <formula>"Media"</formula>
    </cfRule>
    <cfRule type="cellIs" dxfId="256" priority="206" operator="equal">
      <formula>"Baja"</formula>
    </cfRule>
    <cfRule type="cellIs" dxfId="255" priority="207" operator="equal">
      <formula>"Muy Baja"</formula>
    </cfRule>
  </conditionalFormatting>
  <conditionalFormatting sqref="L22">
    <cfRule type="cellIs" dxfId="254" priority="150" operator="equal">
      <formula>"Muy Alta"</formula>
    </cfRule>
    <cfRule type="cellIs" dxfId="253" priority="151" operator="equal">
      <formula>"Alta"</formula>
    </cfRule>
    <cfRule type="cellIs" dxfId="252" priority="152" operator="equal">
      <formula>"Media"</formula>
    </cfRule>
    <cfRule type="cellIs" dxfId="251" priority="153" operator="equal">
      <formula>"Baja"</formula>
    </cfRule>
    <cfRule type="cellIs" dxfId="250" priority="154" operator="equal">
      <formula>"Muy Baja"</formula>
    </cfRule>
  </conditionalFormatting>
  <conditionalFormatting sqref="N12">
    <cfRule type="cellIs" dxfId="249" priority="218" operator="equal">
      <formula>$V$12</formula>
    </cfRule>
    <cfRule type="cellIs" dxfId="248" priority="219" operator="equal">
      <formula>$V$13</formula>
    </cfRule>
    <cfRule type="cellIs" dxfId="247" priority="220" operator="equal">
      <formula>$V$14</formula>
    </cfRule>
    <cfRule type="cellIs" dxfId="246" priority="221" operator="equal">
      <formula>$V$15</formula>
    </cfRule>
    <cfRule type="cellIs" dxfId="245" priority="222" operator="equal">
      <formula>$V$16</formula>
    </cfRule>
  </conditionalFormatting>
  <conditionalFormatting sqref="N17">
    <cfRule type="cellIs" dxfId="244" priority="165" operator="equal">
      <formula>$V$12</formula>
    </cfRule>
    <cfRule type="cellIs" dxfId="243" priority="166" operator="equal">
      <formula>$V$13</formula>
    </cfRule>
    <cfRule type="cellIs" dxfId="242" priority="167" operator="equal">
      <formula>$V$14</formula>
    </cfRule>
    <cfRule type="cellIs" dxfId="241" priority="168" operator="equal">
      <formula>$V$15</formula>
    </cfRule>
    <cfRule type="cellIs" dxfId="240" priority="169" operator="equal">
      <formula>$V$16</formula>
    </cfRule>
  </conditionalFormatting>
  <conditionalFormatting sqref="N22">
    <cfRule type="cellIs" dxfId="239" priority="112" operator="equal">
      <formula>$V$12</formula>
    </cfRule>
    <cfRule type="cellIs" dxfId="238" priority="113" operator="equal">
      <formula>$V$13</formula>
    </cfRule>
    <cfRule type="cellIs" dxfId="237" priority="114" operator="equal">
      <formula>$V$14</formula>
    </cfRule>
    <cfRule type="cellIs" dxfId="236" priority="115" operator="equal">
      <formula>$V$15</formula>
    </cfRule>
    <cfRule type="cellIs" dxfId="235" priority="116" operator="equal">
      <formula>$V$16</formula>
    </cfRule>
  </conditionalFormatting>
  <conditionalFormatting sqref="P12">
    <cfRule type="cellIs" dxfId="234" priority="1068" operator="equal">
      <formula>"catastrofico"</formula>
    </cfRule>
    <cfRule type="cellIs" dxfId="233" priority="1069" operator="equal">
      <formula>"Mayor"</formula>
    </cfRule>
    <cfRule type="cellIs" dxfId="232" priority="1070" operator="equal">
      <formula>"Moderado"</formula>
    </cfRule>
    <cfRule type="cellIs" dxfId="231" priority="1071" operator="equal">
      <formula>"menor"</formula>
    </cfRule>
    <cfRule type="cellIs" dxfId="230" priority="1072" operator="equal">
      <formula>"leve"</formula>
    </cfRule>
  </conditionalFormatting>
  <conditionalFormatting sqref="P17">
    <cfRule type="cellIs" dxfId="229" priority="213" operator="equal">
      <formula>"catastrofico"</formula>
    </cfRule>
    <cfRule type="cellIs" dxfId="228" priority="214" operator="equal">
      <formula>"Mayor"</formula>
    </cfRule>
    <cfRule type="cellIs" dxfId="227" priority="215" operator="equal">
      <formula>"Moderado"</formula>
    </cfRule>
    <cfRule type="cellIs" dxfId="226" priority="216" operator="equal">
      <formula>"menor"</formula>
    </cfRule>
    <cfRule type="cellIs" dxfId="225" priority="217" operator="equal">
      <formula>"leve"</formula>
    </cfRule>
  </conditionalFormatting>
  <conditionalFormatting sqref="P22">
    <cfRule type="cellIs" dxfId="224" priority="160" operator="equal">
      <formula>"catastrofico"</formula>
    </cfRule>
    <cfRule type="cellIs" dxfId="223" priority="161" operator="equal">
      <formula>"Mayor"</formula>
    </cfRule>
    <cfRule type="cellIs" dxfId="222" priority="162" operator="equal">
      <formula>"Moderado"</formula>
    </cfRule>
    <cfRule type="cellIs" dxfId="221" priority="163" operator="equal">
      <formula>"menor"</formula>
    </cfRule>
    <cfRule type="cellIs" dxfId="220" priority="164" operator="equal">
      <formula>"leve"</formula>
    </cfRule>
  </conditionalFormatting>
  <conditionalFormatting sqref="R12">
    <cfRule type="cellIs" dxfId="219" priority="1063" operator="equal">
      <formula>"catastrofico"</formula>
    </cfRule>
    <cfRule type="cellIs" dxfId="218" priority="1064" operator="equal">
      <formula>"Mayor"</formula>
    </cfRule>
    <cfRule type="cellIs" dxfId="217" priority="1065" operator="equal">
      <formula>"Moderado"</formula>
    </cfRule>
    <cfRule type="cellIs" dxfId="216" priority="1066" operator="equal">
      <formula>"menor"</formula>
    </cfRule>
    <cfRule type="cellIs" dxfId="215" priority="1067" operator="equal">
      <formula>"leve"</formula>
    </cfRule>
  </conditionalFormatting>
  <conditionalFormatting sqref="R17">
    <cfRule type="cellIs" dxfId="214" priority="198" operator="equal">
      <formula>"catastrofico"</formula>
    </cfRule>
    <cfRule type="cellIs" dxfId="213" priority="199" operator="equal">
      <formula>"Mayor"</formula>
    </cfRule>
    <cfRule type="cellIs" dxfId="212" priority="200" operator="equal">
      <formula>"Moderado"</formula>
    </cfRule>
    <cfRule type="cellIs" dxfId="211" priority="201" operator="equal">
      <formula>"menor"</formula>
    </cfRule>
    <cfRule type="cellIs" dxfId="210" priority="202" operator="equal">
      <formula>"leve"</formula>
    </cfRule>
  </conditionalFormatting>
  <conditionalFormatting sqref="R22">
    <cfRule type="cellIs" dxfId="209" priority="145" operator="equal">
      <formula>"catastrofico"</formula>
    </cfRule>
    <cfRule type="cellIs" dxfId="208" priority="146" operator="equal">
      <formula>"Mayor"</formula>
    </cfRule>
    <cfRule type="cellIs" dxfId="207" priority="147" operator="equal">
      <formula>"Moderado"</formula>
    </cfRule>
    <cfRule type="cellIs" dxfId="206" priority="148" operator="equal">
      <formula>"menor"</formula>
    </cfRule>
    <cfRule type="cellIs" dxfId="205" priority="149" operator="equal">
      <formula>"leve"</formula>
    </cfRule>
  </conditionalFormatting>
  <conditionalFormatting sqref="T12">
    <cfRule type="cellIs" dxfId="204" priority="1058" operator="equal">
      <formula>"catastrofico"</formula>
    </cfRule>
    <cfRule type="cellIs" dxfId="203" priority="1059" operator="equal">
      <formula>"Mayor"</formula>
    </cfRule>
    <cfRule type="cellIs" dxfId="202" priority="1060" operator="equal">
      <formula>"Moderado"</formula>
    </cfRule>
    <cfRule type="cellIs" dxfId="201" priority="1061" operator="equal">
      <formula>"menor"</formula>
    </cfRule>
    <cfRule type="cellIs" dxfId="200" priority="1062" operator="equal">
      <formula>"leve"</formula>
    </cfRule>
  </conditionalFormatting>
  <conditionalFormatting sqref="T17">
    <cfRule type="cellIs" dxfId="199" priority="193" operator="equal">
      <formula>"catastrofico"</formula>
    </cfRule>
    <cfRule type="cellIs" dxfId="198" priority="194" operator="equal">
      <formula>"Mayor"</formula>
    </cfRule>
    <cfRule type="cellIs" dxfId="197" priority="195" operator="equal">
      <formula>"Moderado"</formula>
    </cfRule>
    <cfRule type="cellIs" dxfId="196" priority="196" operator="equal">
      <formula>"menor"</formula>
    </cfRule>
    <cfRule type="cellIs" dxfId="195" priority="197" operator="equal">
      <formula>"leve"</formula>
    </cfRule>
  </conditionalFormatting>
  <conditionalFormatting sqref="T22">
    <cfRule type="cellIs" dxfId="194" priority="140" operator="equal">
      <formula>"catastrofico"</formula>
    </cfRule>
    <cfRule type="cellIs" dxfId="193" priority="141" operator="equal">
      <formula>"Mayor"</formula>
    </cfRule>
    <cfRule type="cellIs" dxfId="192" priority="142" operator="equal">
      <formula>"Moderado"</formula>
    </cfRule>
    <cfRule type="cellIs" dxfId="191" priority="143" operator="equal">
      <formula>"menor"</formula>
    </cfRule>
    <cfRule type="cellIs" dxfId="190" priority="144" operator="equal">
      <formula>"leve"</formula>
    </cfRule>
  </conditionalFormatting>
  <conditionalFormatting sqref="U12">
    <cfRule type="cellIs" dxfId="189" priority="1078" operator="equal">
      <formula>#REF!</formula>
    </cfRule>
    <cfRule type="cellIs" dxfId="188" priority="1079" operator="equal">
      <formula>#REF!</formula>
    </cfRule>
    <cfRule type="cellIs" dxfId="187" priority="1080" operator="equal">
      <formula>#REF!</formula>
    </cfRule>
    <cfRule type="cellIs" dxfId="186" priority="1081" operator="equal">
      <formula>#REF!</formula>
    </cfRule>
    <cfRule type="cellIs" dxfId="185" priority="1082" operator="equal">
      <formula>#REF!</formula>
    </cfRule>
  </conditionalFormatting>
  <conditionalFormatting sqref="U17">
    <cfRule type="cellIs" dxfId="184" priority="208" operator="equal">
      <formula>#REF!</formula>
    </cfRule>
    <cfRule type="cellIs" dxfId="183" priority="209" operator="equal">
      <formula>#REF!</formula>
    </cfRule>
    <cfRule type="cellIs" dxfId="182" priority="210" operator="equal">
      <formula>#REF!</formula>
    </cfRule>
    <cfRule type="cellIs" dxfId="181" priority="211" operator="equal">
      <formula>#REF!</formula>
    </cfRule>
    <cfRule type="cellIs" dxfId="180" priority="212" operator="equal">
      <formula>#REF!</formula>
    </cfRule>
  </conditionalFormatting>
  <conditionalFormatting sqref="U22">
    <cfRule type="cellIs" dxfId="179" priority="155" operator="equal">
      <formula>#REF!</formula>
    </cfRule>
    <cfRule type="cellIs" dxfId="178" priority="156" operator="equal">
      <formula>#REF!</formula>
    </cfRule>
    <cfRule type="cellIs" dxfId="177" priority="157" operator="equal">
      <formula>#REF!</formula>
    </cfRule>
    <cfRule type="cellIs" dxfId="176" priority="158" operator="equal">
      <formula>#REF!</formula>
    </cfRule>
    <cfRule type="cellIs" dxfId="175" priority="159" operator="equal">
      <formula>#REF!</formula>
    </cfRule>
  </conditionalFormatting>
  <conditionalFormatting sqref="V12">
    <cfRule type="cellIs" dxfId="174" priority="852" operator="equal">
      <formula>"Extremo"</formula>
    </cfRule>
    <cfRule type="cellIs" dxfId="173" priority="853" operator="equal">
      <formula>"Alto"</formula>
    </cfRule>
    <cfRule type="cellIs" dxfId="172" priority="854" operator="equal">
      <formula>"Moderado"</formula>
    </cfRule>
    <cfRule type="cellIs" dxfId="171" priority="855" operator="equal">
      <formula>"Bajo"</formula>
    </cfRule>
  </conditionalFormatting>
  <conditionalFormatting sqref="V17">
    <cfRule type="cellIs" dxfId="170" priority="174" operator="equal">
      <formula>"Extremo"</formula>
    </cfRule>
    <cfRule type="cellIs" dxfId="169" priority="175" operator="equal">
      <formula>"Alto"</formula>
    </cfRule>
    <cfRule type="cellIs" dxfId="168" priority="176" operator="equal">
      <formula>"Moderado"</formula>
    </cfRule>
    <cfRule type="cellIs" dxfId="167" priority="177" operator="equal">
      <formula>"Bajo"</formula>
    </cfRule>
  </conditionalFormatting>
  <conditionalFormatting sqref="V22">
    <cfRule type="cellIs" dxfId="166" priority="121" operator="equal">
      <formula>"Extremo"</formula>
    </cfRule>
    <cfRule type="cellIs" dxfId="165" priority="122" operator="equal">
      <formula>"Alto"</formula>
    </cfRule>
    <cfRule type="cellIs" dxfId="164" priority="123" operator="equal">
      <formula>"Moderado"</formula>
    </cfRule>
    <cfRule type="cellIs" dxfId="163" priority="124" operator="equal">
      <formula>"Bajo"</formula>
    </cfRule>
  </conditionalFormatting>
  <conditionalFormatting sqref="AO12">
    <cfRule type="cellIs" dxfId="162" priority="1053" operator="equal">
      <formula>"Muy Alta"</formula>
    </cfRule>
    <cfRule type="cellIs" dxfId="161" priority="1054" operator="equal">
      <formula>"Alta"</formula>
    </cfRule>
    <cfRule type="cellIs" dxfId="160" priority="1055" operator="equal">
      <formula>"Media"</formula>
    </cfRule>
    <cfRule type="cellIs" dxfId="159" priority="1056" operator="equal">
      <formula>"Baja"</formula>
    </cfRule>
    <cfRule type="cellIs" dxfId="158" priority="1057" operator="equal">
      <formula>"Muy Baja"</formula>
    </cfRule>
  </conditionalFormatting>
  <conditionalFormatting sqref="AO17">
    <cfRule type="cellIs" dxfId="157" priority="188" operator="equal">
      <formula>"Muy Alta"</formula>
    </cfRule>
    <cfRule type="cellIs" dxfId="156" priority="189" operator="equal">
      <formula>"Alta"</formula>
    </cfRule>
    <cfRule type="cellIs" dxfId="155" priority="190" operator="equal">
      <formula>"Media"</formula>
    </cfRule>
    <cfRule type="cellIs" dxfId="154" priority="191" operator="equal">
      <formula>"Baja"</formula>
    </cfRule>
    <cfRule type="cellIs" dxfId="153" priority="192" operator="equal">
      <formula>"Muy Baja"</formula>
    </cfRule>
  </conditionalFormatting>
  <conditionalFormatting sqref="AO22">
    <cfRule type="cellIs" dxfId="152" priority="135" operator="equal">
      <formula>"Muy Alta"</formula>
    </cfRule>
    <cfRule type="cellIs" dxfId="151" priority="136" operator="equal">
      <formula>"Alta"</formula>
    </cfRule>
    <cfRule type="cellIs" dxfId="150" priority="137" operator="equal">
      <formula>"Media"</formula>
    </cfRule>
    <cfRule type="cellIs" dxfId="149" priority="138" operator="equal">
      <formula>"Baja"</formula>
    </cfRule>
    <cfRule type="cellIs" dxfId="148" priority="139" operator="equal">
      <formula>"Muy Baja"</formula>
    </cfRule>
  </conditionalFormatting>
  <conditionalFormatting sqref="AQ12">
    <cfRule type="cellIs" dxfId="147" priority="1048" operator="equal">
      <formula>"Catastrofico"</formula>
    </cfRule>
    <cfRule type="cellIs" dxfId="146" priority="1049" operator="equal">
      <formula>"Mayor"</formula>
    </cfRule>
    <cfRule type="cellIs" dxfId="145" priority="1050" operator="equal">
      <formula>"Moderado"</formula>
    </cfRule>
    <cfRule type="cellIs" dxfId="144" priority="1051" operator="equal">
      <formula>"Menor"</formula>
    </cfRule>
    <cfRule type="cellIs" dxfId="143" priority="1052" operator="equal">
      <formula>"Leve"</formula>
    </cfRule>
  </conditionalFormatting>
  <conditionalFormatting sqref="AQ17">
    <cfRule type="cellIs" dxfId="142" priority="183" operator="equal">
      <formula>"Catastrofico"</formula>
    </cfRule>
    <cfRule type="cellIs" dxfId="141" priority="184" operator="equal">
      <formula>"Mayor"</formula>
    </cfRule>
    <cfRule type="cellIs" dxfId="140" priority="185" operator="equal">
      <formula>"Moderado"</formula>
    </cfRule>
    <cfRule type="cellIs" dxfId="139" priority="186" operator="equal">
      <formula>"Menor"</formula>
    </cfRule>
    <cfRule type="cellIs" dxfId="138" priority="187" operator="equal">
      <formula>"Leve"</formula>
    </cfRule>
  </conditionalFormatting>
  <conditionalFormatting sqref="AQ22">
    <cfRule type="cellIs" dxfId="137" priority="130" operator="equal">
      <formula>"Catastrofico"</formula>
    </cfRule>
    <cfRule type="cellIs" dxfId="136" priority="131" operator="equal">
      <formula>"Mayor"</formula>
    </cfRule>
    <cfRule type="cellIs" dxfId="135" priority="132" operator="equal">
      <formula>"Moderado"</formula>
    </cfRule>
    <cfRule type="cellIs" dxfId="134" priority="133" operator="equal">
      <formula>"Menor"</formula>
    </cfRule>
    <cfRule type="cellIs" dxfId="133" priority="134" operator="equal">
      <formula>"Leve"</formula>
    </cfRule>
  </conditionalFormatting>
  <conditionalFormatting sqref="AR12">
    <cfRule type="cellIs" dxfId="132" priority="891" operator="equal">
      <formula>"Extremo"</formula>
    </cfRule>
    <cfRule type="cellIs" dxfId="131" priority="892" operator="equal">
      <formula>"Alto"</formula>
    </cfRule>
    <cfRule type="cellIs" dxfId="130" priority="893" operator="equal">
      <formula>"Moderado"</formula>
    </cfRule>
    <cfRule type="cellIs" dxfId="129" priority="894" operator="equal">
      <formula>"Bajo"</formula>
    </cfRule>
  </conditionalFormatting>
  <conditionalFormatting sqref="AR17">
    <cfRule type="cellIs" dxfId="128" priority="170" operator="equal">
      <formula>"Extremo"</formula>
    </cfRule>
    <cfRule type="cellIs" dxfId="127" priority="171" operator="equal">
      <formula>"Alto"</formula>
    </cfRule>
    <cfRule type="cellIs" dxfId="126" priority="172" operator="equal">
      <formula>"Moderado"</formula>
    </cfRule>
    <cfRule type="cellIs" dxfId="125" priority="173" operator="equal">
      <formula>"Bajo"</formula>
    </cfRule>
  </conditionalFormatting>
  <conditionalFormatting sqref="AR22">
    <cfRule type="cellIs" dxfId="124" priority="117" operator="equal">
      <formula>"Extremo"</formula>
    </cfRule>
    <cfRule type="cellIs" dxfId="123" priority="118" operator="equal">
      <formula>"Alto"</formula>
    </cfRule>
    <cfRule type="cellIs" dxfId="122" priority="119" operator="equal">
      <formula>"Moderado"</formula>
    </cfRule>
    <cfRule type="cellIs" dxfId="121" priority="120" operator="equal">
      <formula>"Bajo"</formula>
    </cfRule>
  </conditionalFormatting>
  <conditionalFormatting sqref="AS12">
    <cfRule type="cellIs" dxfId="120" priority="926" operator="equal">
      <formula>"Evitar"</formula>
    </cfRule>
    <cfRule type="cellIs" dxfId="119" priority="927" operator="equal">
      <formula>"Aceptar"</formula>
    </cfRule>
    <cfRule type="cellIs" dxfId="118" priority="928" operator="equal">
      <formula>"reducir transferir"</formula>
    </cfRule>
    <cfRule type="cellIs" dxfId="117" priority="929" operator="equal">
      <formula>"reducir mitigar"</formula>
    </cfRule>
    <cfRule type="cellIs" dxfId="116" priority="930" operator="equal">
      <formula>"Reducir mitigar"</formula>
    </cfRule>
  </conditionalFormatting>
  <conditionalFormatting sqref="AS17">
    <cfRule type="cellIs" dxfId="115" priority="178" operator="equal">
      <formula>"Evitar"</formula>
    </cfRule>
    <cfRule type="cellIs" dxfId="114" priority="179" operator="equal">
      <formula>"Aceptar"</formula>
    </cfRule>
    <cfRule type="cellIs" dxfId="113" priority="180" operator="equal">
      <formula>"reducir transferir"</formula>
    </cfRule>
    <cfRule type="cellIs" dxfId="112" priority="181" operator="equal">
      <formula>"reducir mitigar"</formula>
    </cfRule>
    <cfRule type="cellIs" dxfId="111" priority="182" operator="equal">
      <formula>"Reducir mitigar"</formula>
    </cfRule>
  </conditionalFormatting>
  <conditionalFormatting sqref="AS22">
    <cfRule type="cellIs" dxfId="110" priority="107" operator="equal">
      <formula>"Evitar"</formula>
    </cfRule>
    <cfRule type="cellIs" dxfId="109" priority="108" operator="equal">
      <formula>"Aceptar"</formula>
    </cfRule>
    <cfRule type="cellIs" dxfId="108" priority="109" operator="equal">
      <formula>"reducir transferir"</formula>
    </cfRule>
    <cfRule type="cellIs" dxfId="107" priority="110" operator="equal">
      <formula>"reducir mitigar"</formula>
    </cfRule>
    <cfRule type="cellIs" dxfId="106" priority="111" operator="equal">
      <formula>"Reducir mitigar"</formula>
    </cfRule>
  </conditionalFormatting>
  <conditionalFormatting sqref="L27">
    <cfRule type="cellIs" dxfId="105" priority="92" operator="equal">
      <formula>"Muy Alta"</formula>
    </cfRule>
    <cfRule type="cellIs" dxfId="104" priority="93" operator="equal">
      <formula>"Alta"</formula>
    </cfRule>
    <cfRule type="cellIs" dxfId="103" priority="94" operator="equal">
      <formula>"Media"</formula>
    </cfRule>
    <cfRule type="cellIs" dxfId="102" priority="95" operator="equal">
      <formula>"Baja"</formula>
    </cfRule>
    <cfRule type="cellIs" dxfId="101" priority="96" operator="equal">
      <formula>"Muy Baja"</formula>
    </cfRule>
  </conditionalFormatting>
  <conditionalFormatting sqref="N27">
    <cfRule type="cellIs" dxfId="100" priority="59" operator="equal">
      <formula>$V$12</formula>
    </cfRule>
    <cfRule type="cellIs" dxfId="99" priority="60" operator="equal">
      <formula>$V$13</formula>
    </cfRule>
    <cfRule type="cellIs" dxfId="98" priority="61" operator="equal">
      <formula>$V$14</formula>
    </cfRule>
    <cfRule type="cellIs" dxfId="97" priority="62" operator="equal">
      <formula>$V$15</formula>
    </cfRule>
    <cfRule type="cellIs" dxfId="96" priority="63" operator="equal">
      <formula>$V$16</formula>
    </cfRule>
  </conditionalFormatting>
  <conditionalFormatting sqref="P27">
    <cfRule type="cellIs" dxfId="95" priority="102" operator="equal">
      <formula>"catastrofico"</formula>
    </cfRule>
    <cfRule type="cellIs" dxfId="94" priority="103" operator="equal">
      <formula>"Mayor"</formula>
    </cfRule>
    <cfRule type="cellIs" dxfId="93" priority="104" operator="equal">
      <formula>"Moderado"</formula>
    </cfRule>
    <cfRule type="cellIs" dxfId="92" priority="105" operator="equal">
      <formula>"menor"</formula>
    </cfRule>
    <cfRule type="cellIs" dxfId="91" priority="106" operator="equal">
      <formula>"leve"</formula>
    </cfRule>
  </conditionalFormatting>
  <conditionalFormatting sqref="R27">
    <cfRule type="cellIs" dxfId="90" priority="87" operator="equal">
      <formula>"catastrofico"</formula>
    </cfRule>
    <cfRule type="cellIs" dxfId="89" priority="88" operator="equal">
      <formula>"Mayor"</formula>
    </cfRule>
    <cfRule type="cellIs" dxfId="88" priority="89" operator="equal">
      <formula>"Moderado"</formula>
    </cfRule>
    <cfRule type="cellIs" dxfId="87" priority="90" operator="equal">
      <formula>"menor"</formula>
    </cfRule>
    <cfRule type="cellIs" dxfId="86" priority="91" operator="equal">
      <formula>"leve"</formula>
    </cfRule>
  </conditionalFormatting>
  <conditionalFormatting sqref="T27">
    <cfRule type="cellIs" dxfId="85" priority="82" operator="equal">
      <formula>"catastrofico"</formula>
    </cfRule>
    <cfRule type="cellIs" dxfId="84" priority="83" operator="equal">
      <formula>"Mayor"</formula>
    </cfRule>
    <cfRule type="cellIs" dxfId="83" priority="84" operator="equal">
      <formula>"Moderado"</formula>
    </cfRule>
    <cfRule type="cellIs" dxfId="82" priority="85" operator="equal">
      <formula>"menor"</formula>
    </cfRule>
    <cfRule type="cellIs" dxfId="81" priority="86" operator="equal">
      <formula>"leve"</formula>
    </cfRule>
  </conditionalFormatting>
  <conditionalFormatting sqref="U27">
    <cfRule type="cellIs" dxfId="80" priority="97" operator="equal">
      <formula>#REF!</formula>
    </cfRule>
    <cfRule type="cellIs" dxfId="79" priority="98" operator="equal">
      <formula>#REF!</formula>
    </cfRule>
    <cfRule type="cellIs" dxfId="78" priority="99" operator="equal">
      <formula>#REF!</formula>
    </cfRule>
    <cfRule type="cellIs" dxfId="77" priority="100" operator="equal">
      <formula>#REF!</formula>
    </cfRule>
    <cfRule type="cellIs" dxfId="76" priority="101" operator="equal">
      <formula>#REF!</formula>
    </cfRule>
  </conditionalFormatting>
  <conditionalFormatting sqref="V27">
    <cfRule type="cellIs" dxfId="75" priority="68" operator="equal">
      <formula>"Extremo"</formula>
    </cfRule>
    <cfRule type="cellIs" dxfId="74" priority="69" operator="equal">
      <formula>"Alto"</formula>
    </cfRule>
    <cfRule type="cellIs" dxfId="73" priority="70" operator="equal">
      <formula>"Moderado"</formula>
    </cfRule>
    <cfRule type="cellIs" dxfId="72" priority="71" operator="equal">
      <formula>"Bajo"</formula>
    </cfRule>
  </conditionalFormatting>
  <conditionalFormatting sqref="AO27">
    <cfRule type="cellIs" dxfId="71" priority="77" operator="equal">
      <formula>"Muy Alta"</formula>
    </cfRule>
    <cfRule type="cellIs" dxfId="70" priority="78" operator="equal">
      <formula>"Alta"</formula>
    </cfRule>
    <cfRule type="cellIs" dxfId="69" priority="79" operator="equal">
      <formula>"Media"</formula>
    </cfRule>
    <cfRule type="cellIs" dxfId="68" priority="80" operator="equal">
      <formula>"Baja"</formula>
    </cfRule>
    <cfRule type="cellIs" dxfId="67" priority="81" operator="equal">
      <formula>"Muy Baja"</formula>
    </cfRule>
  </conditionalFormatting>
  <conditionalFormatting sqref="AQ27">
    <cfRule type="cellIs" dxfId="66" priority="72" operator="equal">
      <formula>"Catastrofico"</formula>
    </cfRule>
    <cfRule type="cellIs" dxfId="65" priority="73" operator="equal">
      <formula>"Mayor"</formula>
    </cfRule>
    <cfRule type="cellIs" dxfId="64" priority="74" operator="equal">
      <formula>"Moderado"</formula>
    </cfRule>
    <cfRule type="cellIs" dxfId="63" priority="75" operator="equal">
      <formula>"Menor"</formula>
    </cfRule>
    <cfRule type="cellIs" dxfId="62" priority="76" operator="equal">
      <formula>"Leve"</formula>
    </cfRule>
  </conditionalFormatting>
  <conditionalFormatting sqref="AR27">
    <cfRule type="cellIs" dxfId="61" priority="64" operator="equal">
      <formula>"Extremo"</formula>
    </cfRule>
    <cfRule type="cellIs" dxfId="60" priority="65" operator="equal">
      <formula>"Alto"</formula>
    </cfRule>
    <cfRule type="cellIs" dxfId="59" priority="66" operator="equal">
      <formula>"Moderado"</formula>
    </cfRule>
    <cfRule type="cellIs" dxfId="58" priority="67" operator="equal">
      <formula>"Bajo"</formula>
    </cfRule>
  </conditionalFormatting>
  <conditionalFormatting sqref="AS27">
    <cfRule type="cellIs" dxfId="57" priority="54" operator="equal">
      <formula>"Evitar"</formula>
    </cfRule>
    <cfRule type="cellIs" dxfId="56" priority="55" operator="equal">
      <formula>"Aceptar"</formula>
    </cfRule>
    <cfRule type="cellIs" dxfId="55" priority="56" operator="equal">
      <formula>"reducir transferir"</formula>
    </cfRule>
    <cfRule type="cellIs" dxfId="54" priority="57" operator="equal">
      <formula>"reducir mitigar"</formula>
    </cfRule>
    <cfRule type="cellIs" dxfId="53" priority="58" operator="equal">
      <formula>"Reducir mitigar"</formula>
    </cfRule>
  </conditionalFormatting>
  <conditionalFormatting sqref="L32">
    <cfRule type="cellIs" dxfId="52" priority="39" operator="equal">
      <formula>"Muy Alta"</formula>
    </cfRule>
    <cfRule type="cellIs" dxfId="51" priority="40" operator="equal">
      <formula>"Alta"</formula>
    </cfRule>
    <cfRule type="cellIs" dxfId="50" priority="41" operator="equal">
      <formula>"Media"</formula>
    </cfRule>
    <cfRule type="cellIs" dxfId="49" priority="42" operator="equal">
      <formula>"Baja"</formula>
    </cfRule>
    <cfRule type="cellIs" dxfId="48" priority="43" operator="equal">
      <formula>"Muy Baja"</formula>
    </cfRule>
  </conditionalFormatting>
  <conditionalFormatting sqref="N32">
    <cfRule type="cellIs" dxfId="47" priority="6" operator="equal">
      <formula>$V$12</formula>
    </cfRule>
    <cfRule type="cellIs" dxfId="46" priority="7" operator="equal">
      <formula>$V$13</formula>
    </cfRule>
    <cfRule type="cellIs" dxfId="45" priority="8" operator="equal">
      <formula>$V$14</formula>
    </cfRule>
    <cfRule type="cellIs" dxfId="44" priority="9" operator="equal">
      <formula>$V$15</formula>
    </cfRule>
    <cfRule type="cellIs" dxfId="43" priority="10" operator="equal">
      <formula>$V$16</formula>
    </cfRule>
  </conditionalFormatting>
  <conditionalFormatting sqref="P32">
    <cfRule type="cellIs" dxfId="42" priority="49" operator="equal">
      <formula>"catastrofico"</formula>
    </cfRule>
    <cfRule type="cellIs" dxfId="41" priority="50" operator="equal">
      <formula>"Mayor"</formula>
    </cfRule>
    <cfRule type="cellIs" dxfId="40" priority="51" operator="equal">
      <formula>"Moderado"</formula>
    </cfRule>
    <cfRule type="cellIs" dxfId="39" priority="52" operator="equal">
      <formula>"menor"</formula>
    </cfRule>
    <cfRule type="cellIs" dxfId="38" priority="53" operator="equal">
      <formula>"leve"</formula>
    </cfRule>
  </conditionalFormatting>
  <conditionalFormatting sqref="R32">
    <cfRule type="cellIs" dxfId="37" priority="34" operator="equal">
      <formula>"catastrofico"</formula>
    </cfRule>
    <cfRule type="cellIs" dxfId="36" priority="35" operator="equal">
      <formula>"Mayor"</formula>
    </cfRule>
    <cfRule type="cellIs" dxfId="35" priority="36" operator="equal">
      <formula>"Moderado"</formula>
    </cfRule>
    <cfRule type="cellIs" dxfId="34" priority="37" operator="equal">
      <formula>"menor"</formula>
    </cfRule>
    <cfRule type="cellIs" dxfId="33" priority="38" operator="equal">
      <formula>"leve"</formula>
    </cfRule>
  </conditionalFormatting>
  <conditionalFormatting sqref="T32">
    <cfRule type="cellIs" dxfId="32" priority="29" operator="equal">
      <formula>"catastrofico"</formula>
    </cfRule>
    <cfRule type="cellIs" dxfId="31" priority="30" operator="equal">
      <formula>"Mayor"</formula>
    </cfRule>
    <cfRule type="cellIs" dxfId="30" priority="31" operator="equal">
      <formula>"Moderado"</formula>
    </cfRule>
    <cfRule type="cellIs" dxfId="29" priority="32" operator="equal">
      <formula>"menor"</formula>
    </cfRule>
    <cfRule type="cellIs" dxfId="28" priority="33" operator="equal">
      <formula>"leve"</formula>
    </cfRule>
  </conditionalFormatting>
  <conditionalFormatting sqref="U32">
    <cfRule type="cellIs" dxfId="27" priority="44" operator="equal">
      <formula>#REF!</formula>
    </cfRule>
    <cfRule type="cellIs" dxfId="26" priority="45" operator="equal">
      <formula>#REF!</formula>
    </cfRule>
    <cfRule type="cellIs" dxfId="25" priority="46" operator="equal">
      <formula>#REF!</formula>
    </cfRule>
    <cfRule type="cellIs" dxfId="24" priority="47" operator="equal">
      <formula>#REF!</formula>
    </cfRule>
    <cfRule type="cellIs" dxfId="23" priority="48" operator="equal">
      <formula>#REF!</formula>
    </cfRule>
  </conditionalFormatting>
  <conditionalFormatting sqref="V32">
    <cfRule type="cellIs" dxfId="22" priority="15" operator="equal">
      <formula>"Extremo"</formula>
    </cfRule>
    <cfRule type="cellIs" dxfId="21" priority="16" operator="equal">
      <formula>"Alto"</formula>
    </cfRule>
    <cfRule type="cellIs" dxfId="20" priority="17" operator="equal">
      <formula>"Moderado"</formula>
    </cfRule>
    <cfRule type="cellIs" dxfId="19" priority="18" operator="equal">
      <formula>"Bajo"</formula>
    </cfRule>
  </conditionalFormatting>
  <conditionalFormatting sqref="AO32">
    <cfRule type="cellIs" dxfId="18" priority="24" operator="equal">
      <formula>"Muy Alta"</formula>
    </cfRule>
    <cfRule type="cellIs" dxfId="17" priority="25" operator="equal">
      <formula>"Alta"</formula>
    </cfRule>
    <cfRule type="cellIs" dxfId="16" priority="26" operator="equal">
      <formula>"Media"</formula>
    </cfRule>
    <cfRule type="cellIs" dxfId="15" priority="27" operator="equal">
      <formula>"Baja"</formula>
    </cfRule>
    <cfRule type="cellIs" dxfId="14" priority="28" operator="equal">
      <formula>"Muy Baja"</formula>
    </cfRule>
  </conditionalFormatting>
  <conditionalFormatting sqref="AQ32">
    <cfRule type="cellIs" dxfId="13" priority="19" operator="equal">
      <formula>"Catastrofico"</formula>
    </cfRule>
    <cfRule type="cellIs" dxfId="12" priority="20" operator="equal">
      <formula>"Mayor"</formula>
    </cfRule>
    <cfRule type="cellIs" dxfId="11" priority="21" operator="equal">
      <formula>"Moderado"</formula>
    </cfRule>
    <cfRule type="cellIs" dxfId="10" priority="22" operator="equal">
      <formula>"Menor"</formula>
    </cfRule>
    <cfRule type="cellIs" dxfId="9" priority="23" operator="equal">
      <formula>"Leve"</formula>
    </cfRule>
  </conditionalFormatting>
  <conditionalFormatting sqref="AR32">
    <cfRule type="cellIs" dxfId="8" priority="11" operator="equal">
      <formula>"Extremo"</formula>
    </cfRule>
    <cfRule type="cellIs" dxfId="7" priority="12" operator="equal">
      <formula>"Alto"</formula>
    </cfRule>
    <cfRule type="cellIs" dxfId="6" priority="13" operator="equal">
      <formula>"Moderado"</formula>
    </cfRule>
    <cfRule type="cellIs" dxfId="5" priority="14" operator="equal">
      <formula>"Bajo"</formula>
    </cfRule>
  </conditionalFormatting>
  <conditionalFormatting sqref="AS32">
    <cfRule type="cellIs" dxfId="4" priority="1" operator="equal">
      <formula>"Evitar"</formula>
    </cfRule>
    <cfRule type="cellIs" dxfId="3" priority="2" operator="equal">
      <formula>"Aceptar"</formula>
    </cfRule>
    <cfRule type="cellIs" dxfId="2" priority="3" operator="equal">
      <formula>"reducir transferir"</formula>
    </cfRule>
    <cfRule type="cellIs" dxfId="1" priority="4" operator="equal">
      <formula>"reducir mitigar"</formula>
    </cfRule>
    <cfRule type="cellIs" dxfId="0" priority="5" operator="equal">
      <formula>"Reducir mitigar"</formula>
    </cfRule>
  </conditionalFormatting>
  <dataValidations count="13">
    <dataValidation type="list" allowBlank="1" showInputMessage="1" showErrorMessage="1" sqref="AS12 AS17 AS22 AS27 AS32" xr:uid="{00000000-0002-0000-0200-000000000000}">
      <formula1>"Reducir mitigar,Reducir Transferir,Aceptar,Evitar"</formula1>
    </dataValidation>
    <dataValidation type="list" allowBlank="1" showInputMessage="1" showErrorMessage="1" sqref="H12:I12 H17:I17 H22:I22 H27:I27 H32:I32" xr:uid="{00000000-0002-0000-0200-000001000000}">
      <formula1>"Procesos,Evento externo,Talento humano,Tecnologias,Infraestructura"</formula1>
    </dataValidation>
    <dataValidation type="list" allowBlank="1" showInputMessage="1" showErrorMessage="1" sqref="K5" xr:uid="{00000000-0002-0000-0200-000002000000}">
      <formula1>"Estrategico,Misional,Apoyo"</formula1>
    </dataValidation>
    <dataValidation type="list" allowBlank="1" showInputMessage="1" showErrorMessage="1" sqref="C12:C26" xr:uid="{00000000-0002-0000-0200-000003000000}">
      <formula1>"Posibilidad de perdidad economica,Posibilidad de perdida reputacional,Posibilidad de perdida economica y reputacional,Posibilidad de perdida reputacional y economica"</formula1>
    </dataValidation>
    <dataValidation type="list" allowBlank="1" showInputMessage="1" showErrorMessage="1" sqref="G12:G36" xr:uid="{00000000-0002-0000-0200-000004000000}">
      <formula1>"A Ejecucion y administracion de procesos,B Fraude externo,C Fraude interno,D Fallas teconologicas,E Relaciones laborales,F Usuarios productos y practicas organizacionales,G Daños activos fisicos"</formula1>
    </dataValidation>
    <dataValidation type="list" allowBlank="1" showInputMessage="1" showErrorMessage="1" sqref="N12:N36" xr:uid="{00000000-0002-0000-0200-000005000000}">
      <formula1>"N/A,menor a 10 SMLMV,ENTRE 10 Y 50 SMLMV,entre 50 y 100 SMLMV,entre 100 y 500 SMLMV,Mayor a 500 SMLMV"</formula1>
    </dataValidation>
    <dataValidation type="list" allowBlank="1" showInputMessage="1" showErrorMessage="1" sqref="BC12:BC36" xr:uid="{00000000-0002-0000-0200-000006000000}">
      <formula1>"Sin Iniciar,En proceso,Cerrado"</formula1>
    </dataValidation>
    <dataValidation type="list" allowBlank="1" showInputMessage="1" showErrorMessage="1" sqref="Q12:Q36" xr:uid="{00000000-0002-0000-0200-000007000000}">
      <formula1>$BI$1:$BI$6</formula1>
    </dataValidation>
    <dataValidation type="list" allowBlank="1" showInputMessage="1" showErrorMessage="1" sqref="AB12:AB36" xr:uid="{00000000-0002-0000-0200-000008000000}">
      <formula1>"Preventivo,Detectivo,Correctivo,NA"</formula1>
    </dataValidation>
    <dataValidation type="list" allowBlank="1" showInputMessage="1" showErrorMessage="1" sqref="AE12:AE36" xr:uid="{00000000-0002-0000-0200-000009000000}">
      <formula1>"Manual,Automatico,NA"</formula1>
    </dataValidation>
    <dataValidation type="list" allowBlank="1" showInputMessage="1" showErrorMessage="1" sqref="AG12:AG36" xr:uid="{00000000-0002-0000-0200-00000A000000}">
      <formula1>"Documentado,Sin Documentar,NA"</formula1>
    </dataValidation>
    <dataValidation type="list" allowBlank="1" showInputMessage="1" showErrorMessage="1" sqref="AH12:AH36" xr:uid="{00000000-0002-0000-0200-00000B000000}">
      <formula1>"Continua,Aleatoria,NA"</formula1>
    </dataValidation>
    <dataValidation type="list" allowBlank="1" showInputMessage="1" showErrorMessage="1" sqref="AI12:AI36" xr:uid="{00000000-0002-0000-0200-00000C000000}">
      <formula1>"Con Registro,Sin Registro,NA"</formula1>
    </dataValidation>
  </dataValidations>
  <pageMargins left="0.7" right="0.7" top="0.75" bottom="0.75" header="0.3" footer="0.3"/>
  <pageSetup orientation="portrait" horizontalDpi="4294967292"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C5"/>
  <sheetViews>
    <sheetView workbookViewId="0">
      <selection activeCell="B5" sqref="B5"/>
    </sheetView>
  </sheetViews>
  <sheetFormatPr defaultColWidth="11.42578125" defaultRowHeight="15"/>
  <cols>
    <col min="1" max="1" width="11.7109375" customWidth="1"/>
    <col min="2" max="2" width="69.140625" customWidth="1"/>
    <col min="3" max="3" width="13.5703125" customWidth="1"/>
  </cols>
  <sheetData>
    <row r="2" spans="1:3">
      <c r="A2" s="224" t="s">
        <v>385</v>
      </c>
      <c r="B2" s="224"/>
      <c r="C2" s="224"/>
    </row>
    <row r="3" spans="1:3">
      <c r="A3" s="65" t="s">
        <v>386</v>
      </c>
      <c r="B3" s="65" t="s">
        <v>387</v>
      </c>
      <c r="C3" s="65" t="s">
        <v>388</v>
      </c>
    </row>
    <row r="4" spans="1:3">
      <c r="A4" s="62">
        <v>45028</v>
      </c>
      <c r="B4" s="63" t="s">
        <v>389</v>
      </c>
      <c r="C4" s="64" t="s">
        <v>390</v>
      </c>
    </row>
    <row r="5" spans="1:3" ht="30" customHeight="1">
      <c r="A5" s="61">
        <v>45565</v>
      </c>
      <c r="B5" s="60" t="s">
        <v>391</v>
      </c>
      <c r="C5" s="43" t="s">
        <v>392</v>
      </c>
    </row>
  </sheetData>
  <mergeCells count="1">
    <mergeCell ref="A2:C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roceso xmlns="e63c261e-576a-4464-8e1a-3e600ab9cd37">Direccionamiento Estratégico</Proceso>
    <Macroproceso xmlns="e63c261e-576a-4464-8e1a-3e600ab9cd37">Planeación Territorial y Direccionamiento Estratégico</Macroproceso>
    <Subproceso xmlns="e63c261e-576a-4464-8e1a-3e600ab9cd37">Administración de Riesgo</Subproceso>
    <Pol_x00ed_ticadeGesti_x00f3_nyDesempe_x00f1_oconsusresponsablestransversalmente xmlns="e63c261e-576a-4464-8e1a-3e600ab9cd37" xsi:nil="true"/>
    <ConsecutivoDocumento xmlns="52fe8d8c-7713-4de2-94fa-5088926a82f0" xsi:nil="true"/>
    <IdControlCambios xmlns="47fca8cc-6480-428c-987f-00df926da507">170</IdControlCambios>
    <Inicial xmlns="e63c261e-576a-4464-8e1a-3e600ab9cd37" xsi:nil="true"/>
    <Pol_x00ed_ticadeGesti_x00f3_nyDesempe_x00f1_o xmlns="e63c261e-576a-4464-8e1a-3e600ab9cd37" xsi:nil="true"/>
    <Versi_x00f3_ndelDocumento xmlns="e63c261e-576a-4464-8e1a-3e600ab9cd37">2.0</Versi_x00f3_ndelDocumento>
    <Vigencia xmlns="e63c261e-576a-4464-8e1a-3e600ab9cd37" xsi:nil="true"/>
    <Cod xmlns="e63c261e-576a-4464-8e1a-3e600ab9cd37" xsi:nil="true"/>
    <TipodeDocumento xmlns="e63c261e-576a-4464-8e1a-3e600ab9cd37">Formato</TipodeDocumento>
    <Codigo xmlns="e63c261e-576a-4464-8e1a-3e600ab9cd37">PTDDE03-F003</Codigo>
    <NombredelDocumento xmlns="e63c261e-576a-4464-8e1a-3e600ab9cd37">Matriz De Riesgos Institucionales - Contexto e Identificación</NombredelDocumento>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422DA45122F514B84565F5B9ADE3D48" ma:contentTypeVersion="20" ma:contentTypeDescription="Crear nuevo documento." ma:contentTypeScope="" ma:versionID="d1f18ec20f41472623dfbc42c3698d77">
  <xsd:schema xmlns:xsd="http://www.w3.org/2001/XMLSchema" xmlns:xs="http://www.w3.org/2001/XMLSchema" xmlns:p="http://schemas.microsoft.com/office/2006/metadata/properties" xmlns:ns2="e63c261e-576a-4464-8e1a-3e600ab9cd37" xmlns:ns3="52fe8d8c-7713-4de2-94fa-5088926a82f0" xmlns:ns4="47fca8cc-6480-428c-987f-00df926da507" targetNamespace="http://schemas.microsoft.com/office/2006/metadata/properties" ma:root="true" ma:fieldsID="b5df96bf52819109281e1c1993cd6865" ns2:_="" ns3:_="" ns4:_="">
    <xsd:import namespace="e63c261e-576a-4464-8e1a-3e600ab9cd37"/>
    <xsd:import namespace="52fe8d8c-7713-4de2-94fa-5088926a82f0"/>
    <xsd:import namespace="47fca8cc-6480-428c-987f-00df926da507"/>
    <xsd:element name="properties">
      <xsd:complexType>
        <xsd:sequence>
          <xsd:element name="documentManagement">
            <xsd:complexType>
              <xsd:all>
                <xsd:element ref="ns2:NombredelDocumento" minOccurs="0"/>
                <xsd:element ref="ns2:Macroproceso" minOccurs="0"/>
                <xsd:element ref="ns2:Proceso" minOccurs="0"/>
                <xsd:element ref="ns2:Subproceso" minOccurs="0"/>
                <xsd:element ref="ns2:Cod" minOccurs="0"/>
                <xsd:element ref="ns2:TipodeDocumento" minOccurs="0"/>
                <xsd:element ref="ns2:Inicial" minOccurs="0"/>
                <xsd:element ref="ns2:Codigo" minOccurs="0"/>
                <xsd:element ref="ns2:Pol_x00ed_ticadeGesti_x00f3_nyDesempe_x00f1_o" minOccurs="0"/>
                <xsd:element ref="ns2:Pol_x00ed_ticadeGesti_x00f3_nyDesempe_x00f1_oconsusresponsablestransversalmente" minOccurs="0"/>
                <xsd:element ref="ns2:Versi_x00f3_ndelDocumento" minOccurs="0"/>
                <xsd:element ref="ns2:Vigencia" minOccurs="0"/>
                <xsd:element ref="ns2:MediaServiceMetadata" minOccurs="0"/>
                <xsd:element ref="ns2:MediaServiceFastMetadata" minOccurs="0"/>
                <xsd:element ref="ns3:ConsecutivoDocumento" minOccurs="0"/>
                <xsd:element ref="ns4:IdControlCambio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3c261e-576a-4464-8e1a-3e600ab9cd37" elementFormDefault="qualified">
    <xsd:import namespace="http://schemas.microsoft.com/office/2006/documentManagement/types"/>
    <xsd:import namespace="http://schemas.microsoft.com/office/infopath/2007/PartnerControls"/>
    <xsd:element name="NombredelDocumento" ma:index="8" nillable="true" ma:displayName="Nombre del Documento" ma:format="Dropdown" ma:internalName="NombredelDocumento">
      <xsd:simpleType>
        <xsd:restriction base="dms:Text">
          <xsd:maxLength value="255"/>
        </xsd:restriction>
      </xsd:simpleType>
    </xsd:element>
    <xsd:element name="Macroproceso" ma:index="9" nillable="true" ma:displayName="Macroproceso" ma:format="Dropdown" ma:internalName="Macroproceso">
      <xsd:simpleType>
        <xsd:restriction base="dms:Text">
          <xsd:maxLength value="255"/>
        </xsd:restriction>
      </xsd:simpleType>
    </xsd:element>
    <xsd:element name="Proceso" ma:index="10" nillable="true" ma:displayName="Proceso" ma:format="Dropdown" ma:internalName="Proceso">
      <xsd:simpleType>
        <xsd:restriction base="dms:Text">
          <xsd:maxLength value="255"/>
        </xsd:restriction>
      </xsd:simpleType>
    </xsd:element>
    <xsd:element name="Subproceso" ma:index="11" nillable="true" ma:displayName="Subproceso" ma:format="Dropdown" ma:internalName="Subproceso">
      <xsd:simpleType>
        <xsd:restriction base="dms:Text">
          <xsd:maxLength value="255"/>
        </xsd:restriction>
      </xsd:simpleType>
    </xsd:element>
    <xsd:element name="Cod" ma:index="12" nillable="true" ma:displayName="Cod" ma:format="Dropdown" ma:internalName="Cod">
      <xsd:simpleType>
        <xsd:restriction base="dms:Text">
          <xsd:maxLength value="255"/>
        </xsd:restriction>
      </xsd:simpleType>
    </xsd:element>
    <xsd:element name="TipodeDocumento" ma:index="13" nillable="true" ma:displayName="Tipo de Documento" ma:format="Dropdown" ma:internalName="TipodeDocumento">
      <xsd:simpleType>
        <xsd:restriction base="dms:Text">
          <xsd:maxLength value="255"/>
        </xsd:restriction>
      </xsd:simpleType>
    </xsd:element>
    <xsd:element name="Inicial" ma:index="14" nillable="true" ma:displayName="Inicial" ma:format="Dropdown" ma:internalName="Inicial">
      <xsd:simpleType>
        <xsd:restriction base="dms:Text">
          <xsd:maxLength value="255"/>
        </xsd:restriction>
      </xsd:simpleType>
    </xsd:element>
    <xsd:element name="Codigo" ma:index="15" nillable="true" ma:displayName="Código" ma:format="Dropdown" ma:internalName="Codigo">
      <xsd:simpleType>
        <xsd:restriction base="dms:Text">
          <xsd:maxLength value="255"/>
        </xsd:restriction>
      </xsd:simpleType>
    </xsd:element>
    <xsd:element name="Pol_x00ed_ticadeGesti_x00f3_nyDesempe_x00f1_o" ma:index="16" nillable="true" ma:displayName="Política de Gestión y Desempeño" ma:format="Dropdown" ma:internalName="Pol_x00ed_ticadeGesti_x00f3_nyDesempe_x00f1_o">
      <xsd:simpleType>
        <xsd:restriction base="dms:Text">
          <xsd:maxLength value="255"/>
        </xsd:restriction>
      </xsd:simpleType>
    </xsd:element>
    <xsd:element name="Pol_x00ed_ticadeGesti_x00f3_nyDesempe_x00f1_oconsusresponsablestransversalmente" ma:index="17" nillable="true" ma:displayName="Política de Gestión y Desempeño con sus responsables transversalmente" ma:format="Dropdown" ma:internalName="Pol_x00ed_ticadeGesti_x00f3_nyDesempe_x00f1_oconsusresponsablestransversalmente">
      <xsd:simpleType>
        <xsd:restriction base="dms:Text">
          <xsd:maxLength value="255"/>
        </xsd:restriction>
      </xsd:simpleType>
    </xsd:element>
    <xsd:element name="Versi_x00f3_ndelDocumento" ma:index="18" nillable="true" ma:displayName="Versión del Documento" ma:format="Dropdown" ma:internalName="Versi_x00f3_ndelDocumento">
      <xsd:simpleType>
        <xsd:restriction base="dms:Text">
          <xsd:maxLength value="255"/>
        </xsd:restriction>
      </xsd:simpleType>
    </xsd:element>
    <xsd:element name="Vigencia" ma:index="19" nillable="true" ma:displayName="Vigencia" ma:format="DateTime" ma:internalName="Vigencia">
      <xsd:simpleType>
        <xsd:restriction base="dms:DateTime"/>
      </xsd:simpleType>
    </xsd:element>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2fe8d8c-7713-4de2-94fa-5088926a82f0" elementFormDefault="qualified">
    <xsd:import namespace="http://schemas.microsoft.com/office/2006/documentManagement/types"/>
    <xsd:import namespace="http://schemas.microsoft.com/office/infopath/2007/PartnerControls"/>
    <xsd:element name="ConsecutivoDocumento" ma:index="24" nillable="true" ma:displayName="ConsecutivoDocumento" ma:format="Dropdown" ma:internalName="ConsecutivoDocument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fca8cc-6480-428c-987f-00df926da507" elementFormDefault="qualified">
    <xsd:import namespace="http://schemas.microsoft.com/office/2006/documentManagement/types"/>
    <xsd:import namespace="http://schemas.microsoft.com/office/infopath/2007/PartnerControls"/>
    <xsd:element name="IdControlCambios" ma:index="25" nillable="true" ma:displayName="IdControlCambios" ma:format="Dropdown" ma:internalName="IdControlCambios" ma:percentage="FALSE">
      <xsd:simpleType>
        <xsd:restriction base="dms:Number"/>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EA2B1E-A1D7-4D93-8716-8048D5BB7CA7}"/>
</file>

<file path=customXml/itemProps2.xml><?xml version="1.0" encoding="utf-8"?>
<ds:datastoreItem xmlns:ds="http://schemas.openxmlformats.org/officeDocument/2006/customXml" ds:itemID="{D9DB1557-D2E9-4364-A82F-FD2EC3D421D2}"/>
</file>

<file path=customXml/itemProps3.xml><?xml version="1.0" encoding="utf-8"?>
<ds:datastoreItem xmlns:ds="http://schemas.openxmlformats.org/officeDocument/2006/customXml" ds:itemID="{7629AA0B-BECC-41C8-BFDB-84C6D5D07A6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Andrea Miranda Hernandez</cp:lastModifiedBy>
  <cp:revision/>
  <dcterms:created xsi:type="dcterms:W3CDTF">2006-09-16T00:00:00Z</dcterms:created>
  <dcterms:modified xsi:type="dcterms:W3CDTF">2024-12-23T15:24:32Z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0x0101002422DA45122F514B84565F5B9ADE3D48</vt:lpwstr>
  </property>
  <property fmtid="{D5CDD505-2E9C-101B-9397-08002B2CF9AE}" pid="3" name="Order">
    <vt:r8>8300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CargoSolicitadoPor">
    <vt:lpwstr> </vt:lpwstr>
  </property>
  <property fmtid="{D5CDD505-2E9C-101B-9397-08002B2CF9AE}" pid="13" name="CorreoElectronicoSolicitadoPor">
    <vt:lpwstr> </vt:lpwstr>
  </property>
  <property fmtid="{D5CDD505-2E9C-101B-9397-08002B2CF9AE}" pid="14" name="MotivoSolicitud">
    <vt:lpwstr>Creacion formato</vt:lpwstr>
  </property>
  <property fmtid="{D5CDD505-2E9C-101B-9397-08002B2CF9AE}" pid="15" name="SolicitadoPor">
    <vt:lpwstr>María Bernarda Pérez Cardona</vt:lpwstr>
  </property>
  <property fmtid="{D5CDD505-2E9C-101B-9397-08002B2CF9AE}" pid="16" name="CorreoRespValidacion">
    <vt:lpwstr>jemartinezp@cartagena.gov.co</vt:lpwstr>
  </property>
  <property fmtid="{D5CDD505-2E9C-101B-9397-08002B2CF9AE}" pid="17" name="ObservCalidad">
    <vt:lpwstr> </vt:lpwstr>
  </property>
  <property fmtid="{D5CDD505-2E9C-101B-9397-08002B2CF9AE}" pid="18" name="TipoDocumento">
    <vt:lpwstr>Documento</vt:lpwstr>
  </property>
  <property fmtid="{D5CDD505-2E9C-101B-9397-08002B2CF9AE}" pid="19" name="CargoRespValidacion">
    <vt:lpwstr>Asesor del Área de Calidad Secretaría General</vt:lpwstr>
  </property>
  <property fmtid="{D5CDD505-2E9C-101B-9397-08002B2CF9AE}" pid="20" name="RespValidacion">
    <vt:lpwstr>Jair Eliecer Martinez Pedrozo</vt:lpwstr>
  </property>
  <property fmtid="{D5CDD505-2E9C-101B-9397-08002B2CF9AE}" pid="21" name="EstadoSolicitud">
    <vt:lpwstr>Validado</vt:lpwstr>
  </property>
  <property fmtid="{D5CDD505-2E9C-101B-9397-08002B2CF9AE}" pid="22" name="NombreDocumento">
    <vt:lpwstr>Matriz De Riesgos Institucionales - Contexto e Identificación</vt:lpwstr>
  </property>
  <property fmtid="{D5CDD505-2E9C-101B-9397-08002B2CF9AE}" pid="23" name="TipoSolicitud">
    <vt:lpwstr>Modificación</vt:lpwstr>
  </property>
  <property fmtid="{D5CDD505-2E9C-101B-9397-08002B2CF9AE}" pid="24" name="CodigoDoc">
    <vt:lpwstr>PTDDE03-F003</vt:lpwstr>
  </property>
  <property fmtid="{D5CDD505-2E9C-101B-9397-08002B2CF9AE}" pid="25" name="ObservGestorCalidad">
    <vt:lpwstr> </vt:lpwstr>
  </property>
  <property fmtid="{D5CDD505-2E9C-101B-9397-08002B2CF9AE}" pid="26" name="SolicitudValidada">
    <vt:lpwstr>Si</vt:lpwstr>
  </property>
  <property fmtid="{D5CDD505-2E9C-101B-9397-08002B2CF9AE}" pid="27" name="TipoDoc">
    <vt:lpwstr>Formato</vt:lpwstr>
  </property>
  <property fmtid="{D5CDD505-2E9C-101B-9397-08002B2CF9AE}" pid="28" name="VersionDocumento">
    <vt:lpwstr>2.0</vt:lpwstr>
  </property>
</Properties>
</file>