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codeName="ThisWorkbook" defaultThemeVersion="124226"/>
  <xr:revisionPtr revIDLastSave="0" documentId="8_{9C98DC4D-E81E-4E52-ADDC-E93343A2E2E9}" xr6:coauthVersionLast="47" xr6:coauthVersionMax="47" xr10:uidLastSave="{00000000-0000-0000-0000-000000000000}"/>
  <bookViews>
    <workbookView xWindow="-108" yWindow="-108" windowWidth="23256" windowHeight="12576" tabRatio="975" firstSheet="1" activeTab="2" xr2:uid="{00000000-000D-0000-FFFF-FFFF00000000}"/>
  </bookViews>
  <sheets>
    <sheet name="Indice" sheetId="28" r:id="rId1"/>
    <sheet name="CONTEXTO" sheetId="30" r:id="rId2"/>
    <sheet name="MATRIZ DE RIESGOS" sheetId="29" r:id="rId3"/>
    <sheet name="Control de Cambios" sheetId="31" r:id="rId4"/>
  </sheets>
  <externalReferences>
    <externalReference r:id="rId5"/>
    <externalReference r:id="rId6"/>
    <externalReference r:id="rId7"/>
  </externalReferences>
  <definedNames>
    <definedName name="_xlnm._FilterDatabase" localSheetId="1" hidden="1">CONTEXTO!$A$4:$I$78</definedName>
    <definedName name="A_Obj1">OFFSET(#REF!,0,0,COUNTA(#REF!)-1,1)</definedName>
    <definedName name="A_Obj2">OFFSET(#REF!,0,0,COUNTA(#REF!)-1,1)</definedName>
    <definedName name="A_Obj3">OFFSET(#REF!,0,0,COUNTA(#REF!)-1,1)</definedName>
    <definedName name="A_Obj4">OFFSET(#REF!,0,0,COUNTA(#REF!)-1,1)</definedName>
    <definedName name="Acc_1">#REF!</definedName>
    <definedName name="Acc_2">#REF!</definedName>
    <definedName name="Acc_3">#REF!</definedName>
    <definedName name="Acc_4">#REF!</definedName>
    <definedName name="Acc_5">#REF!</definedName>
    <definedName name="Acc_6">#REF!</definedName>
    <definedName name="Acc_7">#REF!</definedName>
    <definedName name="Acc_8">#REF!</definedName>
    <definedName name="Acc_9">#REF!</definedName>
    <definedName name="Afectación_Económica">'[1]3 PROBABIL E IMPACTO INHERENTE'!$X$11:$X$16</definedName>
    <definedName name="Departamentos">#REF!</definedName>
    <definedName name="Fuentes">#REF!</definedName>
    <definedName name="Indicadores">#REF!</definedName>
    <definedName name="Objetivos">OFFSET(#REF!,0,0,COUNTA(#REF!)-1,1)</definedName>
    <definedName name="RAN_C_AMENAZ">[2]NUEVAS_TABLAS!#REF!</definedName>
    <definedName name="RAN_C_TIPAME">[2]NUEVAS_TABLAS!#REF!</definedName>
    <definedName name="RAN_N_IMPAME">[2]NUEVAS_TABLAS!$B$2:$B$10</definedName>
    <definedName name="Tipo">'[1]11 FORMULAS'!$A$4:$A$11</definedName>
    <definedName name="Tipos">[3]TABLA!$G$2:$G$4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2" i="29" l="1"/>
  <c r="F47" i="29"/>
  <c r="F42" i="29"/>
  <c r="F37" i="29"/>
  <c r="F32" i="29"/>
  <c r="L37" i="29"/>
  <c r="M37" i="29" s="1"/>
  <c r="O37" i="29"/>
  <c r="P37" i="29" s="1"/>
  <c r="S37" i="29"/>
  <c r="R37" i="29" s="1"/>
  <c r="AA37" i="29"/>
  <c r="AC37" i="29"/>
  <c r="AD37" i="29"/>
  <c r="AF37" i="29"/>
  <c r="AA38" i="29"/>
  <c r="AC38" i="29"/>
  <c r="AJ38" i="29" s="1"/>
  <c r="AD38" i="29"/>
  <c r="AF38" i="29"/>
  <c r="AA39" i="29"/>
  <c r="AC39" i="29"/>
  <c r="AJ39" i="29" s="1"/>
  <c r="AD39" i="29"/>
  <c r="AF39" i="29"/>
  <c r="AA40" i="29"/>
  <c r="AC40" i="29"/>
  <c r="AJ40" i="29" s="1"/>
  <c r="AD40" i="29"/>
  <c r="AF40" i="29"/>
  <c r="AA41" i="29"/>
  <c r="AC41" i="29"/>
  <c r="AJ41" i="29" s="1"/>
  <c r="AD41" i="29"/>
  <c r="AF41" i="29"/>
  <c r="L42" i="29"/>
  <c r="M42" i="29"/>
  <c r="O42" i="29"/>
  <c r="P42" i="29" s="1"/>
  <c r="S42" i="29"/>
  <c r="R42" i="29" s="1"/>
  <c r="AA42" i="29"/>
  <c r="AC42" i="29"/>
  <c r="AD42" i="29"/>
  <c r="AF42" i="29"/>
  <c r="AA43" i="29"/>
  <c r="AC43" i="29"/>
  <c r="AD43" i="29"/>
  <c r="AF43" i="29"/>
  <c r="AA44" i="29"/>
  <c r="AC44" i="29"/>
  <c r="AJ44" i="29" s="1"/>
  <c r="AD44" i="29"/>
  <c r="AF44" i="29"/>
  <c r="AA45" i="29"/>
  <c r="AC45" i="29"/>
  <c r="AJ45" i="29" s="1"/>
  <c r="AD45" i="29"/>
  <c r="AF45" i="29"/>
  <c r="AA46" i="29"/>
  <c r="AC46" i="29"/>
  <c r="AJ46" i="29" s="1"/>
  <c r="AD46" i="29"/>
  <c r="AF46" i="29"/>
  <c r="L47" i="29"/>
  <c r="M47" i="29" s="1"/>
  <c r="O47" i="29"/>
  <c r="P47" i="29"/>
  <c r="S47" i="29"/>
  <c r="R47" i="29" s="1"/>
  <c r="AA47" i="29"/>
  <c r="AC47" i="29"/>
  <c r="AD47" i="29"/>
  <c r="AF47" i="29"/>
  <c r="AA48" i="29"/>
  <c r="AC48" i="29"/>
  <c r="AD48" i="29"/>
  <c r="AF48" i="29"/>
  <c r="AA49" i="29"/>
  <c r="AC49" i="29"/>
  <c r="AD49" i="29"/>
  <c r="AF49" i="29"/>
  <c r="AJ49" i="29" s="1"/>
  <c r="AA50" i="29"/>
  <c r="AC50" i="29"/>
  <c r="AD50" i="29"/>
  <c r="AF50" i="29"/>
  <c r="AJ50" i="29" s="1"/>
  <c r="AA51" i="29"/>
  <c r="AC51" i="29"/>
  <c r="AD51" i="29"/>
  <c r="AF51" i="29"/>
  <c r="AJ51" i="29" s="1"/>
  <c r="L52" i="29"/>
  <c r="M52" i="29" s="1"/>
  <c r="O52" i="29"/>
  <c r="P52" i="29"/>
  <c r="S52" i="29"/>
  <c r="U52" i="29" s="1"/>
  <c r="T52" i="29" s="1"/>
  <c r="AA52" i="29"/>
  <c r="AC52" i="29"/>
  <c r="AD52" i="29"/>
  <c r="AF52" i="29"/>
  <c r="AA53" i="29"/>
  <c r="AC53" i="29"/>
  <c r="AD53" i="29"/>
  <c r="AF53" i="29"/>
  <c r="AJ53" i="29" s="1"/>
  <c r="AA54" i="29"/>
  <c r="AC54" i="29"/>
  <c r="AD54" i="29"/>
  <c r="AF54" i="29"/>
  <c r="AA55" i="29"/>
  <c r="AC55" i="29"/>
  <c r="AD55" i="29"/>
  <c r="AF55" i="29"/>
  <c r="AJ55" i="29" s="1"/>
  <c r="AA56" i="29"/>
  <c r="AC56" i="29"/>
  <c r="AD56" i="29"/>
  <c r="AF56" i="29"/>
  <c r="AF36" i="29"/>
  <c r="AD36" i="29"/>
  <c r="AC36" i="29"/>
  <c r="AJ36" i="29" s="1"/>
  <c r="AA36" i="29"/>
  <c r="AF35" i="29"/>
  <c r="AD35" i="29"/>
  <c r="AC35" i="29"/>
  <c r="AJ35" i="29" s="1"/>
  <c r="AA35" i="29"/>
  <c r="AF34" i="29"/>
  <c r="AD34" i="29"/>
  <c r="AC34" i="29"/>
  <c r="AJ34" i="29" s="1"/>
  <c r="AA34" i="29"/>
  <c r="AF33" i="29"/>
  <c r="AD33" i="29"/>
  <c r="AC33" i="29"/>
  <c r="AJ33" i="29" s="1"/>
  <c r="AA33" i="29"/>
  <c r="AF32" i="29"/>
  <c r="AD32" i="29"/>
  <c r="AC32" i="29"/>
  <c r="AA32" i="29"/>
  <c r="S32" i="29"/>
  <c r="R32" i="29" s="1"/>
  <c r="O32" i="29"/>
  <c r="P32" i="29" s="1"/>
  <c r="L32" i="29"/>
  <c r="M32" i="29" s="1"/>
  <c r="F27" i="29"/>
  <c r="F22" i="29"/>
  <c r="F17" i="29"/>
  <c r="F12" i="29"/>
  <c r="AJ43" i="29" l="1"/>
  <c r="AJ42" i="29"/>
  <c r="AK42" i="29" s="1"/>
  <c r="AL42" i="29" s="1"/>
  <c r="AJ37" i="29"/>
  <c r="AK37" i="29" s="1"/>
  <c r="AL37" i="29" s="1"/>
  <c r="AJ32" i="29"/>
  <c r="AK32" i="29" s="1"/>
  <c r="AL32" i="29" s="1"/>
  <c r="AJ52" i="29"/>
  <c r="AK52" i="29" s="1"/>
  <c r="AL52" i="29" s="1"/>
  <c r="AJ48" i="29"/>
  <c r="U42" i="29"/>
  <c r="T42" i="29" s="1"/>
  <c r="AM32" i="29"/>
  <c r="AM33" i="29" s="1"/>
  <c r="AM34" i="29" s="1"/>
  <c r="AM35" i="29" s="1"/>
  <c r="AM36" i="29" s="1"/>
  <c r="AP32" i="29" s="1"/>
  <c r="AQ32" i="29" s="1"/>
  <c r="U32" i="29"/>
  <c r="T32" i="29" s="1"/>
  <c r="V32" i="29" s="1"/>
  <c r="V52" i="29"/>
  <c r="AJ47" i="29"/>
  <c r="AK47" i="29" s="1"/>
  <c r="AL47" i="29" s="1"/>
  <c r="AM42" i="29"/>
  <c r="AM43" i="29" s="1"/>
  <c r="AM44" i="29" s="1"/>
  <c r="AM45" i="29" s="1"/>
  <c r="AM46" i="29" s="1"/>
  <c r="AP42" i="29" s="1"/>
  <c r="AQ42" i="29" s="1"/>
  <c r="V42" i="29"/>
  <c r="AJ56" i="29"/>
  <c r="AJ54" i="29"/>
  <c r="U37" i="29"/>
  <c r="T37" i="29" s="1"/>
  <c r="V37" i="29" s="1"/>
  <c r="AM52" i="29"/>
  <c r="AM53" i="29" s="1"/>
  <c r="AM54" i="29" s="1"/>
  <c r="AM55" i="29" s="1"/>
  <c r="AM56" i="29" s="1"/>
  <c r="AP52" i="29" s="1"/>
  <c r="AQ52" i="29" s="1"/>
  <c r="R52" i="29"/>
  <c r="U47" i="29"/>
  <c r="T47" i="29" s="1"/>
  <c r="V47" i="29" s="1"/>
  <c r="AM37" i="29" l="1"/>
  <c r="AM38" i="29" s="1"/>
  <c r="AM39" i="29" s="1"/>
  <c r="AM40" i="29" s="1"/>
  <c r="AM41" i="29" s="1"/>
  <c r="AP37" i="29" s="1"/>
  <c r="AQ37" i="29" s="1"/>
  <c r="AK53" i="29"/>
  <c r="AL53" i="29" s="1"/>
  <c r="AK43" i="29"/>
  <c r="AL43" i="29" s="1"/>
  <c r="AK38" i="29"/>
  <c r="AL38" i="29" s="1"/>
  <c r="AK48" i="29"/>
  <c r="AL48" i="29" s="1"/>
  <c r="AM47" i="29"/>
  <c r="AM48" i="29" s="1"/>
  <c r="AM49" i="29" s="1"/>
  <c r="AM50" i="29" s="1"/>
  <c r="AM51" i="29" s="1"/>
  <c r="AP47" i="29" s="1"/>
  <c r="AQ47" i="29" s="1"/>
  <c r="AK33" i="29"/>
  <c r="AL33" i="29" s="1"/>
  <c r="AK49" i="29" l="1"/>
  <c r="AL49" i="29" s="1"/>
  <c r="AK44" i="29"/>
  <c r="AL44" i="29"/>
  <c r="AK39" i="29"/>
  <c r="AL39" i="29" s="1"/>
  <c r="AK54" i="29"/>
  <c r="AL54" i="29" s="1"/>
  <c r="AK34" i="29"/>
  <c r="AL34" i="29" s="1"/>
  <c r="AK50" i="29" l="1"/>
  <c r="AL50" i="29" s="1"/>
  <c r="AK55" i="29"/>
  <c r="AL55" i="29"/>
  <c r="AK40" i="29"/>
  <c r="AL40" i="29" s="1"/>
  <c r="AK45" i="29"/>
  <c r="AL45" i="29" s="1"/>
  <c r="AK35" i="29"/>
  <c r="AL35" i="29" s="1"/>
  <c r="AK51" i="29" l="1"/>
  <c r="AL51" i="29" s="1"/>
  <c r="AN47" i="29" s="1"/>
  <c r="AO47" i="29" s="1"/>
  <c r="AR47" i="29" s="1"/>
  <c r="AK41" i="29"/>
  <c r="AL41" i="29" s="1"/>
  <c r="AN37" i="29" s="1"/>
  <c r="AO37" i="29" s="1"/>
  <c r="AR37" i="29" s="1"/>
  <c r="AK56" i="29"/>
  <c r="AL56" i="29" s="1"/>
  <c r="AN52" i="29" s="1"/>
  <c r="AO52" i="29" s="1"/>
  <c r="AR52" i="29" s="1"/>
  <c r="AK46" i="29"/>
  <c r="AL46" i="29" s="1"/>
  <c r="AN42" i="29" s="1"/>
  <c r="AO42" i="29" s="1"/>
  <c r="AR42" i="29" s="1"/>
  <c r="AK36" i="29"/>
  <c r="AL36" i="29" s="1"/>
  <c r="AN32" i="29" s="1"/>
  <c r="AO32" i="29" s="1"/>
  <c r="AR32" i="29" s="1"/>
  <c r="D80" i="28" l="1"/>
  <c r="D81" i="28" s="1"/>
  <c r="D82" i="28" s="1"/>
  <c r="D83" i="28" s="1"/>
  <c r="D84" i="28" s="1"/>
  <c r="D85" i="28" s="1"/>
  <c r="D86" i="28" s="1"/>
  <c r="D87" i="28" s="1"/>
  <c r="D88" i="28" s="1"/>
  <c r="D89" i="28" s="1"/>
  <c r="D90" i="28" s="1"/>
  <c r="D91" i="28" s="1"/>
  <c r="D92" i="28" s="1"/>
  <c r="D70" i="28"/>
  <c r="D71" i="28" s="1"/>
  <c r="D72" i="28" s="1"/>
  <c r="D73" i="28" s="1"/>
  <c r="D74" i="28" s="1"/>
  <c r="D75" i="28" s="1"/>
  <c r="D76" i="28" s="1"/>
  <c r="D77" i="28" s="1"/>
  <c r="D78" i="28" s="1"/>
  <c r="D79" i="28" s="1"/>
  <c r="D60" i="28"/>
  <c r="D61" i="28"/>
  <c r="D62" i="28"/>
  <c r="D63" i="28" s="1"/>
  <c r="D64" i="28" s="1"/>
  <c r="D65" i="28" s="1"/>
  <c r="D66" i="28" s="1"/>
  <c r="D67" i="28" s="1"/>
  <c r="D68" i="28" s="1"/>
  <c r="D69" i="28" s="1"/>
  <c r="D51" i="28"/>
  <c r="D52" i="28" s="1"/>
  <c r="D53" i="28" s="1"/>
  <c r="D54" i="28" s="1"/>
  <c r="D55" i="28" s="1"/>
  <c r="D56" i="28" s="1"/>
  <c r="D57" i="28" s="1"/>
  <c r="D58" i="28" s="1"/>
  <c r="D59" i="28" s="1"/>
  <c r="D45" i="28"/>
  <c r="D46" i="28"/>
  <c r="D47" i="28" s="1"/>
  <c r="D48" i="28" s="1"/>
  <c r="D49" i="28" s="1"/>
  <c r="D50" i="28" s="1"/>
  <c r="D44" i="28"/>
  <c r="D8" i="28"/>
  <c r="AF31" i="29"/>
  <c r="AD31" i="29"/>
  <c r="AC31" i="29"/>
  <c r="AJ31" i="29" s="1"/>
  <c r="AA31" i="29"/>
  <c r="AF30" i="29"/>
  <c r="AD30" i="29"/>
  <c r="AC30" i="29"/>
  <c r="AJ30" i="29" s="1"/>
  <c r="AA30" i="29"/>
  <c r="AF29" i="29"/>
  <c r="AD29" i="29"/>
  <c r="AC29" i="29"/>
  <c r="AJ29" i="29" s="1"/>
  <c r="AA29" i="29"/>
  <c r="AF28" i="29"/>
  <c r="AD28" i="29"/>
  <c r="AC28" i="29"/>
  <c r="AJ28" i="29" s="1"/>
  <c r="AA28" i="29"/>
  <c r="AF27" i="29"/>
  <c r="AD27" i="29"/>
  <c r="AC27" i="29"/>
  <c r="AA27" i="29"/>
  <c r="S27" i="29"/>
  <c r="U27" i="29" s="1"/>
  <c r="O27" i="29"/>
  <c r="P27" i="29" s="1"/>
  <c r="L27" i="29"/>
  <c r="M27" i="29" s="1"/>
  <c r="AF26" i="29"/>
  <c r="AD26" i="29"/>
  <c r="AC26" i="29"/>
  <c r="AA26" i="29"/>
  <c r="AF25" i="29"/>
  <c r="AD25" i="29"/>
  <c r="AC25" i="29"/>
  <c r="AA25" i="29"/>
  <c r="AF24" i="29"/>
  <c r="AD24" i="29"/>
  <c r="AC24" i="29"/>
  <c r="AA24" i="29"/>
  <c r="AF23" i="29"/>
  <c r="AD23" i="29"/>
  <c r="AC23" i="29"/>
  <c r="AA23" i="29"/>
  <c r="AF22" i="29"/>
  <c r="AD22" i="29"/>
  <c r="AC22" i="29"/>
  <c r="AA22" i="29"/>
  <c r="S22" i="29"/>
  <c r="R22" i="29" s="1"/>
  <c r="O22" i="29"/>
  <c r="P22" i="29" s="1"/>
  <c r="L22" i="29"/>
  <c r="M22" i="29" s="1"/>
  <c r="AJ27" i="29" l="1"/>
  <c r="AJ22" i="29"/>
  <c r="R27" i="29"/>
  <c r="AJ24" i="29"/>
  <c r="AJ26" i="29"/>
  <c r="AJ23" i="29"/>
  <c r="AJ25" i="29"/>
  <c r="AK27" i="29"/>
  <c r="AL27" i="29" s="1"/>
  <c r="AM27" i="29"/>
  <c r="AM28" i="29" s="1"/>
  <c r="AM29" i="29" s="1"/>
  <c r="AM30" i="29" s="1"/>
  <c r="AM31" i="29" s="1"/>
  <c r="AP27" i="29" s="1"/>
  <c r="AQ27" i="29" s="1"/>
  <c r="T27" i="29"/>
  <c r="V27" i="29" s="1"/>
  <c r="AK22" i="29"/>
  <c r="AL22" i="29" s="1"/>
  <c r="U22" i="29"/>
  <c r="T22" i="29" s="1"/>
  <c r="V22" i="29" s="1"/>
  <c r="AA14" i="29"/>
  <c r="AA15" i="29"/>
  <c r="AA16" i="29"/>
  <c r="AA17" i="29"/>
  <c r="AA18" i="29"/>
  <c r="AA19" i="29"/>
  <c r="AA20" i="29"/>
  <c r="AA21" i="29"/>
  <c r="AF21" i="29"/>
  <c r="AF20" i="29"/>
  <c r="AF19" i="29"/>
  <c r="AF18" i="29"/>
  <c r="AF16" i="29"/>
  <c r="AF15" i="29"/>
  <c r="AF14" i="29"/>
  <c r="AF17" i="29"/>
  <c r="AK28" i="29" l="1"/>
  <c r="AL28" i="29" s="1"/>
  <c r="AK23" i="29"/>
  <c r="AL23" i="29" s="1"/>
  <c r="AM22" i="29"/>
  <c r="AM23" i="29" s="1"/>
  <c r="AM24" i="29" s="1"/>
  <c r="AM25" i="29" s="1"/>
  <c r="AM26" i="29" s="1"/>
  <c r="AP22" i="29" s="1"/>
  <c r="AQ22" i="29" s="1"/>
  <c r="AK29" i="29" l="1"/>
  <c r="AL29" i="29" s="1"/>
  <c r="AK24" i="29"/>
  <c r="AL24" i="29" s="1"/>
  <c r="AD21" i="29"/>
  <c r="AC21" i="29"/>
  <c r="AJ21" i="29" s="1"/>
  <c r="AD20" i="29"/>
  <c r="AC20" i="29"/>
  <c r="AJ20" i="29" s="1"/>
  <c r="AD16" i="29"/>
  <c r="AC16" i="29"/>
  <c r="AD15" i="29"/>
  <c r="AC15" i="29"/>
  <c r="AK30" i="29" l="1"/>
  <c r="AL30" i="29" s="1"/>
  <c r="AK25" i="29"/>
  <c r="AL25" i="29" s="1"/>
  <c r="AC12" i="29"/>
  <c r="AK31" i="29" l="1"/>
  <c r="AL31" i="29" s="1"/>
  <c r="AN27" i="29" s="1"/>
  <c r="AO27" i="29" s="1"/>
  <c r="AR27" i="29" s="1"/>
  <c r="AK26" i="29"/>
  <c r="AL26" i="29" s="1"/>
  <c r="AN22" i="29" s="1"/>
  <c r="AO22" i="29" s="1"/>
  <c r="AR22" i="29" s="1"/>
  <c r="AA13" i="29"/>
  <c r="AC13" i="29"/>
  <c r="AD13" i="29"/>
  <c r="AF13" i="29"/>
  <c r="AF12" i="29"/>
  <c r="AD12" i="29" l="1"/>
  <c r="AC18" i="29" l="1"/>
  <c r="AC19" i="29"/>
  <c r="AC14" i="29"/>
  <c r="S17" i="29"/>
  <c r="S12" i="29"/>
  <c r="U12" i="29" s="1"/>
  <c r="O12" i="29"/>
  <c r="AJ19" i="29" l="1"/>
  <c r="AJ18" i="29"/>
  <c r="AJ14" i="29"/>
  <c r="AJ16" i="29"/>
  <c r="AJ15" i="29"/>
  <c r="AC17" i="29"/>
  <c r="AJ17" i="29" l="1"/>
  <c r="AJ13" i="29"/>
  <c r="AJ12" i="29"/>
  <c r="AD19" i="29"/>
  <c r="AD18" i="29"/>
  <c r="AD17" i="29"/>
  <c r="R17" i="29"/>
  <c r="O17" i="29"/>
  <c r="P17" i="29" s="1"/>
  <c r="L17" i="29"/>
  <c r="M17" i="29" s="1"/>
  <c r="AD14" i="29"/>
  <c r="AA12" i="29"/>
  <c r="P12" i="29"/>
  <c r="L12" i="29"/>
  <c r="M12" i="29" s="1"/>
  <c r="AK17" i="29" l="1"/>
  <c r="AL17" i="29" s="1"/>
  <c r="AK18" i="29" s="1"/>
  <c r="AL18" i="29" s="1"/>
  <c r="AK19" i="29" s="1"/>
  <c r="AL19" i="29" s="1"/>
  <c r="AK20" i="29" s="1"/>
  <c r="AL20" i="29" s="1"/>
  <c r="AK12" i="29"/>
  <c r="AL12" i="29" s="1"/>
  <c r="AK13" i="29" s="1"/>
  <c r="AL13" i="29" s="1"/>
  <c r="AK14" i="29" s="1"/>
  <c r="T12" i="29"/>
  <c r="V12" i="29" s="1"/>
  <c r="R12" i="29"/>
  <c r="U17" i="29"/>
  <c r="AM17" i="29" s="1"/>
  <c r="AM18" i="29" s="1"/>
  <c r="AM19" i="29" s="1"/>
  <c r="AM20" i="29" s="1"/>
  <c r="AM21" i="29" s="1"/>
  <c r="AK21" i="29" l="1"/>
  <c r="AL21" i="29" s="1"/>
  <c r="T17" i="29"/>
  <c r="V17" i="29" s="1"/>
  <c r="AP17" i="29"/>
  <c r="AQ17" i="29" s="1"/>
  <c r="AL14" i="29"/>
  <c r="AK15" i="29" s="1"/>
  <c r="AM12" i="29"/>
  <c r="AM13" i="29" s="1"/>
  <c r="AM14" i="29" s="1"/>
  <c r="AM15" i="29" s="1"/>
  <c r="AM16" i="29" s="1"/>
  <c r="AN17" i="29" l="1"/>
  <c r="AO17" i="29" s="1"/>
  <c r="AR17" i="29" s="1"/>
  <c r="AL15" i="29"/>
  <c r="AK16" i="29" s="1"/>
  <c r="AP12" i="29"/>
  <c r="AQ12" i="29" s="1"/>
  <c r="AL16" i="29" l="1"/>
  <c r="AN12" i="29" s="1"/>
  <c r="AO12" i="29" s="1"/>
  <c r="AR12" i="29" s="1"/>
</calcChain>
</file>

<file path=xl/sharedStrings.xml><?xml version="1.0" encoding="utf-8"?>
<sst xmlns="http://schemas.openxmlformats.org/spreadsheetml/2006/main" count="944" uniqueCount="492">
  <si>
    <t>TIPO</t>
  </si>
  <si>
    <t>MACROPROCESO</t>
  </si>
  <si>
    <t>ITEM</t>
  </si>
  <si>
    <t>PROCESOS ALCALDÍA CARTAGENA</t>
  </si>
  <si>
    <t>CODIGO</t>
  </si>
  <si>
    <t>SUBPROCESO</t>
  </si>
  <si>
    <t>Cód. Sp</t>
  </si>
  <si>
    <t>ESTRATEGICO</t>
  </si>
  <si>
    <t>PLANEACION TERRITORIAL Y DIRECCIONAMIENTO ESTRATEGICO</t>
  </si>
  <si>
    <t>DIRECCIONAMIENTO  ESTRATÉGICO</t>
  </si>
  <si>
    <t>PTDDE</t>
  </si>
  <si>
    <t xml:space="preserve">PLANEACIÓN ESTRATEGICA </t>
  </si>
  <si>
    <t>GESTIÓN DE POLITICAS PÚBLICAS E INSTITUCIONALES</t>
  </si>
  <si>
    <t xml:space="preserve">ADMINISTRACIÓN DE RIESGO </t>
  </si>
  <si>
    <t>EVALUACIÓN Y GESTIÓN DE LOS GRUPOS DE VALOR</t>
  </si>
  <si>
    <t>SEGUIMIENTO Y EVALUACIÓN</t>
  </si>
  <si>
    <t>PTDSE</t>
  </si>
  <si>
    <t>GESTIÓN DE LA INVERSIÓN PUBLICA</t>
  </si>
  <si>
    <t>PTDGI</t>
  </si>
  <si>
    <t>GESTIÓN  DEL PLAN DE DESARROLLO Y SUS INTRUMENTOS DE EJECUCIÓN</t>
  </si>
  <si>
    <t>GESTIÓN DE PROYECTOS DE INVERSIÓN PÚBLICA</t>
  </si>
  <si>
    <t xml:space="preserve">GESTIÓN DE PROYECTOS DE INVERSIÓN PÚBLICA CON RECURSOS DE REGALIAS </t>
  </si>
  <si>
    <t xml:space="preserve"> GESTIÓN Y  CONTROL  DE INVERSIONES PÚBLICAS </t>
  </si>
  <si>
    <t>GESTIÓN DE DATOS E INFORMACIÓN ESTADISTICA DISTRITAL</t>
  </si>
  <si>
    <t>PTDSI</t>
  </si>
  <si>
    <t>SISTEMA DE INFORMACION - SISBEN</t>
  </si>
  <si>
    <t>SISTEMA DE INFORMACIÓN DE LA ESTRATIFICACIÓN SOCIOECONOMICA</t>
  </si>
  <si>
    <t>SISTEMA DE INFORMACIÓN GEOGRAFICA</t>
  </si>
  <si>
    <t>GESTIÓN ESTADISTICA</t>
  </si>
  <si>
    <t xml:space="preserve">GESTIÓN TERRITORIAL Y GESTIÓN DE SUS INSTRUMENTOS </t>
  </si>
  <si>
    <t>PTDGT</t>
  </si>
  <si>
    <t>FORMULACIÓN DE PLANES PARCIALES</t>
  </si>
  <si>
    <t>FORMULACIÓN Y SEGUIMIENTO DEL POT</t>
  </si>
  <si>
    <t>PLUSVALIA</t>
  </si>
  <si>
    <t>EXPEDIENTE URBANO</t>
  </si>
  <si>
    <t>GESTIÓN EN LA VIGILANCIA Y CONTROL DE LAS NORMAS URBANAS</t>
  </si>
  <si>
    <t>PTDCU</t>
  </si>
  <si>
    <t>INSPECCIÓN, CONTROL Y LA VIGILANCIA DE LOS ENAJENADORES DE VIVIENDA</t>
  </si>
  <si>
    <t>RECEPCIÓN DE BIENES DESTINADOS AL USO PÚBLICO EN ACTUACIONES URBANÍSTICAS</t>
  </si>
  <si>
    <t xml:space="preserve">PROCESOS POLICIVOS URBANÍSTICOS POR INFRACCIÓN URBANÍSTICA </t>
  </si>
  <si>
    <t>GESTIÓN DE PENSAMIENTO ESTRATEGICO INSTITUCIONAL Y DE LA COMUNIDAD</t>
  </si>
  <si>
    <t>GESTIÓN INSTITUCIONAL Y DE LA COMUNIDAD</t>
  </si>
  <si>
    <t>GPEGI</t>
  </si>
  <si>
    <t>COMUNICACIÓN PUBLICA</t>
  </si>
  <si>
    <t>COMUNICACIÓN ESTRATÉGICA</t>
  </si>
  <si>
    <t>COMCE</t>
  </si>
  <si>
    <t>COMUNICACIÓN ORGANIZACIONAL</t>
  </si>
  <si>
    <t>COMCO</t>
  </si>
  <si>
    <t>GESTION DE LA COMUNICACION INSTITUCIONAL</t>
  </si>
  <si>
    <t>COMCI</t>
  </si>
  <si>
    <t>EVALUACION Y CONTROL DE LA GESTION PUBLICA</t>
  </si>
  <si>
    <t>CONTROL DISCIPLINARIO</t>
  </si>
  <si>
    <t>ECGCD</t>
  </si>
  <si>
    <t>EVALUACIÓN INDEPENDIENTE</t>
  </si>
  <si>
    <t>ECGEI</t>
  </si>
  <si>
    <t>MISIONAL</t>
  </si>
  <si>
    <t xml:space="preserve">GESTION SALUD </t>
  </si>
  <si>
    <t>PROMOCIÓN SOCIAL EN SALUD</t>
  </si>
  <si>
    <t>GESPA</t>
  </si>
  <si>
    <t>SALUD PUBLICA</t>
  </si>
  <si>
    <t>GESSP</t>
  </si>
  <si>
    <t>ASEGURAMIENTO EN SALUD</t>
  </si>
  <si>
    <t>GESAS</t>
  </si>
  <si>
    <t xml:space="preserve">SALUD PÚBLICA EN EMERGENCIAS Y DESASTRES </t>
  </si>
  <si>
    <t>GESED</t>
  </si>
  <si>
    <t>PRESTACIÓN DE SERVICIOS EN SALUD</t>
  </si>
  <si>
    <t>GESPS</t>
  </si>
  <si>
    <t>VIGILANCIA Y CONTROL DEL SISTEMA OBLIGATORIO DE GARANTIA DE LA CALIDAD DE LA ATENCIÓN EN SALUD</t>
  </si>
  <si>
    <t>GESVC</t>
  </si>
  <si>
    <t>GESTION EN TRANSITO Y TRANSPORTE</t>
  </si>
  <si>
    <t>GESTION OPERATIVA,  CONTROL DE TRÁNSITO Y TRANSPORTE</t>
  </si>
  <si>
    <t>GTTGO</t>
  </si>
  <si>
    <t>EDUCACION VIAL</t>
  </si>
  <si>
    <t>GTTEV</t>
  </si>
  <si>
    <t>GESTION TECNICA</t>
  </si>
  <si>
    <t>GTTGT</t>
  </si>
  <si>
    <t>GESTIÓN EN SEGURIDAD Y CONVIVENCIA</t>
  </si>
  <si>
    <t>GESTION DE LA SEGURIDAD Y CONVIVENCIA</t>
  </si>
  <si>
    <t>GSCPS</t>
  </si>
  <si>
    <t>GESTION INTEGRAL DEL RIESGO CONTRAINCENDIO</t>
  </si>
  <si>
    <t>GSCBO</t>
  </si>
  <si>
    <t>DERECHOS HUMANOS Y CONSTRUCCCIÓN DE PAZ</t>
  </si>
  <si>
    <t>GSCDH</t>
  </si>
  <si>
    <t>JUSTICIA RACIAL PARA LOS NEGROS, AFROS, PALENQUEROS E INDÍGENAS</t>
  </si>
  <si>
    <t>GSCFO</t>
  </si>
  <si>
    <t xml:space="preserve">ACCESO A LA JUSTICIA </t>
  </si>
  <si>
    <t>GSCJU</t>
  </si>
  <si>
    <t>PRESUPUESTO PARTICIPATIVO</t>
  </si>
  <si>
    <t>GSCPP</t>
  </si>
  <si>
    <t>GESTIÓN EN PARTICIPACION CIUDADANA</t>
  </si>
  <si>
    <t>FORTALECIMIENTO DE LA PARTICIPACIÓN CIUDADANA Y COMUNITARIA</t>
  </si>
  <si>
    <t>GPCFP</t>
  </si>
  <si>
    <t>GESTIÓN EN DESARROLLO SOCIAL</t>
  </si>
  <si>
    <t>ASISTENCIA Y ACOMPAÑAMIENTO SOCIAL A LA POBLACIÓN HABITANTE DEL DISTRITO DE CARTAGENA</t>
  </si>
  <si>
    <t>GDSAA</t>
  </si>
  <si>
    <t>DESARROLLO DE ESTRATEGIAS DE EMPRENDIMIENTO Y EMPRESARISMO PARA LA INCLUSION SOCIAL, PRODUCTIVA Y LA VINCULACION LABORAL</t>
  </si>
  <si>
    <t>GDSDE</t>
  </si>
  <si>
    <t>EXTENSION AGROPECUARIA EN EL DISTRIRO DE CARTAGENA</t>
  </si>
  <si>
    <t>GDSAT</t>
  </si>
  <si>
    <t>GERENCIA SOCIAL</t>
  </si>
  <si>
    <t>GDSGS</t>
  </si>
  <si>
    <t>GESTIÓN EN INFRAESTRUCTURA</t>
  </si>
  <si>
    <t>GESTIÓN DE PROYECTOS DE OBRAS PUBLICAS</t>
  </si>
  <si>
    <t>GINOP</t>
  </si>
  <si>
    <t>GESTIÓN EN EDUCACION</t>
  </si>
  <si>
    <t>ATENCIÓN AL CIUDADANO EDUCACIÓN</t>
  </si>
  <si>
    <t>GEDAC</t>
  </si>
  <si>
    <t>ADMINISTRACIÓN DEL SISTEMA DE GESTIÓN DE CALIDAD - EDUCACIÓN</t>
  </si>
  <si>
    <t>GEDAS</t>
  </si>
  <si>
    <t>CALIDAD EDUCATIVA</t>
  </si>
  <si>
    <t>GEDCE</t>
  </si>
  <si>
    <t>COBERTURA EDUCATIVA</t>
  </si>
  <si>
    <t>GEDCO</t>
  </si>
  <si>
    <t>GESTIÓN ADMINISTRATIVA DE BIENES Y SERVICIOS - EDUCACIÓN</t>
  </si>
  <si>
    <t>GEDGA</t>
  </si>
  <si>
    <t>GESTIÓN ESTRATÉGICA EN EDUCACIÓN</t>
  </si>
  <si>
    <t>GEDGE</t>
  </si>
  <si>
    <t>GESTIÓN FINANCIERA - EDUCACIÓN</t>
  </si>
  <si>
    <t>GEDGF</t>
  </si>
  <si>
    <t>GESTIÓN LEGAL EDUCATIVA</t>
  </si>
  <si>
    <t>GEDGL</t>
  </si>
  <si>
    <t>GESTIÓN DE PROGRAMAS Y PROYECTOS EDUCATIVOS</t>
  </si>
  <si>
    <t>GEDGP</t>
  </si>
  <si>
    <t>GESTIÓN DE TICS - EDUCACIÓN</t>
  </si>
  <si>
    <t>GEDGT</t>
  </si>
  <si>
    <t>GESTIÓN DE LA INSPECCIÓN Y VIGILANCIA DEL SERVICIO EDUCATIVO</t>
  </si>
  <si>
    <t>GEDIV</t>
  </si>
  <si>
    <t>TALENTO HUMANO - EDUCACIÓN</t>
  </si>
  <si>
    <t>GEDTH</t>
  </si>
  <si>
    <t>APOYO</t>
  </si>
  <si>
    <t>GESTIÓN ADMINISTRATIVA</t>
  </si>
  <si>
    <t xml:space="preserve">GESTIÓN DEL TALENTO HUMANO </t>
  </si>
  <si>
    <t>GADAT</t>
  </si>
  <si>
    <t xml:space="preserve">ADMINISTRACIÓN DE BIENES Y SERVICIOS </t>
  </si>
  <si>
    <t>GADAD</t>
  </si>
  <si>
    <t>FONDO DE PENSIONES</t>
  </si>
  <si>
    <t>GADFP</t>
  </si>
  <si>
    <t>CALIDAD</t>
  </si>
  <si>
    <t>GADCA</t>
  </si>
  <si>
    <t>SERVICIO AL CIUDADANO</t>
  </si>
  <si>
    <t>GADSC</t>
  </si>
  <si>
    <t>TRANSPARENCIA Y PREVENCIÓN DE LA CORRUPCIÓN</t>
  </si>
  <si>
    <t>GADTR</t>
  </si>
  <si>
    <t>COOPERACION INTERNACIONAL</t>
  </si>
  <si>
    <t>GADCO</t>
  </si>
  <si>
    <t>MERCADOS PÚBLICOS</t>
  </si>
  <si>
    <t>GADMP</t>
  </si>
  <si>
    <t>SERVICIOS PÚBLICOS</t>
  </si>
  <si>
    <t>GADSP</t>
  </si>
  <si>
    <t>GESTION DE LAS TECNOLOGIAS DE LA INFORMACION</t>
  </si>
  <si>
    <t>GESTIÓN DE INFRAESTRUCTURA Y TELECOMUNICACIONES</t>
  </si>
  <si>
    <t>GTIGI</t>
  </si>
  <si>
    <t>GESTION DE PROYECTOS DE TECNOLOGIAS DE LA INFORMACION</t>
  </si>
  <si>
    <t>GTIGP</t>
  </si>
  <si>
    <t>GESTION DE SEGURIDAD Y LA PRIVACIDAD DE LA INFORMACIÓN</t>
  </si>
  <si>
    <t>GTIGPS</t>
  </si>
  <si>
    <t>GESTIÓN DE SOFTWARE</t>
  </si>
  <si>
    <t>GTIGS</t>
  </si>
  <si>
    <t>GESTION DOCUMENTAL</t>
  </si>
  <si>
    <t xml:space="preserve">DIRECCIONAMIENTO ESTRATÉGICO </t>
  </si>
  <si>
    <t>GDODE</t>
  </si>
  <si>
    <t>PLANEACIÓN DOCUMENTAL</t>
  </si>
  <si>
    <t>GDOPD</t>
  </si>
  <si>
    <t>GESTIÓN DEL ARCHIVO GENERAL</t>
  </si>
  <si>
    <t>GDOGA</t>
  </si>
  <si>
    <t xml:space="preserve">GESTIÓN  DE LAS COMUNICACIONES OFICIALES </t>
  </si>
  <si>
    <t>GDOGC</t>
  </si>
  <si>
    <t>GESTIÓN DE PROCESOS ARCHIVÍSTICOS</t>
  </si>
  <si>
    <t>GDOGP</t>
  </si>
  <si>
    <t>INFRAESTRUCTURA AMBIENTAL</t>
  </si>
  <si>
    <t>GDOIA</t>
  </si>
  <si>
    <t>GESTIÓN LEGAL</t>
  </si>
  <si>
    <t>DEFENSA JURIDICA</t>
  </si>
  <si>
    <t>GLEDJ</t>
  </si>
  <si>
    <t>GESTIÓN NORMATIVA</t>
  </si>
  <si>
    <t>GLEGN</t>
  </si>
  <si>
    <t>CONTRATACION ESTATAL</t>
  </si>
  <si>
    <t>GLECE</t>
  </si>
  <si>
    <t>GESTION DE HACIENDA</t>
  </si>
  <si>
    <t>DESARROLLO ECONOMICO</t>
  </si>
  <si>
    <t>GHADE</t>
  </si>
  <si>
    <t>DIRECCIONAMIENTO ESTRATEGICO</t>
  </si>
  <si>
    <t>GHADI</t>
  </si>
  <si>
    <t>ADMINISTRACION DEL SISTEMA DE GESTION DE CALIDAD</t>
  </si>
  <si>
    <t>GHAAS</t>
  </si>
  <si>
    <t>PRESUPUESTO</t>
  </si>
  <si>
    <t>GHAPR</t>
  </si>
  <si>
    <t>GESTION TRIBUTARIA</t>
  </si>
  <si>
    <t>GHAGT</t>
  </si>
  <si>
    <t>TESORERIA</t>
  </si>
  <si>
    <t>GHATE</t>
  </si>
  <si>
    <t>CONTABILIDAD</t>
  </si>
  <si>
    <t>GHACO</t>
  </si>
  <si>
    <t>GESTION ADMINISTRATIVA</t>
  </si>
  <si>
    <t>GHAGA</t>
  </si>
  <si>
    <t>MATRIZ DOFA IDENTIFICACION DE FACTORES</t>
  </si>
  <si>
    <t>MATRIZ DOFA FORMULACION DE ESTRATEGIAS</t>
  </si>
  <si>
    <t>Factores positivos internos</t>
  </si>
  <si>
    <t>Factores negativos internos</t>
  </si>
  <si>
    <t>Factores positivos externos</t>
  </si>
  <si>
    <t>Factores negativos externos</t>
  </si>
  <si>
    <t>(Supervivencia) Este cruce consiste en contrarrestar Debilidades por medio de Oportunidades</t>
  </si>
  <si>
    <t>(Supervivencia): utilizar Fortalezas para contrarrestar Amenazas</t>
  </si>
  <si>
    <t xml:space="preserve">(Crecimiento): Utilizar Fortalezas para optimizar Oportunidades </t>
  </si>
  <si>
    <t>Cuando el riesgo se materialice a partir de la combinación de Debilidades con Amenazas, para formular acciones de contingencia.</t>
  </si>
  <si>
    <t>PROCESO</t>
  </si>
  <si>
    <t>FORTALEZAS</t>
  </si>
  <si>
    <t>DEBILIDADES</t>
  </si>
  <si>
    <t xml:space="preserve">OPORTUNIDADES </t>
  </si>
  <si>
    <t>AMENAZAS</t>
  </si>
  <si>
    <t>Estrategias DO</t>
  </si>
  <si>
    <t>Estrategias FA</t>
  </si>
  <si>
    <t>Estrategias FO</t>
  </si>
  <si>
    <t>Estrategias DA</t>
  </si>
  <si>
    <t xml:space="preserve">ALCALDIA MAYOR DE CARTAGENA DE INDIAS </t>
  </si>
  <si>
    <t>Código: PTDDE03-F003</t>
  </si>
  <si>
    <t>NA</t>
  </si>
  <si>
    <t>MACROPROCESO: PLANEACION TERRITORIAL Y DIRECCIONAMIENTO ESTRATEGICO</t>
  </si>
  <si>
    <t>Versión: 2.0</t>
  </si>
  <si>
    <t>El riesgo afecta la imagen de algún área de la organización</t>
  </si>
  <si>
    <t>PROCESO/SUBPROCESO: DIRECCIONAMIENTO ESTRATEGICO / ADMINISTRACION DE RIESGO</t>
  </si>
  <si>
    <t>Fecha: 30/09/2024</t>
  </si>
  <si>
    <t>El riesgo afecta la imagen de la entidad internamente, de conocimiento general nivel interno, de junta directiva y accionistas y/o de proveedores</t>
  </si>
  <si>
    <t>MATRIZ DE RIESGOS INSTITUCIONALES - CONTEXTO E IDENTIFICACIÓN</t>
  </si>
  <si>
    <t>Página: 1 de 1</t>
  </si>
  <si>
    <t>El riesgo afecta la imagen de la entidad con algunos usuarios de relevancia frente al logro de los objetivos</t>
  </si>
  <si>
    <t>ENTIDAD:</t>
  </si>
  <si>
    <t>MACROPROCESO:</t>
  </si>
  <si>
    <t>PROCESO:</t>
  </si>
  <si>
    <t>Elaboración o Actualización:</t>
  </si>
  <si>
    <t>El riesgo afecta la imagen de la entidad con efecto publicitario sostenido a nivel de sector administrativo, nivel departamental o municipal</t>
  </si>
  <si>
    <t>OBJETIVO DEL PROCESO:</t>
  </si>
  <si>
    <t>Vigencia:</t>
  </si>
  <si>
    <t xml:space="preserve"> </t>
  </si>
  <si>
    <t>El riesgo afecta la imagen de la entidad a nivel nacional, con efecto publicitario sostenido a nivel país</t>
  </si>
  <si>
    <t>1. IDENTIFICACION DEL RIESGO</t>
  </si>
  <si>
    <t>2. VALORACION DEL RIESGO</t>
  </si>
  <si>
    <t>3. PLANES DE ACCION</t>
  </si>
  <si>
    <t>1.1. DESCRIPCION DEL RIESGO</t>
  </si>
  <si>
    <t>1.2. ANALISIS DEL RIESGO</t>
  </si>
  <si>
    <t>2.1. Descripción del Control</t>
  </si>
  <si>
    <t>2.2. EVALUACION DE RESGOS</t>
  </si>
  <si>
    <t>1.2.1. Frecuencia de la Actividad</t>
  </si>
  <si>
    <t>1.2.2. Probabilidad inherente</t>
  </si>
  <si>
    <t>1.2.3. %</t>
  </si>
  <si>
    <t>1.2.4. Criterio Afectación Económica</t>
  </si>
  <si>
    <t>1.2.5.%</t>
  </si>
  <si>
    <t>1.2.6. Impacto Inherente economico</t>
  </si>
  <si>
    <t>1.2.7. Criterio Reputacional</t>
  </si>
  <si>
    <t>1.2.8. Impacto Inherente reputacional</t>
  </si>
  <si>
    <t>1.2.9. %</t>
  </si>
  <si>
    <t>1.2.10. Impacto Inherente mas alto</t>
  </si>
  <si>
    <t>1.2.11. % mas alto</t>
  </si>
  <si>
    <t>1.2.12. Zona de riesgo inherente</t>
  </si>
  <si>
    <t>2.2.1. Atributos del control</t>
  </si>
  <si>
    <t>2.2.2. Valor Total del Control</t>
  </si>
  <si>
    <t>2.2.3. Probabilidad residual</t>
  </si>
  <si>
    <t>2.2.4. Impacto Residual</t>
  </si>
  <si>
    <t>2.2.5. %</t>
  </si>
  <si>
    <t>2.2.6. Probabilidad Residual Final</t>
  </si>
  <si>
    <t>2.2.7. %</t>
  </si>
  <si>
    <t>2.2.8. Impacto Residual Final</t>
  </si>
  <si>
    <t>2.2.9. Zona de Riesgo Final</t>
  </si>
  <si>
    <t>2.2.10. Tratamiento</t>
  </si>
  <si>
    <t>SUBPROCESO:</t>
  </si>
  <si>
    <t>1.1.1. No. de Riesgo</t>
  </si>
  <si>
    <t>1.1.2. ¿QUÉ? IMPACTO</t>
  </si>
  <si>
    <r>
      <t>1.1.3. ¿CÓMO? CAUSA INMEDIATA  (</t>
    </r>
    <r>
      <rPr>
        <sz val="9"/>
        <color theme="0"/>
        <rFont val="Arial Narrow"/>
        <family val="2"/>
      </rPr>
      <t xml:space="preserve">Iniciar con la palabra </t>
    </r>
    <r>
      <rPr>
        <b/>
        <sz val="9"/>
        <color theme="0"/>
        <rFont val="Arial Narrow"/>
        <family val="2"/>
      </rPr>
      <t>por)</t>
    </r>
  </si>
  <si>
    <r>
      <t>1.1.4. ¿PORQUÉ? CAUSA RAÍZ (</t>
    </r>
    <r>
      <rPr>
        <sz val="9"/>
        <color theme="0"/>
        <rFont val="Arial Narrow"/>
        <family val="2"/>
      </rPr>
      <t xml:space="preserve">Iniciar con </t>
    </r>
    <r>
      <rPr>
        <b/>
        <sz val="9"/>
        <color theme="0"/>
        <rFont val="Arial Narrow"/>
        <family val="2"/>
      </rPr>
      <t>debido a)</t>
    </r>
  </si>
  <si>
    <t>1.1.5. DESCRIPCIÓN DEL RIESGO</t>
  </si>
  <si>
    <t>1.1.6. FACTOR DEL RIESGO</t>
  </si>
  <si>
    <t>2.2.1.1. Eficiencia</t>
  </si>
  <si>
    <t>2.2.1.2. Informativos</t>
  </si>
  <si>
    <t>3.1. Plan de accion</t>
  </si>
  <si>
    <t>3.2. Responsable</t>
  </si>
  <si>
    <t>3.3. Fecha de implementacion</t>
  </si>
  <si>
    <t>3.4. Fecha seguimiento</t>
  </si>
  <si>
    <t>3.5. Seguimientos por parte del Líder del Proceso</t>
  </si>
  <si>
    <t>3.6. Verificación por parte de segunda línea de defensa o quien haga sus veces 
(Fecha y Descripción)</t>
  </si>
  <si>
    <t>3.7. Verificación por parte de la Oficina de Control Interno o quien haga sus veces 
(Fecha y Descripción)</t>
  </si>
  <si>
    <t>3.8. Estado</t>
  </si>
  <si>
    <t>1.1.6.1. TIPO</t>
  </si>
  <si>
    <t>1.1.6.2. FUENTE GENERADORA DEL EVENTO PARA TIPO E,F,G</t>
  </si>
  <si>
    <t>1.1.6.3. VALIDACIÓN FUENTE GENERADORA DEL EVENTO PARA TIPO A,B,C,D</t>
  </si>
  <si>
    <t>1.1.6.4. RESULTADO FUENTE GENERADORA DEL EVENTO</t>
  </si>
  <si>
    <t>2.1.2. No. Control</t>
  </si>
  <si>
    <t>2.1.3. Responsable (Cargo y/o Aplicativo)</t>
  </si>
  <si>
    <t>2.1.4. Acción (Inicia con un verbo)</t>
  </si>
  <si>
    <t>2.1.5. Complemento (Periodicidad - Observaciones o Desviaciones)</t>
  </si>
  <si>
    <t>2.1.6. Descripción del control</t>
  </si>
  <si>
    <t>Tipo de control</t>
  </si>
  <si>
    <t>Peso del Control</t>
  </si>
  <si>
    <t>Afectación o Desplazamiento en la Matriz</t>
  </si>
  <si>
    <t>Implementación</t>
  </si>
  <si>
    <t>Peso de la implementación</t>
  </si>
  <si>
    <t>Documentación</t>
  </si>
  <si>
    <t>Frecuencia</t>
  </si>
  <si>
    <t>Evidencia</t>
  </si>
  <si>
    <t xml:space="preserve">2.2.2. Peso del Control + Peso de la implementación </t>
  </si>
  <si>
    <t>2.2.3. % Probabilidad Riesgo Inherente-(% Probabilidad Riesgo Inherente*Valor Total del Control)</t>
  </si>
  <si>
    <t>2.2.4. % Impacto Riesgo Inherente-(% Impacto Riesgo Inherente*Valor Total del Control)</t>
  </si>
  <si>
    <t>3.5.1. Seguimiento 1 (Fecha y avance)</t>
  </si>
  <si>
    <t>3.5.2. Seguimiento 2 (Fecha y avance)</t>
  </si>
  <si>
    <t>3.5.3. Seguimiento 3 (Fecha y avance)</t>
  </si>
  <si>
    <t>R1</t>
  </si>
  <si>
    <t>N/A</t>
  </si>
  <si>
    <t>R2</t>
  </si>
  <si>
    <t>R3</t>
  </si>
  <si>
    <t>R4</t>
  </si>
  <si>
    <t>CONTROL DE CAMBIOS</t>
  </si>
  <si>
    <t>FECHA</t>
  </si>
  <si>
    <t>DESCRIPCION DE CAMBIOS</t>
  </si>
  <si>
    <t>VERSION</t>
  </si>
  <si>
    <t>Elaboración del documento</t>
  </si>
  <si>
    <t>1.0</t>
  </si>
  <si>
    <t>Se eliminó casilla de subproceso y objetivo de subproceso.
Se incluyó casilla de macroproceso y columna de subproceso.</t>
  </si>
  <si>
    <t>2.0</t>
  </si>
  <si>
    <t>Personal profesional idóneo, competente y con experiencia, para el desarrollo de roles y actividades de la OACI, que agregan valor al proceso y el cumplimiento de los objetivos.</t>
  </si>
  <si>
    <t>La inducción de ingreso a la OACI no incluye la sensibilización sobre los formatos que se aplica en el proceso de auditoría.</t>
  </si>
  <si>
    <t>Normatividad legal vigente que enmarca las actividades de la OACI.</t>
  </si>
  <si>
    <t>Asignación de recursos insuficientes para el desarrollo de las actividades establecidas en el PAEI y las administrativa del proceso evaluación independiente.</t>
  </si>
  <si>
    <t>Realizar oportunamente las gestiones de contratación del personal de la OACI, teniendo en cuenta la disponibilidad de recursos, garantizando la continuidad del personal que tiene roles y responsabilidades claves asignadas.</t>
  </si>
  <si>
    <t>Aprovechar adecuadamente las instalaciones, equipos y herramientas tecnológicas para fortalecer la gestión del conocimiento y la innovación.</t>
  </si>
  <si>
    <t xml:space="preserve">Utilizar la plataforma web, así como las guías y manuales, proporcionados por el Departamento Administrativo  de la Función Pública  u otra entidad nacional, para ampliar y/o actualizar el conocimiento de la gestión pública. </t>
  </si>
  <si>
    <t>Implementar herramientas como videoconferencias, sistemas de mensajería instantánea, intranets, y plataformas de colaboración en línea.</t>
  </si>
  <si>
    <t>La Oficina Asesora de Control Interno cuenta con un proceso que cumple los lineamientos de modelo de operación por procesos DAFP y sus procedimientos, políticas definidas, formatos aprobados, estan documentados, organizados,  estructurados  y son del conocimiento de todo el personal para el cumplimiento de sus responsabilidades y funciones a cargo (roles de la OACI)</t>
  </si>
  <si>
    <t>La alta rotación del personal contratista OPS. (perdida del conocimiento, trazabilidad de la información).</t>
  </si>
  <si>
    <t>Entidades Pública que disponen de espacio virtual de Asesoría, para el ejercicio de la función pública.</t>
  </si>
  <si>
    <t>Actualizaciones constantes de los líneamientos establecidos por el Departamento administrativo de la función pública  u otras entidades.</t>
  </si>
  <si>
    <t xml:space="preserve">* Promover activamente el uso del Espacio Virtual disponibles por las entidades públicas.
</t>
  </si>
  <si>
    <t xml:space="preserve">Designar un equipo encargado de monitorear y analizar de manera periodica la normatividad y lineamientos establecidos por las entidades públicas, con el fin de estar actualizados y divulgarlos internamente.
</t>
  </si>
  <si>
    <t>A partir del conocimiento tácito, establecer estrategías que permitan documentar los conocimientos y compartirlos, con el fin que fomentar la política de gestión del conocimiento y la innovación.</t>
  </si>
  <si>
    <t>Solicitar el presupuesto necesarios para la contratación del personal suficiente que permita distribuir las cargas laborales.</t>
  </si>
  <si>
    <t>Ambiente del clima laboral -organizacional, apropiado. (infraestructura locativa)</t>
  </si>
  <si>
    <t>Sobrecarga labora que  podrían incidir en la productividad.</t>
  </si>
  <si>
    <t>Relaciones armonicas con entidades públicas, organizaciones y ciudadanos.</t>
  </si>
  <si>
    <t>Cambios de gobierno constante.</t>
  </si>
  <si>
    <t xml:space="preserve">Realizar seguimiento a las activades asignadas al personal de la OACI, con el fin de identificar sobrecarga laboral y  generar alertas.
</t>
  </si>
  <si>
    <t>Promover activamente el respeto, la comunicación abierta y la colaboración como elementos clave para enfrentar la presión externa</t>
  </si>
  <si>
    <t>Fortalecer las actividades de  enfoque hacia la prevención , evaluación y seguimiento y liderazgo estratégico.</t>
  </si>
  <si>
    <t>Trabajo en equipo, solidaridad y compañerismo, generando compromiso, calidad y diligencia en la gestión del proceso.</t>
  </si>
  <si>
    <t>Socialización inoportuna de la evaluación del desempeño de contratista.</t>
  </si>
  <si>
    <t>Buenas practicas de las normas internacionales para el ejercicio de la auditoría.</t>
  </si>
  <si>
    <t>Amiguimismo y conflicto de interes, que afecte la objetividad y confianza del proceso auditor.</t>
  </si>
  <si>
    <t xml:space="preserve">Realizar activiades de retroalimentación con los auditados sobre la percepción del trabajo de auditoría y la calidad del servicio proporcionado.
</t>
  </si>
  <si>
    <t>Establecer un plan de contingencia sólido y realizar copias de seguridad regulares de la información cargada en la carpeta OneDrive. Esto permite recuperar los datos en caso de una intrusión o modificación no autorizada.</t>
  </si>
  <si>
    <t>Fortalecer las actividades de mejores practicas, a partir de relación con nuestros grupos pares.</t>
  </si>
  <si>
    <t>Presupuesto y ejecución acorde a las necesidades del proceso.</t>
  </si>
  <si>
    <t>Herramientas insuficiente  para ejecución de técnicas de auditoría asistidas con el computador (CAATs)  y software que automatice las actividades de la oficina asesora de control interno.</t>
  </si>
  <si>
    <t>Demanda laboral de profesionales con perfiles que se requieren para el ejercios de las actividades de que desarrolla la oficina de control interno.</t>
  </si>
  <si>
    <t>Factores ambientales, sociales  y tecnológicos que pueden ocacionar  pérdida de información por daños en las infraestructuras tecnológicas, por situaciones de orden público, emergencias sanitarias, desastres naturales, interucción de energía, entre otros, que impida el trabajo presencial o remoto.</t>
  </si>
  <si>
    <t xml:space="preserve">Solicitar al líder del proceso TIC las herramientas  necesarias  que permitan la automatización de la evuación de independiente 
</t>
  </si>
  <si>
    <t>Investigar posibles fuentes de financiamiento no tradicionales, como patrocinios, alianzas público-privadas o proyectos de inversión, que puedan respaldar las actividades de la OACI.</t>
  </si>
  <si>
    <t xml:space="preserve">Establecer espacios de interacción entre los equipos de trabajo de la OACI, que permita compartir experiencias vividas en el hacer diario de las actividades desarrolladas, que fomente la mejora continua.
</t>
  </si>
  <si>
    <t>Se cueta con un micrositio de la Oficina Asesora de Control Interno en la página web, en el cual se publica la información producida por ocasión a las actividades del PAEI, de acuerdo con la normativadad que la regula.</t>
  </si>
  <si>
    <t>Insuficientes equipo de computo, que permitan garantizar la cofidencialidad, disponibilidad e integridad de la informació.</t>
  </si>
  <si>
    <t>Interes positivo  de la información  producida por ocación de las actividades contempladas en el PAEI,publicacida,  de acuerdo con los lineamientos de la rendicion de cuenta y el principio de transparecia.</t>
  </si>
  <si>
    <t>Fallas en los aplicativos o sistemas dispuestos por las entidades públicas y los establecidos por la Alcaldía Mayor de Cartagena.</t>
  </si>
  <si>
    <t>La OACI debe mantener la confianza de las partes interesadas proporcionando información detallada sobre las acciones correctivas y su seguimiento.</t>
  </si>
  <si>
    <t xml:space="preserve">Realizar auditorías de seguridad periódicas para identificar vulnerabilidades y mitigar posibles riesgos del proceso evaluación independiente.
</t>
  </si>
  <si>
    <r>
      <rPr>
        <sz val="9"/>
        <rFont val="Calibri"/>
        <family val="2"/>
        <scheme val="minor"/>
      </rPr>
      <t xml:space="preserve">Monitorear periodicamente que la información producida por ocación de las actividades establecidas en el PAEI se encuentren publicadas en el micrositio de la Oficina Asesora de Control Interno . </t>
    </r>
    <r>
      <rPr>
        <sz val="9"/>
        <color rgb="FFFF0000"/>
        <rFont val="Calibri"/>
        <family val="2"/>
        <scheme val="minor"/>
      </rPr>
      <t xml:space="preserve">
</t>
    </r>
  </si>
  <si>
    <t>Seguimiento permanente al cumplimiento de las actividades planificadas por medio de ejercicios de autocontrol con el equipo de trabajo de la OACI.</t>
  </si>
  <si>
    <t>No contar con un equipo que consolide toda la información producida y realice análisis estadistico en tiempo real que le permita tomar decisiones adecuadas.</t>
  </si>
  <si>
    <t>El mercado ofrece software de auditoría que pueden incorporar capacidades de análisis de datos avanzados, lo que permite identificar tendencias y patrones en los datos, para la toma de decisiones.</t>
  </si>
  <si>
    <t>La dispersión del conjunto de oficinas y dependencias que conforman la Alcaldía Distrital.</t>
  </si>
  <si>
    <t xml:space="preserve">Fortalecer la comunicación con la alta Dirección, Comité Institucional de Coordinación de Control Interno y los líderes de procesos, con el fin de mantener el apoyo y su compromiso, con las actividades que desarrolla la OACI.
</t>
  </si>
  <si>
    <t>Establecer en conjunto con OAI y la Dirección de Apoyo logístico un plan de contingencia, que permita dar respuesta a posibles los incidentes.</t>
  </si>
  <si>
    <t xml:space="preserve">Gestionar la  incorporación de software de auditoría avanzado con capacidades de análisis de datos. </t>
  </si>
  <si>
    <t>Se cuenta con un repositorio en la nuve OneDrive para cargar y acceso a la información (documentos, registros y datos relevantes).</t>
  </si>
  <si>
    <t>Recursos disponibles para la Alcaldía Mayor de Cartagena.</t>
  </si>
  <si>
    <t>Obstaculizar los esfuerzos de la Oficina Asesora de Control Interno para dilatar el ejercicio de la evaluación independiente.</t>
  </si>
  <si>
    <t>Incluir en el plan anual de adquisiciones la necesidad adquirir equipos de cómputo  para todos los puestos de trabajo de la OACI.</t>
  </si>
  <si>
    <t xml:space="preserve">Usar las herramientas tecnológicas y buenas prácticas que permitan garantizar el desarrollo de las actividades que realiza la OACI de manera presencial y virtual.
</t>
  </si>
  <si>
    <t xml:space="preserve">Fortalecer la  comunicació con la Alta Dirección, el Comité Institucional de Coordinación de Control Interno  Yy los líderes de procesos, con el fin  mantener el posicionaiento de la OACI. </t>
  </si>
  <si>
    <t>La líder del proceso cuenta con idoneidad y experticia, dominando temas relacionados con el cumplimiento de los roles de la Oficina Asesora de Control Interno y el Sistema de Control Interno.</t>
  </si>
  <si>
    <t>Canales institucionales de comunicación, para interactuar con las partes interesadas.</t>
  </si>
  <si>
    <t>Resistencia a los cambios organizacional.</t>
  </si>
  <si>
    <t>Gestionar a través de los grupos pares la realización de auditorías internas  al proceso de evaluación independiente.</t>
  </si>
  <si>
    <t xml:space="preserve">Desarrollar pruebas de auditoría remotas, establecer sistemas de respaldo y garantizar la continuidad operativa, la OACI puede seguir operando eficazmente en situaciones desafiantes.
</t>
  </si>
  <si>
    <t>Aprovechar los lineamientos y políticas diseñados por los líderes  de procesos que permitan mejorar y fortalecer las operaciones de la OACI.</t>
  </si>
  <si>
    <t>Posicionamiento de la OACI y de su proceso evaluación independiente como líder estratégico en la entidad.</t>
  </si>
  <si>
    <t>Herramienta SharePoin - Solcado Institucional.</t>
  </si>
  <si>
    <t>Que la opinión pública o las partes interesadas tengan una percepción negativa sobre la efectividad o imparcialidad de las evaluaciones.</t>
  </si>
  <si>
    <t xml:space="preserve">Aprovechar los canales de comunicación existentes, solicitar a la oficina de Talento Humano que incluya en el plan anual de capacitacion  un plan de comunicación y educación que se centre en explicar de manera efectiva el papel y la importancia del control interno, así como las funciones específicas de la Oficina Asesora de Control Interno. 
</t>
  </si>
  <si>
    <t>Fortalecer la estratégia de comunicación de la OACI, con las partes interesadas.</t>
  </si>
  <si>
    <t>Independecia del proceso evaluación independiente</t>
  </si>
  <si>
    <t>Confución del Control Interno y las funciones de la Oficinas de Control Interno, por parte de las partes interesadas.</t>
  </si>
  <si>
    <t>La implementación de un equipo de procesos capaz de consolidar y analizar datos en tiempo real permite a la entidad tomar decisiones más informadas y basadas en evidencia. Esto puede mejorar la eficiencia de las operaciones y la calidad de las decisiones estratégicas.</t>
  </si>
  <si>
    <t>Utilizar la experiencia y competencia de la líder del proceso en OACI para fomentar de manera efectiva el proceso de cambio en la cultura organizacional, a la gestión por procesos.</t>
  </si>
  <si>
    <t>La información producida por ocación de las activiades del PAEI, a generado Interes positivo  de las partes interesadas.</t>
  </si>
  <si>
    <t>El apoyo activo y comprometido de la alta dirección, el Comité Institucional de Coordinación de Control Interno y los líderes de procesos  hacia la función que realiza la OACI.</t>
  </si>
  <si>
    <t xml:space="preserve">Establecer un mecanismo de retroalimentación y mejora continua que le permita a la OACI conocer las perspectivas de los lideres de procesos. 
</t>
  </si>
  <si>
    <t xml:space="preserve">Socializar el procedimiento de auditoría con los líderees de procesos, con el fin de que conozcan la metodología  y tecnicas a utilizar. 
</t>
  </si>
  <si>
    <t xml:space="preserve">
* Agregar al programa de inducción y reinducción la socialización de los procedimientos y formatos del proceso evaluación independiente.</t>
  </si>
  <si>
    <t>Fomentar dentro de del personal la política de transparencia e integridad.</t>
  </si>
  <si>
    <t>Fortalecer las relaciones con otras entidades públicas y de manera interna con otras áreas de la Alcaldía Mayor de Cartagena.</t>
  </si>
  <si>
    <t xml:space="preserve">
Diseñar un plan de contingencia que permita mitigar los factores de riesgos ambientales, políticos, legales, tecnológicos y sociales que puedan afectar el proceso de evaluación independiente.</t>
  </si>
  <si>
    <t>Socializar oportunamente los resultados de la evaluación del equipo auditor.</t>
  </si>
  <si>
    <t>Gestionar herramientas tecnológicas adecuadas que faciliten la recopilación, almacenamiento y acceso a la información relevante para la evaluación.</t>
  </si>
  <si>
    <t xml:space="preserve">Investigar y evaluar la disponibilidad de herramientas de auditoría asistidas con el computador (CAATs) de código abierto o recursos gratuitos que puedan utilizarse de manera efectiva y que no afecte la confidencialidad de la información.
</t>
  </si>
  <si>
    <t xml:space="preserve">
Fomentar la interelación entre los grupos pares, con el fin de intercambiar buenas praticas para el ejercio del proceso de evaluación independiente.</t>
  </si>
  <si>
    <t>Diseñar estrategías de dibugación de las recurrencia de las observaciones que se presenta en las auditorías, con el fin que otros líder puedan detectar si en su proceso se presentán y realicen acciones de autocontrol.</t>
  </si>
  <si>
    <t>Reconocer públicamente a las áreas y empleados que demuestren un compromiso destacado con la transparencia, la rendición de cuentas y la colaboración en el proceso de evaluación independiente. Esto motivará a otros a seguir el ejemplo y fortalecerá la cultura organizacional deseada.</t>
  </si>
  <si>
    <t>Evaluación Independiente</t>
  </si>
  <si>
    <t>Estrategico</t>
  </si>
  <si>
    <t>Evaluación y control de la gestión pública</t>
  </si>
  <si>
    <t>Medir y evaluar la eficacia, eficiencia y economía de los controles establecidos en el Sistema de Control Interno, para asesorar la Alta dirección en el mejoramiento continuo de la gestión y así contribuir en la toma de decisiones que orientes el accionar administrativo hacia la consecución de los objetivos trazados a través de la evaluación independiente, reportes, asesorías y seguimiento de ley, durante la anualidad.</t>
  </si>
  <si>
    <t>por la inoportunidad en la entrega de informacion al Alcalde Mayor y al Comité Institucional de Coordinacion de Control Interno,</t>
  </si>
  <si>
    <t>debido a la demora en la revisión y consolidación  de la información.</t>
  </si>
  <si>
    <t>Posibilidad de perdida reputacional</t>
  </si>
  <si>
    <t>por la Inefectividad en las asesorías, acompañamientos y acciones de fomento de la cultura del control,</t>
  </si>
  <si>
    <t>por la extemporanidad o inefectividad en los seguimientos a las solicitudes de los entes de control,</t>
  </si>
  <si>
    <t>por omisión y/o inoportunidad en la revisión aleatoria de la información que podría contener potenciales riesgos para la entidad, con ocasión de la información  solicitada por entes externos de control, así como en la comunicación de alertas para la implementación de acciones correspondientes,</t>
  </si>
  <si>
    <t>debido a la deficiencia en la revisión de la información que entregará él o los líderes responsables del suministro de la información.</t>
  </si>
  <si>
    <t>por el incumplimiento en las actividades de seguimientos a los planes de mejoramiento con los entes externos de control,</t>
  </si>
  <si>
    <t>debido a deficiencia en la planeación de las actividades del seguimiento a los planes de mejoramiento</t>
  </si>
  <si>
    <t>Posibilidad de perdida economica y reputacional</t>
  </si>
  <si>
    <t>Posibilidad de perdida reputacional y economica</t>
  </si>
  <si>
    <t>R5</t>
  </si>
  <si>
    <t>R6</t>
  </si>
  <si>
    <t>R7</t>
  </si>
  <si>
    <t>R8</t>
  </si>
  <si>
    <t>R9</t>
  </si>
  <si>
    <t>por inoportunidad y/o inexactitud en la evaluación de la eficiencia, eficacia y económica de los controles,</t>
  </si>
  <si>
    <t>debido a la inadecuada planificación de la evaluación.</t>
  </si>
  <si>
    <t>por inoportunidad y/o inexactitud en el diagnóstico del estado del Sistema de Control Interno,</t>
  </si>
  <si>
    <t>por incumplimiento en las actividades de seguimiento a los planes de mejoramiento internos,</t>
  </si>
  <si>
    <t>A Ejecucion y administracion de procesos</t>
  </si>
  <si>
    <t>Procesos</t>
  </si>
  <si>
    <t>Jefe de la Oficina Asesora de Control Intenro / Profesional  asignado</t>
  </si>
  <si>
    <t xml:space="preserve">verificar y/o monitorear </t>
  </si>
  <si>
    <t xml:space="preserve"> cada vez que se asigne la actividad, el cumplimiento oportuno del trámite en los canales establecidos. En caso de evidenciar incumplimiento en los plazos, se dispondrá el tramite inmediato y/o se efectuará las advertencias correspondientes para prevenir futuros incumplimientos. </t>
  </si>
  <si>
    <t xml:space="preserve">El Jefe / profesional </t>
  </si>
  <si>
    <t>identificará  anualmente atraves de los resultados de las auditorías, requerimientos normativos y/o solicitudes de los lideres de procesos</t>
  </si>
  <si>
    <t>los temas trasversales, que serán inculidos en el Plan Anual de Evaluación Independientes - PAEI. En caso de observarse que el PAEI carece de este aspecto se realizará plan de  fomento preventivo con los temas a cubrir durante la anualidad.</t>
  </si>
  <si>
    <t>El Jefe y el equipo coordinador interno</t>
  </si>
  <si>
    <t xml:space="preserve">verificará los perfiles y competencias  del personal vinculado a la OACI a través de la revisión de las hojas de vida que reposan en los expedientes fisicos, magnéticos, secop y  sigep, </t>
  </si>
  <si>
    <t xml:space="preserve">con el fin de seleccionar el personal idoneo para brindar la asesoría y acompañamiento.  En caso de observarse la no verificacion o error de la selección de los perfiles se ordenará  los ajustes correspondientes, para la selección del personal idoneo. </t>
  </si>
  <si>
    <t>que se requiera las actividades de asesorías, acompañamiento y acciones de fomento de la cultura del control, a través de seguimientos de los cronogramas de trabajo</t>
  </si>
  <si>
    <t>en caso de observar incumplimiento de los cronogramas o deficiencia en las activdades establecera las acciones correctivas.</t>
  </si>
  <si>
    <t>El Jefe de la OACI</t>
  </si>
  <si>
    <t xml:space="preserve">asignarán a los coordinadores y su equipo de apoyo la construcción  y o ajustes correspondiente para realizar los seguimientos a las solicitudes de los entes externos de control, de acuerdo con los líneamientos impartidos, a traves del formato establecidos para tal fin, </t>
  </si>
  <si>
    <t>en caso de observar que el diseño y/o formato presente inconsistencia solitará los ajustes a que haya lugar.</t>
  </si>
  <si>
    <t xml:space="preserve">realizarán seguimientos aleatorio cada vez que se requiera,  al cumplimiento del procedimiento de seguimiento a los entes externos de control,  </t>
  </si>
  <si>
    <t>en caso de observar incumplimiento del procedimiento, establecerá las acciones correctivas.</t>
  </si>
  <si>
    <t>El coordinador y el profesional asignado</t>
  </si>
  <si>
    <t>revisarán aleatoriamente la información que entregarán los líderes de procesos a los entes externos de control, con el fin de alertar posibles riesgos y establer acciones correspondientes por parte de los responsables,</t>
  </si>
  <si>
    <t>en caso de observar que no se esta  ejecutando el control, se realizarán las acciones correctivas.</t>
  </si>
  <si>
    <t>Jefe de la OACI / equipo coordinador y el profesional  asignado</t>
  </si>
  <si>
    <t>cada vez que se requiera, verficará que el personal encargado cumpla oportunamente  las actividades contempladas en el  procedimiento planes de mejoramiento con entes externos de control, a traves  del seguimineto correspondiente en la Base de datos, tableros de control, informes de seguimientos.</t>
  </si>
  <si>
    <t xml:space="preserve">, en caso de observar  incumplimiento,se efectuara los requerimientos correspondientes al personal encargado para que se implenten las medidas correctivas necesarias. </t>
  </si>
  <si>
    <t xml:space="preserve">El Jefe de la OACI y los coordinadores internos, </t>
  </si>
  <si>
    <t xml:space="preserve">verifican cada ves que se requiera,  que el equipo comisionado cumplan el y/o los procedimientos pertinentes de acuerdo al alcance de la actividad, así como las otras herramientas o insumos  a utilizar, </t>
  </si>
  <si>
    <t>en caso de observar que no se cumple lo establecido en el presente control, el Jefe de la OACI determinara las acciones pertinentes.</t>
  </si>
  <si>
    <t xml:space="preserve">El Jefe de Control Interno / Profesional Asignado </t>
  </si>
  <si>
    <t xml:space="preserve">verifica permanentente de acuerdo con las asignaciones de evaluación,  la información contenida en la base de datos, de acuerdo a los criterios establecidos en ella. </t>
  </si>
  <si>
    <t>En caso de observar que la base de datos  no se ha diligenciado en forma oportuna y fidedigna la información debera requerir la correcciones pertinentes.</t>
  </si>
  <si>
    <t>El coordinador asignado</t>
  </si>
  <si>
    <t xml:space="preserve">realizará seguimiento a las actividades asignadas a los equipos evaluadores contempladas en los cronogramas y al cumplimiento de las fases de planeación, ejecución, informe y mejoras; </t>
  </si>
  <si>
    <t>en caso de observar de detectar posibles incumplientos informará al Jefe de la OACI, quien dará los lineamientos pertinentes.</t>
  </si>
  <si>
    <t xml:space="preserve">verificán cada vez que se requiera a partir de la información suministrada por los comisionados, que los canales de comunicación utilizados seán los adecuados para la entrega de la información de acuerdo a la periodicidad establecidas en los Planes de mejoramiento. </t>
  </si>
  <si>
    <t>En caso de observar que los  canales de comunicación no fueron los establecidos,  requerir por escrito a los comisionados el redireccionamiento  de la información a través del canal establecido.</t>
  </si>
  <si>
    <t xml:space="preserve">verficarán cada vez que se requiera, que el personal encargado cumpla oportunamente  las actividades contempladas en el  procedimiento planes de mejoramiento Interno, a través del seguimiento correspondiente de los PM y el reporte de informes de seguimientos; </t>
  </si>
  <si>
    <t xml:space="preserve">en caso de observar  incumplimiento, se efectuará los requerimientos correspondientes al personal encargado para que se implenten las medidas correctivas necesarias. </t>
  </si>
  <si>
    <t>establecerán los riesgos iniciales de las actividades, cada vez que impartan los memorandos de asignación</t>
  </si>
  <si>
    <t>, en caso de observar  que los memorandos carecen de la identificación de riesgos se realizaran los ajustes pertinentes.</t>
  </si>
  <si>
    <t>Preventivo</t>
  </si>
  <si>
    <t>Detectivo</t>
  </si>
  <si>
    <t>Manual</t>
  </si>
  <si>
    <t>Documentado</t>
  </si>
  <si>
    <t>Con Registro</t>
  </si>
  <si>
    <t>Continua</t>
  </si>
  <si>
    <t>Reducir mitigar</t>
  </si>
  <si>
    <t>Monitorear continuamente el cronogrma de actividades, con el propósito de verificar el cumplimiento de los términos.</t>
  </si>
  <si>
    <t>Jefe / Coordinador/ lÍder de auditoría (evaluación independiente).</t>
  </si>
  <si>
    <t>De Acuerdo con el memorando de asignación</t>
  </si>
  <si>
    <t>De acuerdo con el cronograma de actividades que se establesca</t>
  </si>
  <si>
    <t>De acuerdo con las fechas que se indiquen en el cronograma</t>
  </si>
  <si>
    <t>Monitorear los compromisos de entrega de la información que suministren los líderes de procesos.</t>
  </si>
  <si>
    <t xml:space="preserve">El  líder (interno - OACI) asignado, </t>
  </si>
  <si>
    <t>De acuedo con los requerimientos que haga el ente externos de control</t>
  </si>
  <si>
    <t>Alertar oportunamente el cumplimiento de las acciones de control establecida en los planes de mejoramientos extenos.</t>
  </si>
  <si>
    <t>De acuerdo con las fechas establecidas en los planes de mejoramiento externos (Ente externo de control)</t>
  </si>
  <si>
    <t>Monitorear el cumplimiento de la aplicación del formato de evaluación de evidencias</t>
  </si>
  <si>
    <t>Coordinador  / Líder de auditoría  (evaluación independiente)</t>
  </si>
  <si>
    <t>Monitorear las alertas que se comuniquen a los líderes de procesos y la evaluación de las evidencias a través del formato definido.</t>
  </si>
  <si>
    <t>De acuerdo con las fechas que se indiquen en el cronograma de seguimientos</t>
  </si>
  <si>
    <t>debido a la deficiencia en la planeación de las necesidades de los procesos de la entidad, en cuanto a las temáticas.</t>
  </si>
  <si>
    <t>debido a la inaplicación del procedimiento "Seguimientos a las solicitudes de los entes externos de control".</t>
  </si>
  <si>
    <t>Debido a la ausencia de solicitudes de información a los líderes de procesos del cumplimiento de las acciones de mejora y/o activiades de autocontrol</t>
  </si>
  <si>
    <t>por inefictividad en la evaluación de la gestión del riesgo y aplicación de los controles al proceso auditor,</t>
  </si>
  <si>
    <t>debido a la inaplicación del procedimiento de auditoría interna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</si>
</sst>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0"/>
  </numFmts>
  <fonts count="42" x14ac:knownFonts="1">
    <font>
      <sz val="11"/>
      <color theme="1"/>
      <name val="Calibri"/>
      <family val="2"/>
      <scheme val="minor"/>
    </font>
    <font>
      <u/>
      <sz val="11"/>
      <color theme="10"/>
      <name val="Calibri"/>
      <family val="2"/>
      <scheme val="minor"/>
    </font>
    <font>
      <sz val="11"/>
      <color theme="1"/>
      <name val="Calibri"/>
      <family val="2"/>
      <scheme val="minor"/>
    </font>
    <font>
      <sz val="11"/>
      <color theme="1"/>
      <name val="Arial"/>
      <family val="2"/>
    </font>
    <font>
      <sz val="11"/>
      <color theme="1"/>
      <name val="Arial"/>
      <family val="2"/>
    </font>
    <font>
      <sz val="10"/>
      <color theme="1"/>
      <name val="Calibri"/>
      <family val="2"/>
      <scheme val="minor"/>
    </font>
    <font>
      <sz val="8"/>
      <color theme="1"/>
      <name val="Calibri"/>
      <family val="2"/>
      <scheme val="minor"/>
    </font>
    <font>
      <b/>
      <sz val="10"/>
      <color theme="1"/>
      <name val="Calibri"/>
      <family val="2"/>
      <scheme val="minor"/>
    </font>
    <font>
      <sz val="8"/>
      <color theme="10"/>
      <name val="Calibri"/>
      <family val="2"/>
      <scheme val="minor"/>
    </font>
    <font>
      <sz val="8"/>
      <name val="Arial Narrow"/>
      <family val="2"/>
    </font>
    <font>
      <b/>
      <sz val="12"/>
      <name val="Arial Narrow"/>
      <family val="2"/>
    </font>
    <font>
      <b/>
      <sz val="11"/>
      <color theme="0"/>
      <name val="Arial Narrow"/>
      <family val="2"/>
    </font>
    <font>
      <sz val="12"/>
      <name val="Arial Narrow"/>
      <family val="2"/>
    </font>
    <font>
      <b/>
      <sz val="12"/>
      <color theme="0"/>
      <name val="Arial Narrow"/>
      <family val="2"/>
    </font>
    <font>
      <sz val="11"/>
      <name val="Arial Narrow"/>
      <family val="2"/>
    </font>
    <font>
      <b/>
      <sz val="20"/>
      <name val="Arial Narrow"/>
      <family val="2"/>
    </font>
    <font>
      <sz val="10"/>
      <name val="Arial Narrow"/>
      <family val="2"/>
    </font>
    <font>
      <b/>
      <sz val="8"/>
      <name val="Arial Narrow"/>
      <family val="2"/>
    </font>
    <font>
      <b/>
      <sz val="11"/>
      <name val="Arial Narrow"/>
      <family val="2"/>
    </font>
    <font>
      <b/>
      <sz val="10"/>
      <color theme="0"/>
      <name val="Arial Narrow"/>
      <family val="2"/>
    </font>
    <font>
      <b/>
      <sz val="9"/>
      <color theme="0"/>
      <name val="Arial Narrow"/>
      <family val="2"/>
    </font>
    <font>
      <b/>
      <sz val="6"/>
      <color theme="0"/>
      <name val="Arial Narrow"/>
      <family val="2"/>
    </font>
    <font>
      <sz val="9"/>
      <name val="Arial Narrow"/>
      <family val="2"/>
    </font>
    <font>
      <sz val="9"/>
      <color theme="0"/>
      <name val="Arial Narrow"/>
      <family val="2"/>
    </font>
    <font>
      <b/>
      <sz val="9"/>
      <color theme="0"/>
      <name val="Calibri"/>
      <family val="2"/>
      <scheme val="minor"/>
    </font>
    <font>
      <b/>
      <sz val="7"/>
      <color theme="0"/>
      <name val="Arial Narrow"/>
      <family val="2"/>
    </font>
    <font>
      <b/>
      <sz val="9"/>
      <color theme="1"/>
      <name val="Arial Narrow"/>
      <family val="2"/>
    </font>
    <font>
      <sz val="9"/>
      <color theme="1"/>
      <name val="Arial Narrow"/>
      <family val="2"/>
    </font>
    <font>
      <sz val="8"/>
      <color theme="6" tint="-0.499984740745262"/>
      <name val="Calibri"/>
      <family val="2"/>
      <scheme val="minor"/>
    </font>
    <font>
      <b/>
      <sz val="11"/>
      <color theme="0"/>
      <name val="Calibri"/>
      <family val="2"/>
      <scheme val="minor"/>
    </font>
    <font>
      <b/>
      <sz val="11"/>
      <color theme="1"/>
      <name val="Calibri"/>
      <family val="2"/>
      <scheme val="minor"/>
    </font>
    <font>
      <b/>
      <sz val="8"/>
      <color theme="1"/>
      <name val="Calibri"/>
      <family val="2"/>
      <scheme val="minor"/>
    </font>
    <font>
      <b/>
      <sz val="6"/>
      <color theme="1"/>
      <name val="Calibri"/>
      <family val="2"/>
      <scheme val="minor"/>
    </font>
    <font>
      <sz val="10"/>
      <name val="Arial"/>
      <family val="2"/>
    </font>
    <font>
      <sz val="9"/>
      <name val="Arial"/>
      <family val="2"/>
    </font>
    <font>
      <b/>
      <sz val="8"/>
      <name val="Arial"/>
    </font>
    <font>
      <b/>
      <sz val="8"/>
      <color theme="1"/>
      <name val="Arial"/>
    </font>
    <font>
      <sz val="8"/>
      <name val="Arial"/>
      <family val="2"/>
    </font>
    <font>
      <sz val="9"/>
      <name val="Calibri"/>
      <family val="2"/>
      <scheme val="minor"/>
    </font>
    <font>
      <sz val="9"/>
      <color theme="1"/>
      <name val="Calibri"/>
      <family val="2"/>
      <scheme val="minor"/>
    </font>
    <font>
      <sz val="9"/>
      <color rgb="FFFF0000"/>
      <name val="Calibri"/>
      <family val="2"/>
      <scheme val="minor"/>
    </font>
    <font>
      <sz val="8"/>
      <name val="Calibri"/>
      <family val="2"/>
      <scheme val="minor"/>
    </font>
  </fonts>
  <fills count="12">
    <fill>
      <patternFill patternType="none"/>
    </fill>
    <fill>
      <patternFill patternType="gray125"/>
    </fill>
    <fill>
      <patternFill patternType="solid">
        <fgColor theme="8" tint="0.79998168889431442"/>
        <bgColor indexed="64"/>
      </patternFill>
    </fill>
    <fill>
      <patternFill patternType="solid">
        <fgColor indexed="9"/>
        <bgColor indexed="64"/>
      </patternFill>
    </fill>
    <fill>
      <patternFill patternType="solid">
        <fgColor rgb="FF4CAA4C"/>
        <bgColor indexed="64"/>
      </patternFill>
    </fill>
    <fill>
      <patternFill patternType="solid">
        <fgColor rgb="FF4CAA4C"/>
        <bgColor rgb="FFFBD4B4"/>
      </patternFill>
    </fill>
    <fill>
      <patternFill patternType="solid">
        <fgColor theme="9" tint="0.79998168889431442"/>
        <bgColor indexed="64"/>
      </patternFill>
    </fill>
    <fill>
      <patternFill patternType="solid">
        <fgColor rgb="FF00B050"/>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0"/>
        <bgColor indexed="64"/>
      </patternFill>
    </fill>
    <fill>
      <patternFill patternType="solid">
        <fgColor theme="6" tint="0.79998168889431442"/>
        <bgColor indexed="64"/>
      </patternFill>
    </fill>
  </fills>
  <borders count="59">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right/>
      <top/>
      <bottom style="thin">
        <color indexed="64"/>
      </bottom>
      <diagonal/>
    </border>
    <border>
      <left/>
      <right/>
      <top style="thin">
        <color indexed="64"/>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rgb="FF000000"/>
      </bottom>
      <diagonal/>
    </border>
    <border>
      <left style="thin">
        <color indexed="64"/>
      </left>
      <right/>
      <top/>
      <bottom/>
      <diagonal/>
    </border>
    <border>
      <left style="thin">
        <color rgb="FF000000"/>
      </left>
      <right style="thin">
        <color rgb="FF000000"/>
      </right>
      <top style="thin">
        <color rgb="FF000000"/>
      </top>
      <bottom/>
      <diagonal/>
    </border>
    <border>
      <left/>
      <right style="thin">
        <color indexed="64"/>
      </right>
      <top style="thin">
        <color indexed="64"/>
      </top>
      <bottom/>
      <diagonal/>
    </border>
    <border>
      <left style="thin">
        <color rgb="FF000000"/>
      </left>
      <right/>
      <top style="thin">
        <color rgb="FF000000"/>
      </top>
      <bottom/>
      <diagonal/>
    </border>
    <border>
      <left/>
      <right/>
      <top style="medium">
        <color rgb="FF000000"/>
      </top>
      <bottom style="thin">
        <color indexed="64"/>
      </bottom>
      <diagonal/>
    </border>
    <border>
      <left style="thin">
        <color auto="1"/>
      </left>
      <right style="medium">
        <color rgb="FF000000"/>
      </right>
      <top style="thin">
        <color auto="1"/>
      </top>
      <bottom style="thin">
        <color auto="1"/>
      </bottom>
      <diagonal/>
    </border>
    <border>
      <left style="medium">
        <color rgb="FF000000"/>
      </left>
      <right style="thin">
        <color rgb="FF000000"/>
      </right>
      <top style="thin">
        <color rgb="FF000000"/>
      </top>
      <bottom/>
      <diagonal/>
    </border>
    <border>
      <left style="medium">
        <color rgb="FF000000"/>
      </left>
      <right style="thin">
        <color rgb="FF000000"/>
      </right>
      <top style="thin">
        <color rgb="FF000000"/>
      </top>
      <bottom style="thin">
        <color rgb="FF000000"/>
      </bottom>
      <diagonal/>
    </border>
    <border>
      <left style="thin">
        <color indexed="64"/>
      </left>
      <right style="medium">
        <color rgb="FF000000"/>
      </right>
      <top/>
      <bottom style="thin">
        <color indexed="64"/>
      </bottom>
      <diagonal/>
    </border>
    <border>
      <left style="thin">
        <color indexed="64"/>
      </left>
      <right style="medium">
        <color rgb="FF000000"/>
      </right>
      <top style="thin">
        <color indexed="64"/>
      </top>
      <bottom/>
      <diagonal/>
    </border>
    <border>
      <left style="thin">
        <color indexed="64"/>
      </left>
      <right style="medium">
        <color rgb="FF000000"/>
      </right>
      <top/>
      <bottom/>
      <diagonal/>
    </border>
    <border>
      <left style="thin">
        <color rgb="FF000000"/>
      </left>
      <right style="thin">
        <color rgb="FF000000"/>
      </right>
      <top style="thin">
        <color rgb="FF000000"/>
      </top>
      <bottom style="medium">
        <color rgb="FF000000"/>
      </bottom>
      <diagonal/>
    </border>
    <border>
      <left/>
      <right style="thin">
        <color indexed="64"/>
      </right>
      <top style="thin">
        <color indexed="64"/>
      </top>
      <bottom style="medium">
        <color rgb="FF000000"/>
      </bottom>
      <diagonal/>
    </border>
    <border>
      <left style="thin">
        <color auto="1"/>
      </left>
      <right style="thin">
        <color auto="1"/>
      </right>
      <top style="thin">
        <color auto="1"/>
      </top>
      <bottom style="medium">
        <color rgb="FF000000"/>
      </bottom>
      <diagonal/>
    </border>
    <border>
      <left style="thin">
        <color indexed="64"/>
      </left>
      <right style="thin">
        <color indexed="64"/>
      </right>
      <top/>
      <bottom style="medium">
        <color rgb="FF000000"/>
      </bottom>
      <diagonal/>
    </border>
    <border>
      <left style="thin">
        <color indexed="64"/>
      </left>
      <right/>
      <top style="thin">
        <color indexed="64"/>
      </top>
      <bottom style="medium">
        <color rgb="FF000000"/>
      </bottom>
      <diagonal/>
    </border>
    <border>
      <left style="thin">
        <color indexed="64"/>
      </left>
      <right style="medium">
        <color rgb="FF000000"/>
      </right>
      <top/>
      <bottom style="medium">
        <color rgb="FF000000"/>
      </bottom>
      <diagonal/>
    </border>
    <border>
      <left style="medium">
        <color rgb="FF000000"/>
      </left>
      <right style="thin">
        <color rgb="FF000000"/>
      </right>
      <top style="thin">
        <color rgb="FF000000"/>
      </top>
      <bottom style="medium">
        <color rgb="FF000000"/>
      </bottom>
      <diagonal/>
    </border>
    <border>
      <left style="thin">
        <color auto="1"/>
      </left>
      <right/>
      <top style="thin">
        <color auto="1"/>
      </top>
      <bottom style="thin">
        <color rgb="FF000000"/>
      </bottom>
      <diagonal/>
    </border>
    <border>
      <left/>
      <right style="thin">
        <color auto="1"/>
      </right>
      <top style="thin">
        <color auto="1"/>
      </top>
      <bottom style="thin">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right/>
      <top style="thin">
        <color rgb="FF000000"/>
      </top>
      <bottom/>
      <diagonal/>
    </border>
    <border>
      <left/>
      <right style="thin">
        <color auto="1"/>
      </right>
      <top style="thin">
        <color rgb="FF000000"/>
      </top>
      <bottom/>
      <diagonal/>
    </border>
    <border>
      <left style="medium">
        <color indexed="64"/>
      </left>
      <right style="medium">
        <color indexed="64"/>
      </right>
      <top style="thin">
        <color auto="1"/>
      </top>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auto="1"/>
      </bottom>
      <diagonal/>
    </border>
    <border>
      <left style="thin">
        <color indexed="64"/>
      </left>
      <right style="medium">
        <color indexed="64"/>
      </right>
      <top style="medium">
        <color indexed="64"/>
      </top>
      <bottom style="thin">
        <color auto="1"/>
      </bottom>
      <diagonal/>
    </border>
    <border>
      <left style="medium">
        <color indexed="64"/>
      </left>
      <right style="medium">
        <color indexed="64"/>
      </right>
      <top/>
      <bottom/>
      <diagonal/>
    </border>
    <border>
      <left style="medium">
        <color indexed="64"/>
      </left>
      <right style="thin">
        <color auto="1"/>
      </right>
      <top style="thin">
        <color auto="1"/>
      </top>
      <bottom style="thin">
        <color auto="1"/>
      </bottom>
      <diagonal/>
    </border>
    <border>
      <left style="thin">
        <color indexed="64"/>
      </left>
      <right style="medium">
        <color indexed="64"/>
      </right>
      <top style="thin">
        <color auto="1"/>
      </top>
      <bottom style="thin">
        <color auto="1"/>
      </bottom>
      <diagonal/>
    </border>
    <border>
      <left style="medium">
        <color indexed="64"/>
      </left>
      <right style="medium">
        <color indexed="64"/>
      </right>
      <top/>
      <bottom style="medium">
        <color indexed="64"/>
      </bottom>
      <diagonal/>
    </border>
    <border>
      <left style="medium">
        <color indexed="64"/>
      </left>
      <right style="thin">
        <color auto="1"/>
      </right>
      <top style="thin">
        <color auto="1"/>
      </top>
      <bottom style="medium">
        <color indexed="64"/>
      </bottom>
      <diagonal/>
    </border>
    <border>
      <left style="thin">
        <color indexed="64"/>
      </left>
      <right style="thin">
        <color indexed="64"/>
      </right>
      <top style="thin">
        <color auto="1"/>
      </top>
      <bottom style="medium">
        <color indexed="64"/>
      </bottom>
      <diagonal/>
    </border>
    <border>
      <left style="thin">
        <color indexed="64"/>
      </left>
      <right style="medium">
        <color indexed="64"/>
      </right>
      <top style="thin">
        <color auto="1"/>
      </top>
      <bottom style="medium">
        <color indexed="64"/>
      </bottom>
      <diagonal/>
    </border>
    <border>
      <left/>
      <right/>
      <top/>
      <bottom style="thin">
        <color rgb="FF000000"/>
      </bottom>
      <diagonal/>
    </border>
    <border>
      <left/>
      <right style="thin">
        <color indexed="64"/>
      </right>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s>
  <cellStyleXfs count="14">
    <xf numFmtId="0" fontId="0" fillId="0" borderId="0"/>
    <xf numFmtId="0" fontId="1" fillId="0" borderId="0" applyNumberFormat="0" applyFill="0" applyBorder="0" applyAlignment="0" applyProtection="0"/>
    <xf numFmtId="0" fontId="4" fillId="0" borderId="0"/>
    <xf numFmtId="0" fontId="2" fillId="0" borderId="0"/>
    <xf numFmtId="0" fontId="4" fillId="0" borderId="0"/>
    <xf numFmtId="0" fontId="4" fillId="0" borderId="0"/>
    <xf numFmtId="0" fontId="4" fillId="0" borderId="0"/>
    <xf numFmtId="0" fontId="3" fillId="0" borderId="0"/>
    <xf numFmtId="0" fontId="4" fillId="0" borderId="0"/>
    <xf numFmtId="0" fontId="4" fillId="0" borderId="0"/>
    <xf numFmtId="0" fontId="4" fillId="0" borderId="0"/>
    <xf numFmtId="0" fontId="2" fillId="0" borderId="0"/>
    <xf numFmtId="0" fontId="5" fillId="0" borderId="2" applyBorder="0">
      <alignment horizontal="center" vertical="center" wrapText="1"/>
    </xf>
    <xf numFmtId="0" fontId="33" fillId="0" borderId="0"/>
  </cellStyleXfs>
  <cellXfs count="212">
    <xf numFmtId="0" fontId="0" fillId="0" borderId="0" xfId="0"/>
    <xf numFmtId="0" fontId="6" fillId="0" borderId="1" xfId="0" applyFont="1" applyBorder="1"/>
    <xf numFmtId="0" fontId="7" fillId="2" borderId="1" xfId="0" applyFont="1" applyFill="1" applyBorder="1" applyAlignment="1">
      <alignment horizontal="center" vertical="center" wrapText="1"/>
    </xf>
    <xf numFmtId="0" fontId="6" fillId="0" borderId="1" xfId="0" applyFont="1" applyBorder="1" applyAlignment="1">
      <alignment horizontal="center" vertical="center"/>
    </xf>
    <xf numFmtId="0" fontId="8" fillId="0" borderId="1" xfId="1" applyFont="1" applyBorder="1"/>
    <xf numFmtId="0" fontId="8" fillId="0" borderId="1" xfId="1" applyFont="1" applyBorder="1" applyAlignment="1">
      <alignment wrapText="1"/>
    </xf>
    <xf numFmtId="0" fontId="8" fillId="0" borderId="1" xfId="1" applyFont="1" applyBorder="1" applyAlignment="1">
      <alignment horizontal="center" wrapText="1"/>
    </xf>
    <xf numFmtId="0" fontId="9" fillId="3" borderId="0" xfId="2" applyFont="1" applyFill="1"/>
    <xf numFmtId="0" fontId="14" fillId="0" borderId="0" xfId="2" applyFont="1" applyAlignment="1">
      <alignment vertical="center" wrapText="1"/>
    </xf>
    <xf numFmtId="0" fontId="22" fillId="0" borderId="0" xfId="2" applyFont="1" applyAlignment="1">
      <alignment vertical="center" wrapText="1"/>
    </xf>
    <xf numFmtId="0" fontId="25" fillId="4" borderId="1" xfId="2" applyFont="1" applyFill="1" applyBorder="1" applyAlignment="1">
      <alignment horizontal="center" vertical="center" wrapText="1"/>
    </xf>
    <xf numFmtId="9" fontId="20" fillId="4" borderId="1" xfId="2" applyNumberFormat="1" applyFont="1" applyFill="1" applyBorder="1" applyAlignment="1">
      <alignment horizontal="center" vertical="center" wrapText="1"/>
    </xf>
    <xf numFmtId="0" fontId="20" fillId="4" borderId="1" xfId="2" applyFont="1" applyFill="1" applyBorder="1" applyAlignment="1">
      <alignment horizontal="center" vertical="center" wrapText="1"/>
    </xf>
    <xf numFmtId="0" fontId="9" fillId="0" borderId="1" xfId="2" applyFont="1" applyBorder="1" applyAlignment="1">
      <alignment horizontal="center" vertical="center" wrapText="1"/>
    </xf>
    <xf numFmtId="9" fontId="22" fillId="0" borderId="1" xfId="0" applyNumberFormat="1" applyFont="1" applyBorder="1" applyAlignment="1">
      <alignment horizontal="center" vertical="center" wrapText="1"/>
    </xf>
    <xf numFmtId="0" fontId="9" fillId="0" borderId="0" xfId="2" applyFont="1" applyAlignment="1">
      <alignment horizontal="justify" vertical="top" wrapText="1"/>
    </xf>
    <xf numFmtId="165" fontId="6" fillId="0" borderId="1" xfId="0" applyNumberFormat="1" applyFont="1" applyBorder="1" applyAlignment="1">
      <alignment horizontal="center" vertical="center"/>
    </xf>
    <xf numFmtId="0" fontId="28" fillId="0" borderId="1" xfId="1" applyFont="1" applyBorder="1" applyAlignment="1">
      <alignment horizontal="center" vertical="center" wrapText="1"/>
    </xf>
    <xf numFmtId="0" fontId="6" fillId="0" borderId="1" xfId="0" applyFont="1" applyBorder="1" applyAlignment="1">
      <alignment horizontal="center" vertical="center" wrapText="1"/>
    </xf>
    <xf numFmtId="0" fontId="0" fillId="0" borderId="1" xfId="0" applyBorder="1" applyAlignment="1">
      <alignment horizontal="center"/>
    </xf>
    <xf numFmtId="0" fontId="0" fillId="0" borderId="1" xfId="0" applyBorder="1"/>
    <xf numFmtId="0" fontId="29" fillId="7" borderId="1" xfId="0" applyFont="1" applyFill="1" applyBorder="1" applyAlignment="1">
      <alignment horizontal="center"/>
    </xf>
    <xf numFmtId="0" fontId="30" fillId="8" borderId="1" xfId="0" applyFont="1" applyFill="1" applyBorder="1" applyAlignment="1">
      <alignment horizontal="center" vertical="center" wrapText="1"/>
    </xf>
    <xf numFmtId="0" fontId="31" fillId="9" borderId="1" xfId="0" applyFont="1" applyFill="1" applyBorder="1" applyAlignment="1">
      <alignment horizontal="center" vertical="center" wrapText="1"/>
    </xf>
    <xf numFmtId="0" fontId="32" fillId="9" borderId="1" xfId="0" applyFont="1" applyFill="1" applyBorder="1" applyAlignment="1">
      <alignment horizontal="center" vertical="center" wrapText="1"/>
    </xf>
    <xf numFmtId="0" fontId="0" fillId="0" borderId="0" xfId="0" applyAlignment="1">
      <alignment wrapText="1"/>
    </xf>
    <xf numFmtId="9" fontId="27" fillId="0" borderId="2" xfId="2" applyNumberFormat="1" applyFont="1" applyBorder="1" applyAlignment="1">
      <alignment vertical="center" wrapText="1"/>
    </xf>
    <xf numFmtId="0" fontId="22" fillId="0" borderId="10" xfId="2" applyFont="1" applyBorder="1" applyAlignment="1">
      <alignment vertical="center"/>
    </xf>
    <xf numFmtId="0" fontId="22" fillId="0" borderId="6" xfId="2" applyFont="1" applyBorder="1" applyAlignment="1">
      <alignment vertical="center"/>
    </xf>
    <xf numFmtId="9" fontId="21" fillId="4" borderId="1" xfId="2" applyNumberFormat="1" applyFont="1" applyFill="1" applyBorder="1" applyAlignment="1">
      <alignment horizontal="center" vertical="center" wrapText="1"/>
    </xf>
    <xf numFmtId="9" fontId="27" fillId="6" borderId="1" xfId="0" applyNumberFormat="1" applyFont="1" applyFill="1" applyBorder="1" applyAlignment="1" applyProtection="1">
      <alignment horizontal="center" vertical="center" wrapText="1"/>
      <protection locked="0"/>
    </xf>
    <xf numFmtId="0" fontId="22" fillId="0" borderId="1" xfId="0" applyFont="1" applyBorder="1" applyAlignment="1" applyProtection="1">
      <alignment horizontal="center" vertical="center" wrapText="1"/>
      <protection locked="0"/>
    </xf>
    <xf numFmtId="9" fontId="27" fillId="0" borderId="2" xfId="2" applyNumberFormat="1" applyFont="1" applyBorder="1" applyAlignment="1">
      <alignment horizontal="center" vertical="center" wrapText="1"/>
    </xf>
    <xf numFmtId="9" fontId="22" fillId="0" borderId="1" xfId="0" applyNumberFormat="1" applyFont="1" applyBorder="1" applyAlignment="1" applyProtection="1">
      <alignment horizontal="center" vertical="center" wrapText="1"/>
      <protection locked="0"/>
    </xf>
    <xf numFmtId="164" fontId="12" fillId="0" borderId="6" xfId="2" applyNumberFormat="1" applyFont="1" applyBorder="1" applyAlignment="1">
      <alignment horizontal="center" vertical="center" wrapText="1"/>
    </xf>
    <xf numFmtId="0" fontId="14" fillId="0" borderId="13" xfId="2" applyFont="1" applyBorder="1" applyAlignment="1">
      <alignment vertical="center" wrapText="1"/>
    </xf>
    <xf numFmtId="0" fontId="16" fillId="0" borderId="13" xfId="2" applyFont="1" applyBorder="1" applyAlignment="1">
      <alignment vertical="center" wrapText="1"/>
    </xf>
    <xf numFmtId="9" fontId="17" fillId="0" borderId="13" xfId="2" applyNumberFormat="1" applyFont="1" applyBorder="1" applyAlignment="1">
      <alignment vertical="center" wrapText="1"/>
    </xf>
    <xf numFmtId="9" fontId="17" fillId="0" borderId="13" xfId="2" applyNumberFormat="1" applyFont="1" applyBorder="1" applyAlignment="1">
      <alignment horizontal="center" vertical="center" wrapText="1"/>
    </xf>
    <xf numFmtId="0" fontId="18" fillId="0" borderId="13" xfId="2" applyFont="1" applyBorder="1" applyAlignment="1">
      <alignment horizontal="center" vertical="center" wrapText="1"/>
    </xf>
    <xf numFmtId="0" fontId="8" fillId="0" borderId="1" xfId="1" applyFont="1" applyBorder="1" applyAlignment="1">
      <alignment vertical="center" wrapText="1"/>
    </xf>
    <xf numFmtId="0" fontId="8" fillId="0" borderId="1" xfId="1" applyFont="1" applyBorder="1" applyAlignment="1">
      <alignment horizontal="left" vertical="center" wrapText="1"/>
    </xf>
    <xf numFmtId="0" fontId="34" fillId="0" borderId="1" xfId="0" applyFont="1" applyBorder="1" applyAlignment="1">
      <alignment horizontal="center" vertical="center" wrapText="1"/>
    </xf>
    <xf numFmtId="0" fontId="13" fillId="0" borderId="17" xfId="2" applyFont="1" applyBorder="1" applyAlignment="1">
      <alignment vertical="center" wrapText="1"/>
    </xf>
    <xf numFmtId="0" fontId="12" fillId="0" borderId="2" xfId="2" applyFont="1" applyBorder="1" applyAlignment="1">
      <alignment horizontal="center" vertical="center" wrapText="1"/>
    </xf>
    <xf numFmtId="0" fontId="13" fillId="4" borderId="10" xfId="2" applyFont="1" applyFill="1" applyBorder="1" applyAlignment="1">
      <alignment horizontal="center" vertical="center" wrapText="1"/>
    </xf>
    <xf numFmtId="0" fontId="22" fillId="0" borderId="17" xfId="2" applyFont="1" applyBorder="1" applyAlignment="1">
      <alignment horizontal="left" vertical="top" wrapText="1"/>
    </xf>
    <xf numFmtId="0" fontId="22" fillId="0" borderId="3" xfId="2" applyFont="1" applyBorder="1" applyAlignment="1">
      <alignment horizontal="center" vertical="center" wrapText="1"/>
    </xf>
    <xf numFmtId="0" fontId="9" fillId="0" borderId="1" xfId="2" applyFont="1" applyBorder="1" applyAlignment="1" applyProtection="1">
      <alignment horizontal="center" vertical="center" wrapText="1"/>
      <protection locked="0"/>
    </xf>
    <xf numFmtId="0" fontId="9" fillId="0" borderId="30" xfId="2" applyFont="1" applyBorder="1" applyAlignment="1">
      <alignment horizontal="center" vertical="center" wrapText="1"/>
    </xf>
    <xf numFmtId="0" fontId="22" fillId="0" borderId="32" xfId="0" applyFont="1" applyBorder="1" applyAlignment="1" applyProtection="1">
      <alignment horizontal="center" vertical="center" wrapText="1"/>
      <protection locked="0"/>
    </xf>
    <xf numFmtId="9" fontId="27" fillId="0" borderId="28" xfId="2" applyNumberFormat="1" applyFont="1" applyBorder="1" applyAlignment="1">
      <alignment horizontal="center" vertical="center" wrapText="1"/>
    </xf>
    <xf numFmtId="9" fontId="22" fillId="0" borderId="29" xfId="0" applyNumberFormat="1" applyFont="1" applyBorder="1" applyAlignment="1">
      <alignment horizontal="center" vertical="center" wrapText="1"/>
    </xf>
    <xf numFmtId="9" fontId="22" fillId="0" borderId="29" xfId="0" applyNumberFormat="1" applyFont="1" applyBorder="1" applyAlignment="1" applyProtection="1">
      <alignment horizontal="center" vertical="center" wrapText="1"/>
      <protection locked="0"/>
    </xf>
    <xf numFmtId="9" fontId="22" fillId="0" borderId="30" xfId="0" applyNumberFormat="1" applyFont="1" applyBorder="1" applyAlignment="1" applyProtection="1">
      <alignment horizontal="center" vertical="center" wrapText="1"/>
      <protection locked="0"/>
    </xf>
    <xf numFmtId="9" fontId="22" fillId="0" borderId="30" xfId="0" applyNumberFormat="1" applyFont="1" applyBorder="1" applyAlignment="1">
      <alignment horizontal="center" vertical="center" wrapText="1"/>
    </xf>
    <xf numFmtId="0" fontId="13" fillId="0" borderId="0" xfId="2" applyFont="1" applyAlignment="1">
      <alignment vertical="center" wrapText="1"/>
    </xf>
    <xf numFmtId="164" fontId="12" fillId="0" borderId="0" xfId="2" applyNumberFormat="1" applyFont="1" applyAlignment="1">
      <alignment horizontal="center" vertical="center" wrapText="1"/>
    </xf>
    <xf numFmtId="0" fontId="15" fillId="10" borderId="0" xfId="9" applyFont="1" applyFill="1" applyAlignment="1">
      <alignment vertical="center" wrapText="1"/>
    </xf>
    <xf numFmtId="0" fontId="12" fillId="0" borderId="0" xfId="2" applyFont="1" applyAlignment="1">
      <alignment vertical="center" wrapText="1"/>
    </xf>
    <xf numFmtId="0" fontId="37" fillId="0" borderId="1" xfId="0" applyFont="1" applyBorder="1" applyAlignment="1">
      <alignment horizontal="center" vertical="center" wrapText="1"/>
    </xf>
    <xf numFmtId="14" fontId="37" fillId="0" borderId="1" xfId="0" applyNumberFormat="1" applyFont="1" applyBorder="1" applyAlignment="1">
      <alignment horizontal="center" vertical="center" wrapText="1"/>
    </xf>
    <xf numFmtId="14" fontId="37" fillId="11" borderId="1" xfId="0" applyNumberFormat="1" applyFont="1" applyFill="1" applyBorder="1" applyAlignment="1">
      <alignment horizontal="center" vertical="center" wrapText="1"/>
    </xf>
    <xf numFmtId="0" fontId="37" fillId="11" borderId="1" xfId="0" applyFont="1" applyFill="1" applyBorder="1" applyAlignment="1">
      <alignment horizontal="center" vertical="center" wrapText="1"/>
    </xf>
    <xf numFmtId="0" fontId="34" fillId="11" borderId="1" xfId="0" applyFont="1" applyFill="1" applyBorder="1" applyAlignment="1">
      <alignment horizontal="center" vertical="center" wrapText="1"/>
    </xf>
    <xf numFmtId="0" fontId="35" fillId="11" borderId="6" xfId="0" applyFont="1" applyFill="1" applyBorder="1" applyAlignment="1">
      <alignment horizontal="center" vertical="center" wrapText="1"/>
    </xf>
    <xf numFmtId="0" fontId="8" fillId="0" borderId="2" xfId="1" applyFont="1" applyBorder="1" applyAlignment="1">
      <alignment horizontal="center" vertical="center" wrapText="1"/>
    </xf>
    <xf numFmtId="0" fontId="8" fillId="0" borderId="10" xfId="1" applyFont="1" applyBorder="1" applyAlignment="1">
      <alignment horizontal="center" vertical="center" wrapText="1"/>
    </xf>
    <xf numFmtId="0" fontId="8" fillId="0" borderId="6" xfId="1" applyFont="1" applyBorder="1" applyAlignment="1">
      <alignment horizontal="center" vertical="center" wrapText="1"/>
    </xf>
    <xf numFmtId="0" fontId="6" fillId="0" borderId="2" xfId="0" applyFont="1" applyBorder="1" applyAlignment="1">
      <alignment horizontal="center" vertical="center"/>
    </xf>
    <xf numFmtId="0" fontId="6" fillId="0" borderId="10" xfId="0" applyFont="1" applyBorder="1" applyAlignment="1">
      <alignment horizontal="center" vertical="center"/>
    </xf>
    <xf numFmtId="0" fontId="6" fillId="0" borderId="6" xfId="0" applyFont="1" applyBorder="1" applyAlignment="1">
      <alignment horizontal="center" vertical="center"/>
    </xf>
    <xf numFmtId="0" fontId="6" fillId="0" borderId="2"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6" xfId="0" applyFont="1" applyBorder="1" applyAlignment="1">
      <alignment horizontal="center" vertical="center" wrapText="1"/>
    </xf>
    <xf numFmtId="0" fontId="30" fillId="9" borderId="7" xfId="0" applyFont="1" applyFill="1" applyBorder="1" applyAlignment="1">
      <alignment horizontal="center" wrapText="1"/>
    </xf>
    <xf numFmtId="0" fontId="30" fillId="9" borderId="8" xfId="0" applyFont="1" applyFill="1" applyBorder="1" applyAlignment="1">
      <alignment horizontal="center" wrapText="1"/>
    </xf>
    <xf numFmtId="0" fontId="30" fillId="9" borderId="9" xfId="0" applyFont="1" applyFill="1" applyBorder="1" applyAlignment="1">
      <alignment horizontal="center" wrapText="1"/>
    </xf>
    <xf numFmtId="0" fontId="30" fillId="8" borderId="7" xfId="0" applyFont="1" applyFill="1" applyBorder="1" applyAlignment="1">
      <alignment horizontal="center"/>
    </xf>
    <xf numFmtId="0" fontId="30" fillId="8" borderId="8" xfId="0" applyFont="1" applyFill="1" applyBorder="1" applyAlignment="1">
      <alignment horizontal="center"/>
    </xf>
    <xf numFmtId="0" fontId="30" fillId="8" borderId="9" xfId="0" applyFont="1" applyFill="1" applyBorder="1" applyAlignment="1">
      <alignment horizontal="center"/>
    </xf>
    <xf numFmtId="0" fontId="9" fillId="0" borderId="24" xfId="2" applyFont="1" applyBorder="1" applyAlignment="1">
      <alignment horizontal="center" vertical="center" wrapText="1"/>
    </xf>
    <xf numFmtId="0" fontId="9" fillId="0" borderId="23" xfId="2" applyFont="1" applyBorder="1" applyAlignment="1">
      <alignment horizontal="center" vertical="center" wrapText="1"/>
    </xf>
    <xf numFmtId="0" fontId="9" fillId="0" borderId="34" xfId="2" applyFont="1" applyBorder="1" applyAlignment="1">
      <alignment horizontal="center" vertical="center" wrapText="1"/>
    </xf>
    <xf numFmtId="0" fontId="20" fillId="4" borderId="9" xfId="2" applyFont="1" applyFill="1" applyBorder="1" applyAlignment="1">
      <alignment horizontal="center" vertical="center" wrapText="1"/>
    </xf>
    <xf numFmtId="0" fontId="20" fillId="4" borderId="1" xfId="2" applyFont="1" applyFill="1" applyBorder="1" applyAlignment="1">
      <alignment horizontal="center" vertical="center" wrapText="1"/>
    </xf>
    <xf numFmtId="0" fontId="20" fillId="4" borderId="1" xfId="2" applyFont="1" applyFill="1" applyBorder="1" applyAlignment="1">
      <alignment horizontal="center" vertical="center" textRotation="90" wrapText="1"/>
    </xf>
    <xf numFmtId="0" fontId="22" fillId="0" borderId="9" xfId="2" applyFont="1" applyBorder="1" applyAlignment="1" applyProtection="1">
      <alignment horizontal="center" vertical="center" wrapText="1"/>
      <protection locked="0"/>
    </xf>
    <xf numFmtId="0" fontId="22" fillId="0" borderId="1" xfId="2" applyFont="1" applyBorder="1" applyAlignment="1" applyProtection="1">
      <alignment horizontal="center" vertical="center" wrapText="1"/>
      <protection locked="0"/>
    </xf>
    <xf numFmtId="0" fontId="22" fillId="0" borderId="1" xfId="0" applyFont="1" applyBorder="1" applyAlignment="1">
      <alignment horizontal="center" vertical="center" wrapText="1"/>
    </xf>
    <xf numFmtId="0" fontId="11" fillId="4" borderId="39" xfId="2" applyFont="1" applyFill="1" applyBorder="1" applyAlignment="1">
      <alignment horizontal="center" vertical="center" wrapText="1"/>
    </xf>
    <xf numFmtId="0" fontId="11" fillId="4" borderId="40" xfId="2" applyFont="1" applyFill="1" applyBorder="1" applyAlignment="1">
      <alignment horizontal="center" vertical="center" wrapText="1"/>
    </xf>
    <xf numFmtId="0" fontId="11" fillId="4" borderId="13"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11" fillId="4" borderId="14" xfId="2" applyFont="1" applyFill="1" applyBorder="1" applyAlignment="1">
      <alignment horizontal="center" vertical="center" wrapText="1"/>
    </xf>
    <xf numFmtId="0" fontId="11" fillId="4" borderId="19" xfId="2" applyFont="1" applyFill="1" applyBorder="1" applyAlignment="1">
      <alignment horizontal="center" vertical="center" wrapText="1"/>
    </xf>
    <xf numFmtId="0" fontId="9" fillId="3" borderId="15" xfId="2" applyFont="1" applyFill="1" applyBorder="1" applyAlignment="1">
      <alignment horizontal="center"/>
    </xf>
    <xf numFmtId="0" fontId="11" fillId="4" borderId="37" xfId="2" applyFont="1" applyFill="1" applyBorder="1" applyAlignment="1">
      <alignment horizontal="center" vertical="center" wrapText="1"/>
    </xf>
    <xf numFmtId="0" fontId="11" fillId="4" borderId="38" xfId="2" applyFont="1" applyFill="1" applyBorder="1" applyAlignment="1">
      <alignment horizontal="center" vertical="center" wrapText="1"/>
    </xf>
    <xf numFmtId="0" fontId="11" fillId="4" borderId="23" xfId="2" applyFont="1" applyFill="1" applyBorder="1" applyAlignment="1">
      <alignment horizontal="center" vertical="center" wrapText="1"/>
    </xf>
    <xf numFmtId="0" fontId="11" fillId="4" borderId="18" xfId="2" applyFont="1" applyFill="1" applyBorder="1" applyAlignment="1">
      <alignment horizontal="center" vertical="center" wrapText="1"/>
    </xf>
    <xf numFmtId="0" fontId="11" fillId="4" borderId="20" xfId="2" applyFont="1" applyFill="1" applyBorder="1" applyAlignment="1">
      <alignment horizontal="center" vertical="center" wrapText="1"/>
    </xf>
    <xf numFmtId="0" fontId="20" fillId="5" borderId="1" xfId="2" applyFont="1" applyFill="1" applyBorder="1" applyAlignment="1">
      <alignment horizontal="center" vertical="center" textRotation="90" wrapText="1"/>
    </xf>
    <xf numFmtId="0" fontId="22" fillId="10" borderId="11" xfId="13" applyFont="1" applyFill="1" applyBorder="1" applyAlignment="1">
      <alignment horizontal="justify" vertical="center" wrapText="1"/>
    </xf>
    <xf numFmtId="0" fontId="22" fillId="10" borderId="12" xfId="13" applyFont="1" applyFill="1" applyBorder="1" applyAlignment="1">
      <alignment horizontal="justify" vertical="center" wrapText="1"/>
    </xf>
    <xf numFmtId="164" fontId="12" fillId="0" borderId="6" xfId="2" applyNumberFormat="1" applyFont="1" applyBorder="1" applyAlignment="1">
      <alignment horizontal="left" vertical="center" wrapText="1"/>
    </xf>
    <xf numFmtId="164" fontId="12" fillId="0" borderId="25" xfId="2" applyNumberFormat="1" applyFont="1" applyBorder="1" applyAlignment="1">
      <alignment horizontal="left" vertical="center" wrapText="1"/>
    </xf>
    <xf numFmtId="0" fontId="35" fillId="0" borderId="21" xfId="2" applyFont="1" applyBorder="1" applyAlignment="1" applyProtection="1">
      <alignment horizontal="center" vertical="center" wrapText="1"/>
      <protection locked="0"/>
    </xf>
    <xf numFmtId="0" fontId="36" fillId="0" borderId="15" xfId="0" applyFont="1" applyBorder="1" applyAlignment="1">
      <alignment horizontal="left" vertical="center"/>
    </xf>
    <xf numFmtId="0" fontId="35" fillId="0" borderId="9" xfId="2" applyFont="1" applyBorder="1" applyAlignment="1" applyProtection="1">
      <alignment horizontal="center" vertical="center" wrapText="1"/>
      <protection locked="0"/>
    </xf>
    <xf numFmtId="0" fontId="35" fillId="0" borderId="1" xfId="2" applyFont="1" applyBorder="1" applyAlignment="1" applyProtection="1">
      <alignment horizontal="center" vertical="center" wrapText="1"/>
      <protection locked="0"/>
    </xf>
    <xf numFmtId="0" fontId="35" fillId="0" borderId="7" xfId="2" applyFont="1" applyBorder="1" applyAlignment="1" applyProtection="1">
      <alignment horizontal="center" vertical="center" wrapText="1"/>
      <protection locked="0"/>
    </xf>
    <xf numFmtId="0" fontId="35" fillId="0" borderId="36" xfId="2" applyFont="1" applyBorder="1" applyAlignment="1" applyProtection="1">
      <alignment horizontal="center" vertical="center" wrapText="1"/>
      <protection locked="0"/>
    </xf>
    <xf numFmtId="0" fontId="35" fillId="0" borderId="16" xfId="2" applyFont="1" applyBorder="1" applyAlignment="1" applyProtection="1">
      <alignment horizontal="center" vertical="center" wrapText="1"/>
      <protection locked="0"/>
    </xf>
    <xf numFmtId="0" fontId="35" fillId="0" borderId="35" xfId="2" applyFont="1" applyBorder="1" applyAlignment="1" applyProtection="1">
      <alignment horizontal="center" vertical="center" wrapText="1"/>
      <protection locked="0"/>
    </xf>
    <xf numFmtId="0" fontId="10" fillId="0" borderId="13" xfId="2" applyFont="1" applyBorder="1" applyAlignment="1">
      <alignment horizontal="center" vertical="center"/>
    </xf>
    <xf numFmtId="0" fontId="12" fillId="0" borderId="1" xfId="2" applyFont="1" applyBorder="1" applyAlignment="1">
      <alignment horizontal="left" vertical="center" wrapText="1"/>
    </xf>
    <xf numFmtId="0" fontId="12" fillId="0" borderId="22" xfId="2" applyFont="1" applyBorder="1" applyAlignment="1">
      <alignment horizontal="left" vertical="center" wrapText="1"/>
    </xf>
    <xf numFmtId="0" fontId="12" fillId="0" borderId="0" xfId="2" applyFont="1" applyAlignment="1" applyProtection="1">
      <alignment horizontal="center" vertical="center" wrapText="1"/>
      <protection locked="0"/>
    </xf>
    <xf numFmtId="0" fontId="12" fillId="0" borderId="3" xfId="2" applyFont="1" applyBorder="1" applyAlignment="1" applyProtection="1">
      <alignment horizontal="center" vertical="center" wrapText="1"/>
      <protection locked="0"/>
    </xf>
    <xf numFmtId="0" fontId="13" fillId="4" borderId="13" xfId="2" applyFont="1" applyFill="1" applyBorder="1" applyAlignment="1">
      <alignment horizontal="center" vertical="center"/>
    </xf>
    <xf numFmtId="0" fontId="13" fillId="4" borderId="5" xfId="2" applyFont="1" applyFill="1" applyBorder="1" applyAlignment="1">
      <alignment horizontal="center" vertical="center"/>
    </xf>
    <xf numFmtId="0" fontId="11" fillId="4" borderId="6" xfId="2" applyFont="1" applyFill="1" applyBorder="1" applyAlignment="1">
      <alignment horizontal="center" vertical="center" wrapText="1"/>
    </xf>
    <xf numFmtId="0" fontId="11" fillId="4" borderId="25" xfId="2" applyFont="1" applyFill="1" applyBorder="1" applyAlignment="1">
      <alignment horizontal="center" vertical="center" wrapText="1"/>
    </xf>
    <xf numFmtId="0" fontId="11" fillId="4" borderId="1" xfId="2" applyFont="1" applyFill="1" applyBorder="1" applyAlignment="1">
      <alignment horizontal="center" vertical="center" wrapText="1"/>
    </xf>
    <xf numFmtId="0" fontId="11" fillId="4" borderId="22" xfId="2" applyFont="1" applyFill="1" applyBorder="1" applyAlignment="1">
      <alignment horizontal="center" vertical="center" wrapText="1"/>
    </xf>
    <xf numFmtId="0" fontId="20" fillId="4" borderId="15" xfId="2" applyFont="1" applyFill="1" applyBorder="1" applyAlignment="1">
      <alignment horizontal="center" vertical="center" wrapText="1"/>
    </xf>
    <xf numFmtId="9" fontId="20" fillId="4" borderId="6" xfId="2" applyNumberFormat="1" applyFont="1" applyFill="1" applyBorder="1" applyAlignment="1">
      <alignment horizontal="center" vertical="center" wrapText="1"/>
    </xf>
    <xf numFmtId="0" fontId="11" fillId="4" borderId="4" xfId="2" applyFont="1" applyFill="1" applyBorder="1" applyAlignment="1">
      <alignment horizontal="center" vertical="center" wrapText="1"/>
    </xf>
    <xf numFmtId="0" fontId="9" fillId="0" borderId="2" xfId="2" applyFont="1" applyBorder="1" applyAlignment="1">
      <alignment horizontal="center" vertical="center" wrapText="1"/>
    </xf>
    <xf numFmtId="0" fontId="9" fillId="0" borderId="10" xfId="2" applyFont="1" applyBorder="1" applyAlignment="1">
      <alignment horizontal="center" vertical="center" wrapText="1"/>
    </xf>
    <xf numFmtId="0" fontId="9" fillId="0" borderId="6" xfId="2" applyFont="1" applyBorder="1" applyAlignment="1">
      <alignment horizontal="center" vertical="center" wrapText="1"/>
    </xf>
    <xf numFmtId="0" fontId="9" fillId="0" borderId="26" xfId="2" applyFont="1" applyBorder="1" applyAlignment="1">
      <alignment horizontal="center" vertical="center" wrapText="1"/>
    </xf>
    <xf numFmtId="0" fontId="9" fillId="0" borderId="27" xfId="2" applyFont="1" applyBorder="1" applyAlignment="1">
      <alignment horizontal="center" vertical="center" wrapText="1"/>
    </xf>
    <xf numFmtId="0" fontId="9" fillId="0" borderId="25" xfId="2" applyFont="1" applyBorder="1" applyAlignment="1">
      <alignment horizontal="center" vertical="center" wrapText="1"/>
    </xf>
    <xf numFmtId="0" fontId="20" fillId="4" borderId="22" xfId="2" applyFont="1" applyFill="1" applyBorder="1" applyAlignment="1">
      <alignment horizontal="center" vertical="center" wrapText="1"/>
    </xf>
    <xf numFmtId="0" fontId="24" fillId="4" borderId="2" xfId="0" applyFont="1" applyFill="1" applyBorder="1" applyAlignment="1">
      <alignment horizontal="center" vertical="center" wrapText="1"/>
    </xf>
    <xf numFmtId="0" fontId="24" fillId="4" borderId="6" xfId="0" applyFont="1" applyFill="1" applyBorder="1" applyAlignment="1">
      <alignment horizontal="center" vertical="center" wrapText="1"/>
    </xf>
    <xf numFmtId="0" fontId="20" fillId="4" borderId="6" xfId="2" applyFont="1" applyFill="1" applyBorder="1" applyAlignment="1">
      <alignment horizontal="center" vertical="center" wrapText="1"/>
    </xf>
    <xf numFmtId="9" fontId="27" fillId="0" borderId="2" xfId="0" applyNumberFormat="1" applyFont="1" applyBorder="1" applyAlignment="1" applyProtection="1">
      <alignment horizontal="center" vertical="center" wrapText="1"/>
      <protection locked="0"/>
    </xf>
    <xf numFmtId="9" fontId="27" fillId="0" borderId="10" xfId="0" applyNumberFormat="1" applyFont="1" applyBorder="1" applyAlignment="1" applyProtection="1">
      <alignment horizontal="center" vertical="center" wrapText="1"/>
      <protection locked="0"/>
    </xf>
    <xf numFmtId="9" fontId="27" fillId="0" borderId="6" xfId="0" applyNumberFormat="1" applyFont="1" applyBorder="1" applyAlignment="1" applyProtection="1">
      <alignment horizontal="center" vertical="center" wrapText="1"/>
      <protection locked="0"/>
    </xf>
    <xf numFmtId="0" fontId="26" fillId="0" borderId="1" xfId="2" applyFont="1" applyBorder="1" applyAlignment="1">
      <alignment horizontal="center" vertical="center"/>
    </xf>
    <xf numFmtId="9" fontId="22" fillId="0" borderId="1" xfId="0" applyNumberFormat="1" applyFont="1" applyBorder="1" applyAlignment="1">
      <alignment horizontal="center" vertical="center" wrapText="1"/>
    </xf>
    <xf numFmtId="0" fontId="26" fillId="0" borderId="1" xfId="2" applyFont="1" applyBorder="1" applyAlignment="1">
      <alignment horizontal="center" vertical="center" wrapText="1"/>
    </xf>
    <xf numFmtId="0" fontId="22" fillId="0" borderId="1" xfId="2" applyFont="1" applyBorder="1" applyAlignment="1">
      <alignment horizontal="center" vertical="center" wrapText="1"/>
    </xf>
    <xf numFmtId="3" fontId="22" fillId="0" borderId="1" xfId="2" applyNumberFormat="1" applyFont="1" applyBorder="1" applyAlignment="1" applyProtection="1">
      <alignment horizontal="center" vertical="center" wrapText="1"/>
      <protection locked="0"/>
    </xf>
    <xf numFmtId="9" fontId="27" fillId="0" borderId="1" xfId="2" applyNumberFormat="1" applyFont="1" applyBorder="1" applyAlignment="1">
      <alignment horizontal="center" vertical="center" wrapText="1"/>
    </xf>
    <xf numFmtId="0" fontId="22" fillId="0" borderId="1" xfId="2" applyFont="1" applyBorder="1" applyAlignment="1">
      <alignment horizontal="center" vertical="center"/>
    </xf>
    <xf numFmtId="9" fontId="26" fillId="0" borderId="1" xfId="0" applyNumberFormat="1" applyFont="1" applyBorder="1" applyAlignment="1">
      <alignment horizontal="center" vertical="center" wrapText="1"/>
    </xf>
    <xf numFmtId="9" fontId="27" fillId="0" borderId="1" xfId="0" applyNumberFormat="1" applyFont="1" applyBorder="1" applyAlignment="1" applyProtection="1">
      <alignment horizontal="center" vertical="center" wrapText="1"/>
      <protection locked="0"/>
    </xf>
    <xf numFmtId="0" fontId="13" fillId="4" borderId="1" xfId="2" applyFont="1" applyFill="1" applyBorder="1" applyAlignment="1">
      <alignment horizontal="center" vertical="center" wrapText="1"/>
    </xf>
    <xf numFmtId="0" fontId="13" fillId="4" borderId="7" xfId="2" applyFont="1" applyFill="1" applyBorder="1" applyAlignment="1">
      <alignment horizontal="center" vertical="center" wrapText="1"/>
    </xf>
    <xf numFmtId="0" fontId="19" fillId="4" borderId="2" xfId="2" applyFont="1" applyFill="1" applyBorder="1" applyAlignment="1">
      <alignment horizontal="center" vertical="center" wrapText="1"/>
    </xf>
    <xf numFmtId="0" fontId="19" fillId="4" borderId="1" xfId="2" applyFont="1" applyFill="1" applyBorder="1" applyAlignment="1">
      <alignment horizontal="center" vertical="center" wrapText="1"/>
    </xf>
    <xf numFmtId="9" fontId="20" fillId="4" borderId="9" xfId="2" applyNumberFormat="1" applyFont="1" applyFill="1" applyBorder="1" applyAlignment="1">
      <alignment horizontal="center" vertical="center" wrapText="1"/>
    </xf>
    <xf numFmtId="9" fontId="20" fillId="4" borderId="1" xfId="2" applyNumberFormat="1" applyFont="1" applyFill="1" applyBorder="1" applyAlignment="1">
      <alignment horizontal="center" vertical="center" wrapText="1"/>
    </xf>
    <xf numFmtId="0" fontId="22" fillId="0" borderId="19" xfId="2" applyFont="1" applyBorder="1" applyAlignment="1" applyProtection="1">
      <alignment horizontal="center" vertical="center" wrapText="1"/>
      <protection locked="0"/>
    </xf>
    <xf numFmtId="0" fontId="22" fillId="0" borderId="2" xfId="2" applyFont="1" applyBorder="1" applyAlignment="1" applyProtection="1">
      <alignment horizontal="center" vertical="center" wrapText="1"/>
      <protection locked="0"/>
    </xf>
    <xf numFmtId="0" fontId="22" fillId="0" borderId="2" xfId="0" applyFont="1" applyBorder="1" applyAlignment="1">
      <alignment horizontal="center" vertical="center" wrapText="1"/>
    </xf>
    <xf numFmtId="0" fontId="22" fillId="0" borderId="30" xfId="2" applyFont="1" applyBorder="1" applyAlignment="1">
      <alignment horizontal="center" vertical="center"/>
    </xf>
    <xf numFmtId="0" fontId="26" fillId="0" borderId="30" xfId="2" applyFont="1" applyBorder="1" applyAlignment="1">
      <alignment horizontal="center" vertical="center" wrapText="1"/>
    </xf>
    <xf numFmtId="9" fontId="27" fillId="0" borderId="31" xfId="0" applyNumberFormat="1" applyFont="1" applyBorder="1" applyAlignment="1" applyProtection="1">
      <alignment horizontal="center" vertical="center" wrapText="1"/>
      <protection locked="0"/>
    </xf>
    <xf numFmtId="9" fontId="26" fillId="0" borderId="30" xfId="0" applyNumberFormat="1" applyFont="1" applyBorder="1" applyAlignment="1">
      <alignment horizontal="center" vertical="center" wrapText="1"/>
    </xf>
    <xf numFmtId="0" fontId="26" fillId="0" borderId="30" xfId="2" applyFont="1" applyBorder="1" applyAlignment="1">
      <alignment horizontal="center" vertical="center"/>
    </xf>
    <xf numFmtId="0" fontId="22" fillId="0" borderId="30" xfId="2" applyFont="1" applyBorder="1" applyAlignment="1" applyProtection="1">
      <alignment horizontal="center" vertical="center" wrapText="1"/>
      <protection locked="0"/>
    </xf>
    <xf numFmtId="0" fontId="22" fillId="0" borderId="30" xfId="2" applyFont="1" applyBorder="1" applyAlignment="1">
      <alignment horizontal="center" vertical="center" wrapText="1"/>
    </xf>
    <xf numFmtId="3" fontId="22" fillId="0" borderId="30" xfId="2" applyNumberFormat="1" applyFont="1" applyBorder="1" applyAlignment="1" applyProtection="1">
      <alignment horizontal="center" vertical="center" wrapText="1"/>
      <protection locked="0"/>
    </xf>
    <xf numFmtId="9" fontId="27" fillId="0" borderId="30" xfId="0" applyNumberFormat="1" applyFont="1" applyBorder="1" applyAlignment="1" applyProtection="1">
      <alignment horizontal="center" vertical="center" wrapText="1"/>
      <protection locked="0"/>
    </xf>
    <xf numFmtId="0" fontId="11" fillId="4" borderId="24" xfId="2" applyFont="1" applyFill="1" applyBorder="1" applyAlignment="1">
      <alignment horizontal="center" vertical="center" wrapText="1"/>
    </xf>
    <xf numFmtId="0" fontId="11" fillId="4" borderId="15" xfId="2" applyFont="1" applyFill="1" applyBorder="1" applyAlignment="1">
      <alignment horizontal="center" vertical="center" wrapText="1"/>
    </xf>
    <xf numFmtId="9" fontId="22" fillId="0" borderId="30" xfId="0" applyNumberFormat="1" applyFont="1" applyBorder="1" applyAlignment="1">
      <alignment horizontal="center" vertical="center" wrapText="1"/>
    </xf>
    <xf numFmtId="0" fontId="9" fillId="0" borderId="31" xfId="2" applyFont="1" applyBorder="1" applyAlignment="1">
      <alignment horizontal="center" vertical="center" wrapText="1"/>
    </xf>
    <xf numFmtId="0" fontId="9" fillId="0" borderId="33" xfId="2" applyFont="1" applyBorder="1" applyAlignment="1">
      <alignment horizontal="center" vertical="center" wrapText="1"/>
    </xf>
    <xf numFmtId="0" fontId="22" fillId="0" borderId="15" xfId="2" applyFont="1" applyBorder="1" applyAlignment="1" applyProtection="1">
      <alignment horizontal="center" vertical="center" wrapText="1"/>
      <protection locked="0"/>
    </xf>
    <xf numFmtId="0" fontId="22" fillId="0" borderId="28" xfId="2" applyFont="1" applyBorder="1" applyAlignment="1" applyProtection="1">
      <alignment horizontal="center" vertical="center" wrapText="1"/>
      <protection locked="0"/>
    </xf>
    <xf numFmtId="0" fontId="36" fillId="11" borderId="15" xfId="0" applyFont="1" applyFill="1" applyBorder="1" applyAlignment="1">
      <alignment horizontal="center"/>
    </xf>
    <xf numFmtId="0" fontId="30" fillId="0" borderId="41" xfId="0" applyFont="1" applyBorder="1" applyAlignment="1">
      <alignment horizontal="center" vertical="center" wrapText="1"/>
    </xf>
    <xf numFmtId="0" fontId="38" fillId="0" borderId="42" xfId="0" applyFont="1" applyBorder="1" applyAlignment="1">
      <alignment horizontal="justify" vertical="top" wrapText="1"/>
    </xf>
    <xf numFmtId="0" fontId="39" fillId="0" borderId="43" xfId="0" applyFont="1" applyBorder="1" applyAlignment="1">
      <alignment horizontal="justify" vertical="top" wrapText="1"/>
    </xf>
    <xf numFmtId="0" fontId="39" fillId="0" borderId="44" xfId="0" applyFont="1" applyBorder="1" applyAlignment="1">
      <alignment horizontal="justify" vertical="top" wrapText="1"/>
    </xf>
    <xf numFmtId="0" fontId="30" fillId="0" borderId="45" xfId="0" applyFont="1" applyBorder="1" applyAlignment="1">
      <alignment horizontal="center" vertical="center" wrapText="1"/>
    </xf>
    <xf numFmtId="0" fontId="38" fillId="0" borderId="46" xfId="0" applyFont="1" applyBorder="1" applyAlignment="1">
      <alignment horizontal="justify" vertical="top" wrapText="1"/>
    </xf>
    <xf numFmtId="0" fontId="39" fillId="0" borderId="1" xfId="0" applyFont="1" applyBorder="1" applyAlignment="1">
      <alignment horizontal="justify" vertical="top"/>
    </xf>
    <xf numFmtId="0" fontId="39" fillId="0" borderId="1" xfId="0" applyFont="1" applyBorder="1" applyAlignment="1">
      <alignment horizontal="justify" vertical="top" wrapText="1"/>
    </xf>
    <xf numFmtId="0" fontId="39" fillId="0" borderId="47" xfId="0" applyFont="1" applyBorder="1" applyAlignment="1">
      <alignment horizontal="justify" vertical="top" wrapText="1"/>
    </xf>
    <xf numFmtId="0" fontId="38" fillId="0" borderId="1" xfId="0" applyFont="1" applyBorder="1" applyAlignment="1">
      <alignment horizontal="justify" vertical="top" wrapText="1"/>
    </xf>
    <xf numFmtId="0" fontId="38" fillId="10" borderId="46" xfId="0" applyFont="1" applyFill="1" applyBorder="1" applyAlignment="1">
      <alignment horizontal="justify" vertical="top" wrapText="1"/>
    </xf>
    <xf numFmtId="0" fontId="40" fillId="0" borderId="1" xfId="0" applyFont="1" applyBorder="1" applyAlignment="1">
      <alignment horizontal="justify" vertical="top" wrapText="1"/>
    </xf>
    <xf numFmtId="0" fontId="0" fillId="0" borderId="47" xfId="0" applyBorder="1"/>
    <xf numFmtId="0" fontId="39" fillId="10" borderId="46" xfId="0" applyFont="1" applyFill="1" applyBorder="1" applyAlignment="1">
      <alignment horizontal="justify" vertical="top"/>
    </xf>
    <xf numFmtId="0" fontId="39" fillId="0" borderId="47" xfId="0" applyFont="1" applyBorder="1" applyAlignment="1">
      <alignment horizontal="justify" vertical="top"/>
    </xf>
    <xf numFmtId="0" fontId="39" fillId="0" borderId="46" xfId="0" applyFont="1" applyBorder="1" applyAlignment="1">
      <alignment horizontal="justify" vertical="top"/>
    </xf>
    <xf numFmtId="0" fontId="0" fillId="0" borderId="46" xfId="0" applyBorder="1"/>
    <xf numFmtId="0" fontId="0" fillId="0" borderId="1" xfId="0" applyBorder="1" applyAlignment="1">
      <alignment wrapText="1"/>
    </xf>
    <xf numFmtId="0" fontId="38" fillId="0" borderId="1" xfId="0" applyFont="1" applyBorder="1" applyAlignment="1">
      <alignment horizontal="justify" vertical="top"/>
    </xf>
    <xf numFmtId="0" fontId="30" fillId="0" borderId="48" xfId="0" applyFont="1" applyBorder="1" applyAlignment="1">
      <alignment horizontal="center" vertical="center" wrapText="1"/>
    </xf>
    <xf numFmtId="0" fontId="0" fillId="0" borderId="49" xfId="0" applyBorder="1"/>
    <xf numFmtId="0" fontId="0" fillId="0" borderId="50" xfId="0" applyBorder="1"/>
    <xf numFmtId="0" fontId="0" fillId="0" borderId="50" xfId="0" applyBorder="1" applyAlignment="1">
      <alignment wrapText="1"/>
    </xf>
    <xf numFmtId="0" fontId="0" fillId="0" borderId="51" xfId="0" applyBorder="1"/>
    <xf numFmtId="0" fontId="12" fillId="0" borderId="52" xfId="2" applyFont="1" applyBorder="1" applyAlignment="1" applyProtection="1">
      <alignment horizontal="center" vertical="center" wrapText="1"/>
      <protection locked="0"/>
    </xf>
    <xf numFmtId="0" fontId="12" fillId="0" borderId="53" xfId="2" applyFont="1" applyBorder="1" applyAlignment="1" applyProtection="1">
      <alignment horizontal="center" vertical="center" wrapText="1"/>
      <protection locked="0"/>
    </xf>
    <xf numFmtId="0" fontId="22" fillId="0" borderId="10"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18" xfId="2" applyFont="1" applyBorder="1" applyAlignment="1" applyProtection="1">
      <alignment horizontal="center" vertical="center" wrapText="1"/>
      <protection locked="0"/>
    </xf>
    <xf numFmtId="0" fontId="9" fillId="0" borderId="54" xfId="2" applyFont="1" applyBorder="1" applyAlignment="1">
      <alignment horizontal="center" vertical="center" wrapText="1"/>
    </xf>
    <xf numFmtId="0" fontId="22" fillId="0" borderId="55" xfId="2" applyFont="1" applyBorder="1" applyAlignment="1" applyProtection="1">
      <alignment horizontal="center" vertical="center" wrapText="1"/>
      <protection locked="0"/>
    </xf>
    <xf numFmtId="0" fontId="9" fillId="0" borderId="56" xfId="2" applyFont="1" applyBorder="1" applyAlignment="1">
      <alignment horizontal="center" vertical="center" wrapText="1"/>
    </xf>
    <xf numFmtId="0" fontId="9" fillId="0" borderId="57" xfId="2" applyFont="1" applyBorder="1" applyAlignment="1">
      <alignment horizontal="center" vertical="center" wrapText="1"/>
    </xf>
    <xf numFmtId="0" fontId="22" fillId="0" borderId="58" xfId="2" applyFont="1" applyBorder="1" applyAlignment="1" applyProtection="1">
      <alignment horizontal="center" vertical="center" wrapText="1"/>
      <protection locked="0"/>
    </xf>
    <xf numFmtId="0" fontId="9" fillId="0" borderId="1" xfId="2" applyFont="1" applyBorder="1" applyAlignment="1" applyProtection="1">
      <alignment horizontal="left" vertical="center" wrapText="1"/>
      <protection locked="0"/>
    </xf>
  </cellXfs>
  <cellStyles count="14">
    <cellStyle name="Estilo 2" xfId="12" xr:uid="{00000000-0005-0000-0000-000000000000}"/>
    <cellStyle name="Hipervínculo" xfId="1" builtinId="8"/>
    <cellStyle name="Normal" xfId="0" builtinId="0"/>
    <cellStyle name="Normal - Style1 2" xfId="13" xr:uid="{00000000-0005-0000-0000-000003000000}"/>
    <cellStyle name="Normal 10" xfId="9" xr:uid="{00000000-0005-0000-0000-000004000000}"/>
    <cellStyle name="Normal 11" xfId="7" xr:uid="{00000000-0005-0000-0000-000005000000}"/>
    <cellStyle name="Normal 12" xfId="4" xr:uid="{00000000-0005-0000-0000-000006000000}"/>
    <cellStyle name="Normal 13" xfId="6" xr:uid="{00000000-0005-0000-0000-000007000000}"/>
    <cellStyle name="Normal 14" xfId="5" xr:uid="{00000000-0005-0000-0000-000008000000}"/>
    <cellStyle name="Normal 2" xfId="2" xr:uid="{00000000-0005-0000-0000-000009000000}"/>
    <cellStyle name="Normal 4" xfId="3" xr:uid="{00000000-0005-0000-0000-00000A000000}"/>
    <cellStyle name="Normal 6" xfId="11" xr:uid="{00000000-0005-0000-0000-00000B000000}"/>
    <cellStyle name="Normal 8" xfId="10" xr:uid="{00000000-0005-0000-0000-00000C000000}"/>
    <cellStyle name="Normal 9" xfId="8" xr:uid="{00000000-0005-0000-0000-00000D000000}"/>
  </cellStyles>
  <dxfs count="260">
    <dxf>
      <fill>
        <patternFill>
          <bgColor theme="3" tint="0.59996337778862885"/>
        </patternFill>
      </fill>
    </dxf>
    <dxf>
      <fill>
        <patternFill>
          <bgColor theme="3" tint="0.59996337778862885"/>
        </patternFill>
      </fill>
    </dxf>
    <dxf>
      <fill>
        <patternFill>
          <bgColor theme="3" tint="0.79998168889431442"/>
        </patternFill>
      </fill>
    </dxf>
    <dxf>
      <fill>
        <patternFill>
          <bgColor rgb="FF66FF33"/>
        </patternFill>
      </fill>
    </dxf>
    <dxf>
      <fill>
        <patternFill>
          <bgColor rgb="FFFFFF66"/>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bgColor theme="3" tint="0.59996337778862885"/>
        </patternFill>
      </fill>
    </dxf>
    <dxf>
      <fill>
        <patternFill>
          <bgColor theme="3" tint="0.59996337778862885"/>
        </patternFill>
      </fill>
    </dxf>
    <dxf>
      <fill>
        <patternFill>
          <bgColor theme="3" tint="0.79998168889431442"/>
        </patternFill>
      </fill>
    </dxf>
    <dxf>
      <fill>
        <patternFill>
          <bgColor rgb="FF66FF33"/>
        </patternFill>
      </fill>
    </dxf>
    <dxf>
      <fill>
        <patternFill>
          <bgColor rgb="FFFFFF66"/>
        </patternFill>
      </fill>
    </dxf>
    <dxf>
      <fill>
        <patternFill>
          <bgColor theme="3" tint="0.59996337778862885"/>
        </patternFill>
      </fill>
    </dxf>
    <dxf>
      <fill>
        <patternFill>
          <bgColor theme="3" tint="0.59996337778862885"/>
        </patternFill>
      </fill>
    </dxf>
    <dxf>
      <fill>
        <patternFill>
          <bgColor theme="3" tint="0.79998168889431442"/>
        </patternFill>
      </fill>
    </dxf>
    <dxf>
      <fill>
        <patternFill>
          <bgColor rgb="FF66FF33"/>
        </patternFill>
      </fill>
    </dxf>
    <dxf>
      <fill>
        <patternFill>
          <bgColor rgb="FFFFFF66"/>
        </patternFill>
      </fill>
    </dxf>
    <dxf>
      <fill>
        <patternFill>
          <bgColor theme="3" tint="0.59996337778862885"/>
        </patternFill>
      </fill>
    </dxf>
    <dxf>
      <fill>
        <patternFill>
          <bgColor theme="3" tint="0.59996337778862885"/>
        </patternFill>
      </fill>
    </dxf>
    <dxf>
      <fill>
        <patternFill>
          <bgColor theme="3" tint="0.79998168889431442"/>
        </patternFill>
      </fill>
    </dxf>
    <dxf>
      <fill>
        <patternFill>
          <bgColor rgb="FF66FF33"/>
        </patternFill>
      </fill>
    </dxf>
    <dxf>
      <fill>
        <patternFill>
          <bgColor rgb="FFFFFF66"/>
        </patternFill>
      </fill>
    </dxf>
    <dxf>
      <fill>
        <patternFill>
          <bgColor theme="3" tint="0.59996337778862885"/>
        </patternFill>
      </fill>
    </dxf>
    <dxf>
      <fill>
        <patternFill>
          <bgColor theme="3" tint="0.59996337778862885"/>
        </patternFill>
      </fill>
    </dxf>
    <dxf>
      <fill>
        <patternFill>
          <bgColor theme="3" tint="0.79998168889431442"/>
        </patternFill>
      </fill>
    </dxf>
    <dxf>
      <fill>
        <patternFill>
          <bgColor rgb="FF66FF33"/>
        </patternFill>
      </fill>
    </dxf>
    <dxf>
      <fill>
        <patternFill>
          <bgColor rgb="FFFFFF66"/>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9</xdr:col>
      <xdr:colOff>133350</xdr:colOff>
      <xdr:row>2</xdr:row>
      <xdr:rowOff>76200</xdr:rowOff>
    </xdr:from>
    <xdr:to>
      <xdr:col>10</xdr:col>
      <xdr:colOff>514350</xdr:colOff>
      <xdr:row>6</xdr:row>
      <xdr:rowOff>239163</xdr:rowOff>
    </xdr:to>
    <xdr:pic>
      <xdr:nvPicPr>
        <xdr:cNvPr id="3" name="Imagen 3">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334500" y="457200"/>
          <a:ext cx="1143000" cy="12202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83874</xdr:colOff>
      <xdr:row>0</xdr:row>
      <xdr:rowOff>35719</xdr:rowOff>
    </xdr:from>
    <xdr:to>
      <xdr:col>2</xdr:col>
      <xdr:colOff>726810</xdr:colOff>
      <xdr:row>3</xdr:row>
      <xdr:rowOff>183886</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1124" y="35719"/>
          <a:ext cx="1195386" cy="77681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Thomas%20Romero/Documents/PLANEACION/Administracion%20del%20riesgo/gestion%20de%20riesgo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uperfinanciera-my.sharepoint.com/personal/ojquintero_superfinanciera_gov_co/Documents/ReOp/Seguimiento%20riesgos/Matrices%20Diciembre/Planeaci&#243;n.xlsm"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Anexo%203%20Racionalizaci&#243;n%20de%20Tr&#225;mites%20(V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9 RIESGO DEL PROCESO"/>
      <sheetName val="10 CONTROL DE CAMBIOS"/>
      <sheetName val="11 FORMULAS"/>
    </sheetNames>
    <sheetDataSet>
      <sheetData sheetId="0" refreshError="1"/>
      <sheetData sheetId="1" refreshError="1"/>
      <sheetData sheetId="2" refreshError="1">
        <row r="11">
          <cell r="X11" t="str">
            <v>Menor a 10 SMLMV</v>
          </cell>
        </row>
        <row r="12">
          <cell r="X12" t="str">
            <v>Entre 10 y 50 SMLMV</v>
          </cell>
        </row>
        <row r="13">
          <cell r="X13" t="str">
            <v>Entre 50 y 100 SMLMV</v>
          </cell>
        </row>
        <row r="14">
          <cell r="X14" t="str">
            <v>Entre 100 y 500 SMLMV</v>
          </cell>
        </row>
        <row r="15">
          <cell r="X15" t="str">
            <v>Mayor a 500 SMLMV</v>
          </cell>
        </row>
        <row r="16">
          <cell r="X16" t="str">
            <v>N/A</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row r="4">
          <cell r="A4" t="str">
            <v>A_Ejecución_y_Administración_de_procesos</v>
          </cell>
          <cell r="O4" t="str">
            <v>Preventivo</v>
          </cell>
        </row>
        <row r="5">
          <cell r="A5" t="str">
            <v>B_Fraude_Externo</v>
          </cell>
          <cell r="O5" t="str">
            <v>Detectivo</v>
          </cell>
          <cell r="P5" t="str">
            <v>Probabilidad</v>
          </cell>
        </row>
        <row r="6">
          <cell r="A6" t="str">
            <v>C_Fraude_Interno</v>
          </cell>
          <cell r="O6" t="str">
            <v>Correctivo</v>
          </cell>
          <cell r="P6" t="str">
            <v>Impacto</v>
          </cell>
        </row>
        <row r="7">
          <cell r="A7" t="str">
            <v>D_Fallas_Tecnológicas</v>
          </cell>
        </row>
        <row r="8">
          <cell r="A8" t="str">
            <v>E_Relaciones_Laborales</v>
          </cell>
        </row>
        <row r="9">
          <cell r="A9" t="str">
            <v>F_Usuarios_Productos_y_Prácticas_Organizacionales</v>
          </cell>
        </row>
        <row r="10">
          <cell r="A10" t="str">
            <v>G_Daños_Activos_Físicos</v>
          </cell>
        </row>
        <row r="11">
          <cell r="A11">
            <v>0</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ESTABLECER CONTEXTO "/>
      <sheetName val="B. DOFA"/>
      <sheetName val="C. ESTRATEGIAS DOFA"/>
      <sheetName val="1. RIESGOS "/>
      <sheetName val="2. DOCUMENTACIÓN"/>
      <sheetName val="2.1 CIBER"/>
      <sheetName val="3. EVALUACIÓN"/>
      <sheetName val="4. VALORACIÓN"/>
      <sheetName val="5. MATRIZ DE RIESGOS"/>
      <sheetName val="4a. MATRIZ CALIFICACIÓN"/>
      <sheetName val="MATRIZ DE CALIFICACIÓN"/>
      <sheetName val="Causas"/>
      <sheetName val="AMENAZAS DE CIBERSEGURIDAD "/>
      <sheetName val="NUEVAS_TABLAS"/>
      <sheetName val="CONTROLES SD"/>
      <sheetName val="IDENTIFICACIÓN DE LAS VULNERABI"/>
      <sheetName val="HISTORIAL DE CAMBIOS"/>
      <sheetName val="Hoja3"/>
      <sheetName val="Hoja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2">
          <cell r="B2" t="str">
            <v xml:space="preserve">Hardware (biométricos, equipos de cómputo y comunicaciones, servidores) </v>
          </cell>
        </row>
        <row r="3">
          <cell r="B3" t="str">
            <v>Software y/o Sistema</v>
          </cell>
        </row>
        <row r="4">
          <cell r="B4" t="str">
            <v>Servicios (internet, web, portales, agua, luz..)</v>
          </cell>
        </row>
        <row r="5">
          <cell r="B5" t="str">
            <v>Personas</v>
          </cell>
        </row>
        <row r="6">
          <cell r="B6" t="str">
            <v>Información</v>
          </cell>
        </row>
        <row r="7">
          <cell r="B7" t="str">
            <v>Intangible (Imagen)</v>
          </cell>
        </row>
        <row r="8">
          <cell r="B8" t="str">
            <v>Instalaciones</v>
          </cell>
        </row>
        <row r="9">
          <cell r="B9" t="str">
            <v>Componentes de red</v>
          </cell>
        </row>
        <row r="10">
          <cell r="B10">
            <v>0</v>
          </cell>
        </row>
      </sheetData>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STRATEGIAS DE RACIONALIZACION"/>
      <sheetName val="TABLA"/>
      <sheetName val="Tablas instituciones"/>
      <sheetName val="Hoja1"/>
      <sheetName val="Formulas"/>
    </sheetNames>
    <sheetDataSet>
      <sheetData sheetId="0" refreshError="1"/>
      <sheetData sheetId="1">
        <row r="2">
          <cell r="G2" t="str">
            <v>Normativas</v>
          </cell>
        </row>
        <row r="3">
          <cell r="G3" t="str">
            <v>Administrativas</v>
          </cell>
        </row>
        <row r="4">
          <cell r="G4" t="str">
            <v>Tecnologicas</v>
          </cell>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B3:H92"/>
  <sheetViews>
    <sheetView showGridLines="0" workbookViewId="0">
      <selection activeCell="E45" sqref="E45"/>
    </sheetView>
  </sheetViews>
  <sheetFormatPr baseColWidth="10" defaultColWidth="11.44140625" defaultRowHeight="14.4" x14ac:dyDescent="0.3"/>
  <cols>
    <col min="3" max="3" width="24.44140625" customWidth="1"/>
    <col min="4" max="4" width="6.109375" customWidth="1"/>
    <col min="5" max="5" width="21" customWidth="1"/>
    <col min="6" max="6" width="6.109375" customWidth="1"/>
    <col min="7" max="7" width="28" customWidth="1"/>
    <col min="8" max="8" width="6.5546875" customWidth="1"/>
  </cols>
  <sheetData>
    <row r="3" spans="2:8" ht="24.75" customHeight="1" x14ac:dyDescent="0.3">
      <c r="B3" s="2" t="s">
        <v>0</v>
      </c>
      <c r="C3" s="2" t="s">
        <v>1</v>
      </c>
      <c r="D3" s="2" t="s">
        <v>2</v>
      </c>
      <c r="E3" s="2" t="s">
        <v>3</v>
      </c>
      <c r="F3" s="2" t="s">
        <v>4</v>
      </c>
      <c r="G3" s="2" t="s">
        <v>5</v>
      </c>
      <c r="H3" s="2" t="s">
        <v>6</v>
      </c>
    </row>
    <row r="4" spans="2:8" ht="19.5" customHeight="1" x14ac:dyDescent="0.3">
      <c r="B4" s="1" t="s">
        <v>7</v>
      </c>
      <c r="C4" s="72" t="s">
        <v>8</v>
      </c>
      <c r="D4" s="69">
        <v>1</v>
      </c>
      <c r="E4" s="66" t="s">
        <v>9</v>
      </c>
      <c r="F4" s="69" t="s">
        <v>10</v>
      </c>
      <c r="G4" s="17" t="s">
        <v>11</v>
      </c>
      <c r="H4" s="16">
        <v>1</v>
      </c>
    </row>
    <row r="5" spans="2:8" ht="19.5" customHeight="1" x14ac:dyDescent="0.3">
      <c r="B5" s="1" t="s">
        <v>7</v>
      </c>
      <c r="C5" s="73"/>
      <c r="D5" s="70"/>
      <c r="E5" s="67"/>
      <c r="F5" s="70"/>
      <c r="G5" s="17" t="s">
        <v>12</v>
      </c>
      <c r="H5" s="16">
        <v>2</v>
      </c>
    </row>
    <row r="6" spans="2:8" ht="19.5" customHeight="1" x14ac:dyDescent="0.3">
      <c r="B6" s="1" t="s">
        <v>7</v>
      </c>
      <c r="C6" s="73"/>
      <c r="D6" s="70"/>
      <c r="E6" s="67"/>
      <c r="F6" s="70"/>
      <c r="G6" s="17" t="s">
        <v>13</v>
      </c>
      <c r="H6" s="16">
        <v>3</v>
      </c>
    </row>
    <row r="7" spans="2:8" ht="19.5" customHeight="1" x14ac:dyDescent="0.3">
      <c r="B7" s="1" t="s">
        <v>7</v>
      </c>
      <c r="C7" s="73"/>
      <c r="D7" s="71"/>
      <c r="E7" s="68"/>
      <c r="F7" s="71"/>
      <c r="G7" s="17" t="s">
        <v>14</v>
      </c>
      <c r="H7" s="16">
        <v>4</v>
      </c>
    </row>
    <row r="8" spans="2:8" ht="19.5" customHeight="1" x14ac:dyDescent="0.3">
      <c r="B8" s="1" t="s">
        <v>7</v>
      </c>
      <c r="C8" s="73"/>
      <c r="D8" s="3">
        <f>1+D4</f>
        <v>2</v>
      </c>
      <c r="E8" s="5" t="s">
        <v>15</v>
      </c>
      <c r="F8" s="3" t="s">
        <v>16</v>
      </c>
      <c r="G8" s="17" t="s">
        <v>14</v>
      </c>
      <c r="H8" s="16">
        <v>1</v>
      </c>
    </row>
    <row r="9" spans="2:8" ht="19.5" customHeight="1" x14ac:dyDescent="0.3">
      <c r="B9" s="1" t="s">
        <v>7</v>
      </c>
      <c r="C9" s="73"/>
      <c r="D9" s="69">
        <v>3</v>
      </c>
      <c r="E9" s="66" t="s">
        <v>17</v>
      </c>
      <c r="F9" s="69" t="s">
        <v>18</v>
      </c>
      <c r="G9" s="17" t="s">
        <v>19</v>
      </c>
      <c r="H9" s="16">
        <v>1</v>
      </c>
    </row>
    <row r="10" spans="2:8" ht="19.5" customHeight="1" x14ac:dyDescent="0.3">
      <c r="B10" s="1" t="s">
        <v>7</v>
      </c>
      <c r="C10" s="73"/>
      <c r="D10" s="70"/>
      <c r="E10" s="67"/>
      <c r="F10" s="70"/>
      <c r="G10" s="17" t="s">
        <v>20</v>
      </c>
      <c r="H10" s="16">
        <v>2</v>
      </c>
    </row>
    <row r="11" spans="2:8" ht="19.5" customHeight="1" x14ac:dyDescent="0.3">
      <c r="B11" s="1" t="s">
        <v>7</v>
      </c>
      <c r="C11" s="73"/>
      <c r="D11" s="70"/>
      <c r="E11" s="67"/>
      <c r="F11" s="70"/>
      <c r="G11" s="17" t="s">
        <v>21</v>
      </c>
      <c r="H11" s="16">
        <v>3</v>
      </c>
    </row>
    <row r="12" spans="2:8" ht="19.5" customHeight="1" x14ac:dyDescent="0.3">
      <c r="B12" s="1" t="s">
        <v>7</v>
      </c>
      <c r="C12" s="73"/>
      <c r="D12" s="71"/>
      <c r="E12" s="68"/>
      <c r="F12" s="71"/>
      <c r="G12" s="17" t="s">
        <v>22</v>
      </c>
      <c r="H12" s="16">
        <v>4</v>
      </c>
    </row>
    <row r="13" spans="2:8" ht="34.5" customHeight="1" x14ac:dyDescent="0.3">
      <c r="B13" s="1" t="s">
        <v>7</v>
      </c>
      <c r="C13" s="73"/>
      <c r="D13" s="69">
        <v>4</v>
      </c>
      <c r="E13" s="66" t="s">
        <v>23</v>
      </c>
      <c r="F13" s="69" t="s">
        <v>24</v>
      </c>
      <c r="G13" s="17" t="s">
        <v>25</v>
      </c>
      <c r="H13" s="16">
        <v>1</v>
      </c>
    </row>
    <row r="14" spans="2:8" ht="20.399999999999999" x14ac:dyDescent="0.3">
      <c r="B14" s="1" t="s">
        <v>7</v>
      </c>
      <c r="C14" s="73"/>
      <c r="D14" s="70"/>
      <c r="E14" s="67"/>
      <c r="F14" s="70"/>
      <c r="G14" s="17" t="s">
        <v>26</v>
      </c>
      <c r="H14" s="16">
        <v>2</v>
      </c>
    </row>
    <row r="15" spans="2:8" x14ac:dyDescent="0.3">
      <c r="B15" s="1" t="s">
        <v>7</v>
      </c>
      <c r="C15" s="73"/>
      <c r="D15" s="70"/>
      <c r="E15" s="67"/>
      <c r="F15" s="70"/>
      <c r="G15" s="17" t="s">
        <v>27</v>
      </c>
      <c r="H15" s="16">
        <v>3</v>
      </c>
    </row>
    <row r="16" spans="2:8" x14ac:dyDescent="0.3">
      <c r="B16" s="1" t="s">
        <v>7</v>
      </c>
      <c r="C16" s="73"/>
      <c r="D16" s="71"/>
      <c r="E16" s="68"/>
      <c r="F16" s="71"/>
      <c r="G16" s="17" t="s">
        <v>28</v>
      </c>
      <c r="H16" s="16">
        <v>4</v>
      </c>
    </row>
    <row r="17" spans="2:8" ht="34.5" customHeight="1" x14ac:dyDescent="0.3">
      <c r="B17" s="1" t="s">
        <v>7</v>
      </c>
      <c r="C17" s="73"/>
      <c r="D17" s="69">
        <v>5</v>
      </c>
      <c r="E17" s="66" t="s">
        <v>29</v>
      </c>
      <c r="F17" s="69" t="s">
        <v>30</v>
      </c>
      <c r="G17" s="17" t="s">
        <v>31</v>
      </c>
      <c r="H17" s="16">
        <v>1</v>
      </c>
    </row>
    <row r="18" spans="2:8" x14ac:dyDescent="0.3">
      <c r="B18" s="1" t="s">
        <v>7</v>
      </c>
      <c r="C18" s="73"/>
      <c r="D18" s="70"/>
      <c r="E18" s="67"/>
      <c r="F18" s="70"/>
      <c r="G18" s="17" t="s">
        <v>32</v>
      </c>
      <c r="H18" s="16">
        <v>2</v>
      </c>
    </row>
    <row r="19" spans="2:8" x14ac:dyDescent="0.3">
      <c r="B19" s="1" t="s">
        <v>7</v>
      </c>
      <c r="C19" s="73"/>
      <c r="D19" s="70"/>
      <c r="E19" s="67"/>
      <c r="F19" s="70"/>
      <c r="G19" s="17" t="s">
        <v>33</v>
      </c>
      <c r="H19" s="16">
        <v>3</v>
      </c>
    </row>
    <row r="20" spans="2:8" x14ac:dyDescent="0.3">
      <c r="B20" s="1" t="s">
        <v>7</v>
      </c>
      <c r="C20" s="73"/>
      <c r="D20" s="71"/>
      <c r="E20" s="68"/>
      <c r="F20" s="71"/>
      <c r="G20" s="17" t="s">
        <v>34</v>
      </c>
      <c r="H20" s="16">
        <v>4</v>
      </c>
    </row>
    <row r="21" spans="2:8" ht="34.5" customHeight="1" x14ac:dyDescent="0.3">
      <c r="B21" s="1" t="s">
        <v>7</v>
      </c>
      <c r="C21" s="73"/>
      <c r="D21" s="69">
        <v>6</v>
      </c>
      <c r="E21" s="66" t="s">
        <v>35</v>
      </c>
      <c r="F21" s="69" t="s">
        <v>36</v>
      </c>
      <c r="G21" s="17" t="s">
        <v>37</v>
      </c>
      <c r="H21" s="16">
        <v>1</v>
      </c>
    </row>
    <row r="22" spans="2:8" ht="20.399999999999999" x14ac:dyDescent="0.3">
      <c r="B22" s="1" t="s">
        <v>7</v>
      </c>
      <c r="C22" s="73"/>
      <c r="D22" s="70"/>
      <c r="E22" s="67"/>
      <c r="F22" s="70"/>
      <c r="G22" s="17" t="s">
        <v>38</v>
      </c>
      <c r="H22" s="16">
        <v>2</v>
      </c>
    </row>
    <row r="23" spans="2:8" ht="20.399999999999999" x14ac:dyDescent="0.3">
      <c r="B23" s="1" t="s">
        <v>7</v>
      </c>
      <c r="C23" s="74"/>
      <c r="D23" s="71"/>
      <c r="E23" s="68"/>
      <c r="F23" s="71"/>
      <c r="G23" s="17" t="s">
        <v>39</v>
      </c>
      <c r="H23" s="16">
        <v>3</v>
      </c>
    </row>
    <row r="24" spans="2:8" ht="30" customHeight="1" x14ac:dyDescent="0.3">
      <c r="B24" s="1" t="s">
        <v>7</v>
      </c>
      <c r="C24" s="18" t="s">
        <v>40</v>
      </c>
      <c r="D24" s="3">
        <v>7</v>
      </c>
      <c r="E24" s="5" t="s">
        <v>41</v>
      </c>
      <c r="F24" s="1" t="s">
        <v>42</v>
      </c>
      <c r="G24" s="4"/>
      <c r="H24" s="1"/>
    </row>
    <row r="25" spans="2:8" x14ac:dyDescent="0.3">
      <c r="B25" s="1" t="s">
        <v>7</v>
      </c>
      <c r="C25" s="18" t="s">
        <v>43</v>
      </c>
      <c r="D25" s="3">
        <v>8</v>
      </c>
      <c r="E25" s="5" t="s">
        <v>44</v>
      </c>
      <c r="F25" s="1" t="s">
        <v>45</v>
      </c>
      <c r="G25" s="4"/>
      <c r="H25" s="1"/>
    </row>
    <row r="26" spans="2:8" ht="21.6" x14ac:dyDescent="0.3">
      <c r="B26" s="1" t="s">
        <v>7</v>
      </c>
      <c r="C26" s="18" t="s">
        <v>43</v>
      </c>
      <c r="D26" s="3">
        <v>9</v>
      </c>
      <c r="E26" s="5" t="s">
        <v>46</v>
      </c>
      <c r="F26" s="1" t="s">
        <v>47</v>
      </c>
      <c r="G26" s="4"/>
      <c r="H26" s="1"/>
    </row>
    <row r="27" spans="2:8" ht="21.6" x14ac:dyDescent="0.3">
      <c r="B27" s="1" t="s">
        <v>7</v>
      </c>
      <c r="C27" s="18" t="s">
        <v>43</v>
      </c>
      <c r="D27" s="3">
        <v>10</v>
      </c>
      <c r="E27" s="5" t="s">
        <v>48</v>
      </c>
      <c r="F27" s="1" t="s">
        <v>49</v>
      </c>
      <c r="G27" s="4"/>
      <c r="H27" s="1"/>
    </row>
    <row r="28" spans="2:8" ht="20.399999999999999" x14ac:dyDescent="0.3">
      <c r="B28" s="1" t="s">
        <v>7</v>
      </c>
      <c r="C28" s="18" t="s">
        <v>50</v>
      </c>
      <c r="D28" s="3">
        <v>11</v>
      </c>
      <c r="E28" s="5" t="s">
        <v>51</v>
      </c>
      <c r="F28" s="1" t="s">
        <v>52</v>
      </c>
      <c r="G28" s="4"/>
      <c r="H28" s="1"/>
    </row>
    <row r="29" spans="2:8" ht="20.399999999999999" x14ac:dyDescent="0.3">
      <c r="B29" s="1" t="s">
        <v>7</v>
      </c>
      <c r="C29" s="18" t="s">
        <v>50</v>
      </c>
      <c r="D29" s="3">
        <v>12</v>
      </c>
      <c r="E29" s="5" t="s">
        <v>53</v>
      </c>
      <c r="F29" s="1" t="s">
        <v>54</v>
      </c>
      <c r="G29" s="4"/>
      <c r="H29" s="1"/>
    </row>
    <row r="30" spans="2:8" x14ac:dyDescent="0.3">
      <c r="B30" s="1" t="s">
        <v>55</v>
      </c>
      <c r="C30" s="18" t="s">
        <v>56</v>
      </c>
      <c r="D30" s="3">
        <v>13</v>
      </c>
      <c r="E30" s="5" t="s">
        <v>57</v>
      </c>
      <c r="F30" s="1" t="s">
        <v>58</v>
      </c>
      <c r="G30" s="4"/>
      <c r="H30" s="1"/>
    </row>
    <row r="31" spans="2:8" x14ac:dyDescent="0.3">
      <c r="B31" s="1" t="s">
        <v>55</v>
      </c>
      <c r="C31" s="18" t="s">
        <v>56</v>
      </c>
      <c r="D31" s="3">
        <v>14</v>
      </c>
      <c r="E31" s="5" t="s">
        <v>59</v>
      </c>
      <c r="F31" s="1" t="s">
        <v>60</v>
      </c>
      <c r="G31" s="4"/>
      <c r="H31" s="1"/>
    </row>
    <row r="32" spans="2:8" x14ac:dyDescent="0.3">
      <c r="B32" s="1" t="s">
        <v>55</v>
      </c>
      <c r="C32" s="18" t="s">
        <v>56</v>
      </c>
      <c r="D32" s="3">
        <v>15</v>
      </c>
      <c r="E32" s="5" t="s">
        <v>61</v>
      </c>
      <c r="F32" s="1" t="s">
        <v>62</v>
      </c>
      <c r="G32" s="4"/>
      <c r="H32" s="1"/>
    </row>
    <row r="33" spans="2:8" ht="21.6" x14ac:dyDescent="0.3">
      <c r="B33" s="1" t="s">
        <v>55</v>
      </c>
      <c r="C33" s="18" t="s">
        <v>56</v>
      </c>
      <c r="D33" s="3">
        <v>16</v>
      </c>
      <c r="E33" s="5" t="s">
        <v>63</v>
      </c>
      <c r="F33" s="1" t="s">
        <v>64</v>
      </c>
      <c r="G33" s="4"/>
      <c r="H33" s="1"/>
    </row>
    <row r="34" spans="2:8" ht="21.6" x14ac:dyDescent="0.3">
      <c r="B34" s="1" t="s">
        <v>55</v>
      </c>
      <c r="C34" s="18" t="s">
        <v>56</v>
      </c>
      <c r="D34" s="3">
        <v>17</v>
      </c>
      <c r="E34" s="5" t="s">
        <v>65</v>
      </c>
      <c r="F34" s="1" t="s">
        <v>66</v>
      </c>
      <c r="G34" s="4"/>
      <c r="H34" s="1"/>
    </row>
    <row r="35" spans="2:8" ht="42" x14ac:dyDescent="0.3">
      <c r="B35" s="1" t="s">
        <v>55</v>
      </c>
      <c r="C35" s="18" t="s">
        <v>56</v>
      </c>
      <c r="D35" s="3">
        <v>18</v>
      </c>
      <c r="E35" s="5" t="s">
        <v>67</v>
      </c>
      <c r="F35" s="1" t="s">
        <v>68</v>
      </c>
      <c r="G35" s="5"/>
      <c r="H35" s="1"/>
    </row>
    <row r="36" spans="2:8" ht="21.6" x14ac:dyDescent="0.3">
      <c r="B36" s="1" t="s">
        <v>55</v>
      </c>
      <c r="C36" s="18" t="s">
        <v>69</v>
      </c>
      <c r="D36" s="3">
        <v>19</v>
      </c>
      <c r="E36" s="5" t="s">
        <v>70</v>
      </c>
      <c r="F36" s="1" t="s">
        <v>71</v>
      </c>
      <c r="G36" s="4"/>
      <c r="H36" s="1"/>
    </row>
    <row r="37" spans="2:8" x14ac:dyDescent="0.3">
      <c r="B37" s="1" t="s">
        <v>55</v>
      </c>
      <c r="C37" s="18" t="s">
        <v>69</v>
      </c>
      <c r="D37" s="3">
        <v>20</v>
      </c>
      <c r="E37" s="5" t="s">
        <v>72</v>
      </c>
      <c r="F37" s="1" t="s">
        <v>73</v>
      </c>
      <c r="G37" s="4"/>
      <c r="H37" s="1"/>
    </row>
    <row r="38" spans="2:8" x14ac:dyDescent="0.3">
      <c r="B38" s="1" t="s">
        <v>55</v>
      </c>
      <c r="C38" s="18" t="s">
        <v>69</v>
      </c>
      <c r="D38" s="3">
        <v>21</v>
      </c>
      <c r="E38" s="5" t="s">
        <v>74</v>
      </c>
      <c r="F38" s="1" t="s">
        <v>75</v>
      </c>
      <c r="G38" s="4"/>
      <c r="H38" s="1"/>
    </row>
    <row r="39" spans="2:8" ht="21.6" x14ac:dyDescent="0.3">
      <c r="B39" s="1" t="s">
        <v>55</v>
      </c>
      <c r="C39" s="18" t="s">
        <v>76</v>
      </c>
      <c r="D39" s="3">
        <v>22</v>
      </c>
      <c r="E39" s="5" t="s">
        <v>77</v>
      </c>
      <c r="F39" s="1" t="s">
        <v>78</v>
      </c>
      <c r="G39" s="4"/>
      <c r="H39" s="1"/>
    </row>
    <row r="40" spans="2:8" ht="21.6" x14ac:dyDescent="0.3">
      <c r="B40" s="1" t="s">
        <v>55</v>
      </c>
      <c r="C40" s="18" t="s">
        <v>76</v>
      </c>
      <c r="D40" s="3">
        <v>23</v>
      </c>
      <c r="E40" s="5" t="s">
        <v>79</v>
      </c>
      <c r="F40" s="1" t="s">
        <v>80</v>
      </c>
      <c r="G40" s="4"/>
      <c r="H40" s="1"/>
    </row>
    <row r="41" spans="2:8" ht="21.6" x14ac:dyDescent="0.3">
      <c r="B41" s="1" t="s">
        <v>55</v>
      </c>
      <c r="C41" s="18" t="s">
        <v>76</v>
      </c>
      <c r="D41" s="3">
        <v>24</v>
      </c>
      <c r="E41" s="5" t="s">
        <v>81</v>
      </c>
      <c r="F41" s="1" t="s">
        <v>82</v>
      </c>
      <c r="G41" s="4"/>
      <c r="H41" s="1"/>
    </row>
    <row r="42" spans="2:8" ht="30.6" x14ac:dyDescent="0.3">
      <c r="B42" s="1" t="s">
        <v>55</v>
      </c>
      <c r="C42" s="18" t="s">
        <v>76</v>
      </c>
      <c r="D42" s="3">
        <v>25</v>
      </c>
      <c r="E42" s="40" t="s">
        <v>83</v>
      </c>
      <c r="F42" s="1" t="s">
        <v>84</v>
      </c>
      <c r="G42" s="4"/>
      <c r="H42" s="1"/>
    </row>
    <row r="43" spans="2:8" ht="20.399999999999999" x14ac:dyDescent="0.3">
      <c r="B43" s="1" t="s">
        <v>55</v>
      </c>
      <c r="C43" s="18" t="s">
        <v>76</v>
      </c>
      <c r="D43" s="3">
        <v>26</v>
      </c>
      <c r="E43" s="5" t="s">
        <v>85</v>
      </c>
      <c r="F43" s="1" t="s">
        <v>86</v>
      </c>
      <c r="G43" s="4"/>
      <c r="H43" s="1"/>
    </row>
    <row r="44" spans="2:8" ht="20.399999999999999" x14ac:dyDescent="0.3">
      <c r="B44" s="1" t="s">
        <v>55</v>
      </c>
      <c r="C44" s="18" t="s">
        <v>76</v>
      </c>
      <c r="D44" s="3">
        <f>1+D43</f>
        <v>27</v>
      </c>
      <c r="E44" s="41" t="s">
        <v>87</v>
      </c>
      <c r="F44" s="1" t="s">
        <v>88</v>
      </c>
      <c r="G44" s="4"/>
      <c r="H44" s="1"/>
    </row>
    <row r="45" spans="2:8" ht="31.8" x14ac:dyDescent="0.3">
      <c r="B45" s="1" t="s">
        <v>55</v>
      </c>
      <c r="C45" s="18" t="s">
        <v>89</v>
      </c>
      <c r="D45" s="3">
        <f t="shared" ref="D45:D92" si="0">1+D44</f>
        <v>28</v>
      </c>
      <c r="E45" s="5" t="s">
        <v>90</v>
      </c>
      <c r="F45" s="1" t="s">
        <v>91</v>
      </c>
      <c r="G45" s="4"/>
      <c r="H45" s="1"/>
    </row>
    <row r="46" spans="2:8" ht="42" x14ac:dyDescent="0.3">
      <c r="B46" s="1" t="s">
        <v>55</v>
      </c>
      <c r="C46" s="18" t="s">
        <v>92</v>
      </c>
      <c r="D46" s="3">
        <f t="shared" si="0"/>
        <v>29</v>
      </c>
      <c r="E46" s="5" t="s">
        <v>93</v>
      </c>
      <c r="F46" s="1" t="s">
        <v>94</v>
      </c>
      <c r="G46" s="6"/>
      <c r="H46" s="1"/>
    </row>
    <row r="47" spans="2:8" ht="52.2" x14ac:dyDescent="0.3">
      <c r="B47" s="1" t="s">
        <v>55</v>
      </c>
      <c r="C47" s="18" t="s">
        <v>92</v>
      </c>
      <c r="D47" s="3">
        <f t="shared" si="0"/>
        <v>30</v>
      </c>
      <c r="E47" s="5" t="s">
        <v>95</v>
      </c>
      <c r="F47" s="1" t="s">
        <v>96</v>
      </c>
      <c r="G47" s="5"/>
      <c r="H47" s="1"/>
    </row>
    <row r="48" spans="2:8" ht="21.6" x14ac:dyDescent="0.3">
      <c r="B48" s="1" t="s">
        <v>55</v>
      </c>
      <c r="C48" s="18" t="s">
        <v>92</v>
      </c>
      <c r="D48" s="3">
        <f t="shared" si="0"/>
        <v>31</v>
      </c>
      <c r="E48" s="5" t="s">
        <v>97</v>
      </c>
      <c r="F48" s="1" t="s">
        <v>98</v>
      </c>
      <c r="G48" s="4"/>
      <c r="H48" s="1"/>
    </row>
    <row r="49" spans="2:8" x14ac:dyDescent="0.3">
      <c r="B49" s="1" t="s">
        <v>55</v>
      </c>
      <c r="C49" s="18" t="s">
        <v>92</v>
      </c>
      <c r="D49" s="3">
        <f t="shared" si="0"/>
        <v>32</v>
      </c>
      <c r="E49" s="5" t="s">
        <v>99</v>
      </c>
      <c r="F49" s="1" t="s">
        <v>100</v>
      </c>
      <c r="G49" s="4"/>
      <c r="H49" s="1"/>
    </row>
    <row r="50" spans="2:8" ht="21.6" x14ac:dyDescent="0.3">
      <c r="B50" s="1" t="s">
        <v>55</v>
      </c>
      <c r="C50" s="18" t="s">
        <v>101</v>
      </c>
      <c r="D50" s="3">
        <f t="shared" si="0"/>
        <v>33</v>
      </c>
      <c r="E50" s="5" t="s">
        <v>102</v>
      </c>
      <c r="F50" s="1" t="s">
        <v>103</v>
      </c>
      <c r="G50" s="4"/>
      <c r="H50" s="1"/>
    </row>
    <row r="51" spans="2:8" ht="21.6" x14ac:dyDescent="0.3">
      <c r="B51" s="1" t="s">
        <v>55</v>
      </c>
      <c r="C51" s="18" t="s">
        <v>104</v>
      </c>
      <c r="D51" s="3">
        <f t="shared" si="0"/>
        <v>34</v>
      </c>
      <c r="E51" s="5" t="s">
        <v>105</v>
      </c>
      <c r="F51" s="1" t="s">
        <v>106</v>
      </c>
      <c r="G51" s="4"/>
      <c r="H51" s="1"/>
    </row>
    <row r="52" spans="2:8" ht="31.8" x14ac:dyDescent="0.3">
      <c r="B52" s="1" t="s">
        <v>55</v>
      </c>
      <c r="C52" s="18" t="s">
        <v>104</v>
      </c>
      <c r="D52" s="3">
        <f t="shared" si="0"/>
        <v>35</v>
      </c>
      <c r="E52" s="5" t="s">
        <v>107</v>
      </c>
      <c r="F52" s="1" t="s">
        <v>108</v>
      </c>
      <c r="G52" s="4"/>
      <c r="H52" s="1"/>
    </row>
    <row r="53" spans="2:8" x14ac:dyDescent="0.3">
      <c r="B53" s="1" t="s">
        <v>55</v>
      </c>
      <c r="C53" s="18" t="s">
        <v>104</v>
      </c>
      <c r="D53" s="3">
        <f t="shared" si="0"/>
        <v>36</v>
      </c>
      <c r="E53" s="5" t="s">
        <v>109</v>
      </c>
      <c r="F53" s="1" t="s">
        <v>110</v>
      </c>
      <c r="G53" s="4"/>
      <c r="H53" s="1"/>
    </row>
    <row r="54" spans="2:8" x14ac:dyDescent="0.3">
      <c r="B54" s="1" t="s">
        <v>55</v>
      </c>
      <c r="C54" s="18" t="s">
        <v>104</v>
      </c>
      <c r="D54" s="3">
        <f t="shared" si="0"/>
        <v>37</v>
      </c>
      <c r="E54" s="5" t="s">
        <v>111</v>
      </c>
      <c r="F54" s="1" t="s">
        <v>112</v>
      </c>
      <c r="G54" s="4"/>
      <c r="H54" s="1"/>
    </row>
    <row r="55" spans="2:8" ht="21.6" x14ac:dyDescent="0.3">
      <c r="B55" s="1" t="s">
        <v>55</v>
      </c>
      <c r="C55" s="18" t="s">
        <v>104</v>
      </c>
      <c r="D55" s="3">
        <f t="shared" si="0"/>
        <v>38</v>
      </c>
      <c r="E55" s="5" t="s">
        <v>113</v>
      </c>
      <c r="F55" s="1" t="s">
        <v>114</v>
      </c>
      <c r="G55" s="4"/>
      <c r="H55" s="1"/>
    </row>
    <row r="56" spans="2:8" ht="21.6" x14ac:dyDescent="0.3">
      <c r="B56" s="1" t="s">
        <v>55</v>
      </c>
      <c r="C56" s="18" t="s">
        <v>104</v>
      </c>
      <c r="D56" s="3">
        <f t="shared" si="0"/>
        <v>39</v>
      </c>
      <c r="E56" s="5" t="s">
        <v>115</v>
      </c>
      <c r="F56" s="1" t="s">
        <v>116</v>
      </c>
      <c r="G56" s="4"/>
      <c r="H56" s="1"/>
    </row>
    <row r="57" spans="2:8" ht="21.6" x14ac:dyDescent="0.3">
      <c r="B57" s="1" t="s">
        <v>55</v>
      </c>
      <c r="C57" s="18" t="s">
        <v>104</v>
      </c>
      <c r="D57" s="3">
        <f t="shared" si="0"/>
        <v>40</v>
      </c>
      <c r="E57" s="5" t="s">
        <v>117</v>
      </c>
      <c r="F57" s="1" t="s">
        <v>118</v>
      </c>
      <c r="G57" s="4"/>
      <c r="H57" s="1"/>
    </row>
    <row r="58" spans="2:8" x14ac:dyDescent="0.3">
      <c r="B58" s="1" t="s">
        <v>55</v>
      </c>
      <c r="C58" s="18" t="s">
        <v>104</v>
      </c>
      <c r="D58" s="3">
        <f t="shared" si="0"/>
        <v>41</v>
      </c>
      <c r="E58" s="5" t="s">
        <v>119</v>
      </c>
      <c r="F58" s="1" t="s">
        <v>120</v>
      </c>
      <c r="G58" s="4"/>
      <c r="H58" s="1"/>
    </row>
    <row r="59" spans="2:8" ht="21.6" x14ac:dyDescent="0.3">
      <c r="B59" s="1" t="s">
        <v>55</v>
      </c>
      <c r="C59" s="18" t="s">
        <v>104</v>
      </c>
      <c r="D59" s="3">
        <f t="shared" si="0"/>
        <v>42</v>
      </c>
      <c r="E59" s="5" t="s">
        <v>121</v>
      </c>
      <c r="F59" s="1" t="s">
        <v>122</v>
      </c>
      <c r="G59" s="4"/>
      <c r="H59" s="1"/>
    </row>
    <row r="60" spans="2:8" x14ac:dyDescent="0.3">
      <c r="B60" s="1" t="s">
        <v>55</v>
      </c>
      <c r="C60" s="18" t="s">
        <v>104</v>
      </c>
      <c r="D60" s="3">
        <f t="shared" si="0"/>
        <v>43</v>
      </c>
      <c r="E60" s="5" t="s">
        <v>123</v>
      </c>
      <c r="F60" s="1" t="s">
        <v>124</v>
      </c>
      <c r="G60" s="4"/>
      <c r="H60" s="1"/>
    </row>
    <row r="61" spans="2:8" ht="31.8" x14ac:dyDescent="0.3">
      <c r="B61" s="1" t="s">
        <v>55</v>
      </c>
      <c r="C61" s="18" t="s">
        <v>104</v>
      </c>
      <c r="D61" s="3">
        <f t="shared" si="0"/>
        <v>44</v>
      </c>
      <c r="E61" s="5" t="s">
        <v>125</v>
      </c>
      <c r="F61" s="1" t="s">
        <v>126</v>
      </c>
      <c r="G61" s="4"/>
      <c r="H61" s="1"/>
    </row>
    <row r="62" spans="2:8" x14ac:dyDescent="0.3">
      <c r="B62" s="1" t="s">
        <v>55</v>
      </c>
      <c r="C62" s="18" t="s">
        <v>104</v>
      </c>
      <c r="D62" s="3">
        <f t="shared" si="0"/>
        <v>45</v>
      </c>
      <c r="E62" s="5" t="s">
        <v>127</v>
      </c>
      <c r="F62" s="1" t="s">
        <v>128</v>
      </c>
      <c r="G62" s="4"/>
      <c r="H62" s="1"/>
    </row>
    <row r="63" spans="2:8" x14ac:dyDescent="0.3">
      <c r="B63" s="1" t="s">
        <v>129</v>
      </c>
      <c r="C63" s="18" t="s">
        <v>130</v>
      </c>
      <c r="D63" s="3">
        <f t="shared" si="0"/>
        <v>46</v>
      </c>
      <c r="E63" s="5" t="s">
        <v>131</v>
      </c>
      <c r="F63" s="1" t="s">
        <v>132</v>
      </c>
      <c r="G63" s="4"/>
      <c r="H63" s="1"/>
    </row>
    <row r="64" spans="2:8" ht="21.6" x14ac:dyDescent="0.3">
      <c r="B64" s="1" t="s">
        <v>129</v>
      </c>
      <c r="C64" s="18" t="s">
        <v>130</v>
      </c>
      <c r="D64" s="3">
        <f t="shared" si="0"/>
        <v>47</v>
      </c>
      <c r="E64" s="5" t="s">
        <v>133</v>
      </c>
      <c r="F64" s="1" t="s">
        <v>134</v>
      </c>
      <c r="G64" s="4"/>
      <c r="H64" s="1"/>
    </row>
    <row r="65" spans="2:8" x14ac:dyDescent="0.3">
      <c r="B65" s="1" t="s">
        <v>129</v>
      </c>
      <c r="C65" s="18" t="s">
        <v>130</v>
      </c>
      <c r="D65" s="3">
        <f t="shared" si="0"/>
        <v>48</v>
      </c>
      <c r="E65" s="5" t="s">
        <v>135</v>
      </c>
      <c r="F65" s="1" t="s">
        <v>136</v>
      </c>
      <c r="G65" s="4"/>
      <c r="H65" s="1"/>
    </row>
    <row r="66" spans="2:8" x14ac:dyDescent="0.3">
      <c r="B66" s="1" t="s">
        <v>129</v>
      </c>
      <c r="C66" s="18" t="s">
        <v>130</v>
      </c>
      <c r="D66" s="3">
        <f t="shared" si="0"/>
        <v>49</v>
      </c>
      <c r="E66" s="5" t="s">
        <v>137</v>
      </c>
      <c r="F66" s="1" t="s">
        <v>138</v>
      </c>
      <c r="G66" s="4"/>
      <c r="H66" s="1"/>
    </row>
    <row r="67" spans="2:8" x14ac:dyDescent="0.3">
      <c r="B67" s="1" t="s">
        <v>129</v>
      </c>
      <c r="C67" s="18" t="s">
        <v>130</v>
      </c>
      <c r="D67" s="3">
        <f t="shared" si="0"/>
        <v>50</v>
      </c>
      <c r="E67" s="5" t="s">
        <v>139</v>
      </c>
      <c r="F67" s="1" t="s">
        <v>140</v>
      </c>
      <c r="G67" s="4"/>
      <c r="H67" s="1"/>
    </row>
    <row r="68" spans="2:8" ht="21.6" x14ac:dyDescent="0.3">
      <c r="B68" s="1" t="s">
        <v>129</v>
      </c>
      <c r="C68" s="18" t="s">
        <v>130</v>
      </c>
      <c r="D68" s="3">
        <f t="shared" si="0"/>
        <v>51</v>
      </c>
      <c r="E68" s="5" t="s">
        <v>141</v>
      </c>
      <c r="F68" s="1" t="s">
        <v>142</v>
      </c>
      <c r="G68" s="4"/>
      <c r="H68" s="1"/>
    </row>
    <row r="69" spans="2:8" x14ac:dyDescent="0.3">
      <c r="B69" s="1" t="s">
        <v>129</v>
      </c>
      <c r="C69" s="18" t="s">
        <v>130</v>
      </c>
      <c r="D69" s="3">
        <f t="shared" si="0"/>
        <v>52</v>
      </c>
      <c r="E69" s="5" t="s">
        <v>143</v>
      </c>
      <c r="F69" s="1" t="s">
        <v>144</v>
      </c>
      <c r="G69" s="4"/>
      <c r="H69" s="1"/>
    </row>
    <row r="70" spans="2:8" x14ac:dyDescent="0.3">
      <c r="B70" s="1" t="s">
        <v>129</v>
      </c>
      <c r="C70" s="18" t="s">
        <v>130</v>
      </c>
      <c r="D70" s="3">
        <f t="shared" si="0"/>
        <v>53</v>
      </c>
      <c r="E70" s="5" t="s">
        <v>145</v>
      </c>
      <c r="F70" s="1" t="s">
        <v>146</v>
      </c>
      <c r="G70" s="4"/>
      <c r="H70" s="1"/>
    </row>
    <row r="71" spans="2:8" x14ac:dyDescent="0.3">
      <c r="B71" s="1" t="s">
        <v>129</v>
      </c>
      <c r="C71" s="18" t="s">
        <v>130</v>
      </c>
      <c r="D71" s="3">
        <f t="shared" si="0"/>
        <v>54</v>
      </c>
      <c r="E71" s="5" t="s">
        <v>147</v>
      </c>
      <c r="F71" s="1" t="s">
        <v>148</v>
      </c>
      <c r="G71" s="4"/>
      <c r="H71" s="1"/>
    </row>
    <row r="72" spans="2:8" ht="21.6" x14ac:dyDescent="0.3">
      <c r="B72" s="1" t="s">
        <v>129</v>
      </c>
      <c r="C72" s="18" t="s">
        <v>149</v>
      </c>
      <c r="D72" s="3">
        <f t="shared" si="0"/>
        <v>55</v>
      </c>
      <c r="E72" s="5" t="s">
        <v>150</v>
      </c>
      <c r="F72" s="1" t="s">
        <v>151</v>
      </c>
      <c r="G72" s="4"/>
      <c r="H72" s="1"/>
    </row>
    <row r="73" spans="2:8" ht="31.8" x14ac:dyDescent="0.3">
      <c r="B73" s="1" t="s">
        <v>129</v>
      </c>
      <c r="C73" s="18" t="s">
        <v>149</v>
      </c>
      <c r="D73" s="3">
        <f t="shared" si="0"/>
        <v>56</v>
      </c>
      <c r="E73" s="5" t="s">
        <v>152</v>
      </c>
      <c r="F73" s="1" t="s">
        <v>153</v>
      </c>
      <c r="G73" s="4"/>
      <c r="H73" s="1"/>
    </row>
    <row r="74" spans="2:8" ht="31.8" x14ac:dyDescent="0.3">
      <c r="B74" s="1" t="s">
        <v>129</v>
      </c>
      <c r="C74" s="18" t="s">
        <v>149</v>
      </c>
      <c r="D74" s="3">
        <f t="shared" si="0"/>
        <v>57</v>
      </c>
      <c r="E74" s="5" t="s">
        <v>154</v>
      </c>
      <c r="F74" s="1" t="s">
        <v>155</v>
      </c>
      <c r="G74" s="4"/>
      <c r="H74" s="1"/>
    </row>
    <row r="75" spans="2:8" ht="20.399999999999999" x14ac:dyDescent="0.3">
      <c r="B75" s="1" t="s">
        <v>129</v>
      </c>
      <c r="C75" s="18" t="s">
        <v>149</v>
      </c>
      <c r="D75" s="3">
        <f t="shared" si="0"/>
        <v>58</v>
      </c>
      <c r="E75" s="5" t="s">
        <v>156</v>
      </c>
      <c r="F75" s="1" t="s">
        <v>157</v>
      </c>
      <c r="G75" s="4"/>
      <c r="H75" s="1"/>
    </row>
    <row r="76" spans="2:8" ht="21.6" x14ac:dyDescent="0.3">
      <c r="B76" s="1" t="s">
        <v>129</v>
      </c>
      <c r="C76" s="18" t="s">
        <v>158</v>
      </c>
      <c r="D76" s="3">
        <f t="shared" si="0"/>
        <v>59</v>
      </c>
      <c r="E76" s="5" t="s">
        <v>159</v>
      </c>
      <c r="F76" s="1" t="s">
        <v>160</v>
      </c>
      <c r="G76" s="4"/>
      <c r="H76" s="1"/>
    </row>
    <row r="77" spans="2:8" x14ac:dyDescent="0.3">
      <c r="B77" s="1" t="s">
        <v>129</v>
      </c>
      <c r="C77" s="18" t="s">
        <v>158</v>
      </c>
      <c r="D77" s="3">
        <f t="shared" si="0"/>
        <v>60</v>
      </c>
      <c r="E77" s="5" t="s">
        <v>161</v>
      </c>
      <c r="F77" s="1" t="s">
        <v>162</v>
      </c>
      <c r="G77" s="4"/>
      <c r="H77" s="1"/>
    </row>
    <row r="78" spans="2:8" x14ac:dyDescent="0.3">
      <c r="B78" s="1" t="s">
        <v>129</v>
      </c>
      <c r="C78" s="18" t="s">
        <v>158</v>
      </c>
      <c r="D78" s="3">
        <f t="shared" si="0"/>
        <v>61</v>
      </c>
      <c r="E78" s="5" t="s">
        <v>163</v>
      </c>
      <c r="F78" s="1" t="s">
        <v>164</v>
      </c>
      <c r="G78" s="4"/>
      <c r="H78" s="1"/>
    </row>
    <row r="79" spans="2:8" ht="21.6" x14ac:dyDescent="0.3">
      <c r="B79" s="1" t="s">
        <v>129</v>
      </c>
      <c r="C79" s="18" t="s">
        <v>158</v>
      </c>
      <c r="D79" s="3">
        <f t="shared" si="0"/>
        <v>62</v>
      </c>
      <c r="E79" s="5" t="s">
        <v>165</v>
      </c>
      <c r="F79" s="1" t="s">
        <v>166</v>
      </c>
      <c r="G79" s="4"/>
      <c r="H79" s="1"/>
    </row>
    <row r="80" spans="2:8" ht="21.6" x14ac:dyDescent="0.3">
      <c r="B80" s="1" t="s">
        <v>129</v>
      </c>
      <c r="C80" s="18" t="s">
        <v>158</v>
      </c>
      <c r="D80" s="3">
        <f t="shared" si="0"/>
        <v>63</v>
      </c>
      <c r="E80" s="5" t="s">
        <v>167</v>
      </c>
      <c r="F80" s="1" t="s">
        <v>168</v>
      </c>
      <c r="G80" s="4"/>
      <c r="H80" s="1"/>
    </row>
    <row r="81" spans="2:8" x14ac:dyDescent="0.3">
      <c r="B81" s="1" t="s">
        <v>129</v>
      </c>
      <c r="C81" s="18" t="s">
        <v>158</v>
      </c>
      <c r="D81" s="3">
        <f t="shared" si="0"/>
        <v>64</v>
      </c>
      <c r="E81" s="5" t="s">
        <v>169</v>
      </c>
      <c r="F81" s="1" t="s">
        <v>170</v>
      </c>
      <c r="G81" s="4"/>
      <c r="H81" s="1"/>
    </row>
    <row r="82" spans="2:8" x14ac:dyDescent="0.3">
      <c r="B82" s="1" t="s">
        <v>129</v>
      </c>
      <c r="C82" s="18" t="s">
        <v>171</v>
      </c>
      <c r="D82" s="3">
        <f t="shared" si="0"/>
        <v>65</v>
      </c>
      <c r="E82" s="5" t="s">
        <v>172</v>
      </c>
      <c r="F82" s="1" t="s">
        <v>173</v>
      </c>
      <c r="G82" s="4"/>
      <c r="H82" s="1"/>
    </row>
    <row r="83" spans="2:8" x14ac:dyDescent="0.3">
      <c r="B83" s="1" t="s">
        <v>129</v>
      </c>
      <c r="C83" s="18" t="s">
        <v>171</v>
      </c>
      <c r="D83" s="3">
        <f t="shared" si="0"/>
        <v>66</v>
      </c>
      <c r="E83" s="5" t="s">
        <v>174</v>
      </c>
      <c r="F83" s="1" t="s">
        <v>175</v>
      </c>
      <c r="G83" s="4"/>
      <c r="H83" s="1"/>
    </row>
    <row r="84" spans="2:8" x14ac:dyDescent="0.3">
      <c r="B84" s="1" t="s">
        <v>129</v>
      </c>
      <c r="C84" s="18" t="s">
        <v>171</v>
      </c>
      <c r="D84" s="3">
        <f t="shared" si="0"/>
        <v>67</v>
      </c>
      <c r="E84" s="5" t="s">
        <v>176</v>
      </c>
      <c r="F84" s="1" t="s">
        <v>177</v>
      </c>
      <c r="G84" s="4"/>
      <c r="H84" s="1"/>
    </row>
    <row r="85" spans="2:8" x14ac:dyDescent="0.3">
      <c r="B85" s="1" t="s">
        <v>129</v>
      </c>
      <c r="C85" s="18" t="s">
        <v>178</v>
      </c>
      <c r="D85" s="3">
        <f t="shared" si="0"/>
        <v>68</v>
      </c>
      <c r="E85" s="5" t="s">
        <v>179</v>
      </c>
      <c r="F85" s="1" t="s">
        <v>180</v>
      </c>
      <c r="G85" s="4"/>
      <c r="H85" s="1"/>
    </row>
    <row r="86" spans="2:8" ht="21.6" x14ac:dyDescent="0.3">
      <c r="B86" s="1" t="s">
        <v>129</v>
      </c>
      <c r="C86" s="18" t="s">
        <v>178</v>
      </c>
      <c r="D86" s="3">
        <f t="shared" si="0"/>
        <v>69</v>
      </c>
      <c r="E86" s="5" t="s">
        <v>181</v>
      </c>
      <c r="F86" s="1" t="s">
        <v>182</v>
      </c>
      <c r="G86" s="4"/>
      <c r="H86" s="1"/>
    </row>
    <row r="87" spans="2:8" ht="21.6" x14ac:dyDescent="0.3">
      <c r="B87" s="1" t="s">
        <v>129</v>
      </c>
      <c r="C87" s="18" t="s">
        <v>178</v>
      </c>
      <c r="D87" s="3">
        <f t="shared" si="0"/>
        <v>70</v>
      </c>
      <c r="E87" s="5" t="s">
        <v>183</v>
      </c>
      <c r="F87" s="1" t="s">
        <v>184</v>
      </c>
      <c r="G87" s="4"/>
      <c r="H87" s="1"/>
    </row>
    <row r="88" spans="2:8" x14ac:dyDescent="0.3">
      <c r="B88" s="1" t="s">
        <v>129</v>
      </c>
      <c r="C88" s="18" t="s">
        <v>178</v>
      </c>
      <c r="D88" s="3">
        <f t="shared" si="0"/>
        <v>71</v>
      </c>
      <c r="E88" s="5" t="s">
        <v>185</v>
      </c>
      <c r="F88" s="1" t="s">
        <v>186</v>
      </c>
      <c r="G88" s="4"/>
      <c r="H88" s="1"/>
    </row>
    <row r="89" spans="2:8" x14ac:dyDescent="0.3">
      <c r="B89" s="1" t="s">
        <v>129</v>
      </c>
      <c r="C89" s="18" t="s">
        <v>178</v>
      </c>
      <c r="D89" s="3">
        <f t="shared" si="0"/>
        <v>72</v>
      </c>
      <c r="E89" s="5" t="s">
        <v>187</v>
      </c>
      <c r="F89" s="1" t="s">
        <v>188</v>
      </c>
      <c r="G89" s="4"/>
      <c r="H89" s="1"/>
    </row>
    <row r="90" spans="2:8" x14ac:dyDescent="0.3">
      <c r="B90" s="1" t="s">
        <v>129</v>
      </c>
      <c r="C90" s="18" t="s">
        <v>178</v>
      </c>
      <c r="D90" s="3">
        <f t="shared" si="0"/>
        <v>73</v>
      </c>
      <c r="E90" s="5" t="s">
        <v>189</v>
      </c>
      <c r="F90" s="1" t="s">
        <v>190</v>
      </c>
      <c r="G90" s="4"/>
      <c r="H90" s="1"/>
    </row>
    <row r="91" spans="2:8" x14ac:dyDescent="0.3">
      <c r="B91" s="1" t="s">
        <v>129</v>
      </c>
      <c r="C91" s="18" t="s">
        <v>178</v>
      </c>
      <c r="D91" s="3">
        <f t="shared" si="0"/>
        <v>74</v>
      </c>
      <c r="E91" s="5" t="s">
        <v>191</v>
      </c>
      <c r="F91" s="1" t="s">
        <v>192</v>
      </c>
      <c r="G91" s="4"/>
      <c r="H91" s="1"/>
    </row>
    <row r="92" spans="2:8" x14ac:dyDescent="0.3">
      <c r="B92" s="1" t="s">
        <v>129</v>
      </c>
      <c r="C92" s="18" t="s">
        <v>178</v>
      </c>
      <c r="D92" s="3">
        <f t="shared" si="0"/>
        <v>75</v>
      </c>
      <c r="E92" s="5" t="s">
        <v>193</v>
      </c>
      <c r="F92" s="1" t="s">
        <v>194</v>
      </c>
      <c r="G92" s="4"/>
      <c r="H92" s="1"/>
    </row>
  </sheetData>
  <sortState xmlns:xlrd2="http://schemas.microsoft.com/office/spreadsheetml/2017/richdata2" ref="E4:F30">
    <sortCondition ref="E3"/>
  </sortState>
  <mergeCells count="16">
    <mergeCell ref="E21:E23"/>
    <mergeCell ref="D21:D23"/>
    <mergeCell ref="F21:F23"/>
    <mergeCell ref="C4:C23"/>
    <mergeCell ref="E13:E16"/>
    <mergeCell ref="F13:F16"/>
    <mergeCell ref="D13:D16"/>
    <mergeCell ref="E17:E20"/>
    <mergeCell ref="F17:F20"/>
    <mergeCell ref="D17:D20"/>
    <mergeCell ref="E4:E7"/>
    <mergeCell ref="E9:E12"/>
    <mergeCell ref="F9:F12"/>
    <mergeCell ref="F4:F7"/>
    <mergeCell ref="D4:D7"/>
    <mergeCell ref="D9:D1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I78"/>
  <sheetViews>
    <sheetView zoomScale="110" zoomScaleNormal="110" workbookViewId="0">
      <selection activeCell="B15" sqref="B15"/>
    </sheetView>
  </sheetViews>
  <sheetFormatPr baseColWidth="10" defaultColWidth="11.44140625" defaultRowHeight="14.4" x14ac:dyDescent="0.3"/>
  <cols>
    <col min="1" max="1" width="24.88671875" customWidth="1"/>
    <col min="2" max="9" width="19.33203125" customWidth="1"/>
  </cols>
  <sheetData>
    <row r="2" spans="1:9" ht="15" customHeight="1" x14ac:dyDescent="0.3">
      <c r="B2" s="78" t="s">
        <v>195</v>
      </c>
      <c r="C2" s="79"/>
      <c r="D2" s="79"/>
      <c r="E2" s="80"/>
      <c r="F2" s="75" t="s">
        <v>196</v>
      </c>
      <c r="G2" s="76"/>
      <c r="H2" s="76"/>
      <c r="I2" s="77"/>
    </row>
    <row r="3" spans="1:9" ht="50.25" customHeight="1" x14ac:dyDescent="0.3">
      <c r="A3" s="19"/>
      <c r="B3" s="22" t="s">
        <v>197</v>
      </c>
      <c r="C3" s="22" t="s">
        <v>198</v>
      </c>
      <c r="D3" s="22" t="s">
        <v>199</v>
      </c>
      <c r="E3" s="22" t="s">
        <v>200</v>
      </c>
      <c r="F3" s="23" t="s">
        <v>201</v>
      </c>
      <c r="G3" s="23" t="s">
        <v>202</v>
      </c>
      <c r="H3" s="23" t="s">
        <v>203</v>
      </c>
      <c r="I3" s="24" t="s">
        <v>204</v>
      </c>
    </row>
    <row r="4" spans="1:9" ht="15" thickBot="1" x14ac:dyDescent="0.35">
      <c r="A4" s="21" t="s">
        <v>205</v>
      </c>
      <c r="B4" s="21" t="s">
        <v>206</v>
      </c>
      <c r="C4" s="21" t="s">
        <v>207</v>
      </c>
      <c r="D4" s="21" t="s">
        <v>208</v>
      </c>
      <c r="E4" s="21" t="s">
        <v>209</v>
      </c>
      <c r="F4" s="21" t="s">
        <v>210</v>
      </c>
      <c r="G4" s="21" t="s">
        <v>211</v>
      </c>
      <c r="H4" s="21" t="s">
        <v>212</v>
      </c>
      <c r="I4" s="21" t="s">
        <v>213</v>
      </c>
    </row>
    <row r="5" spans="1:9" ht="120" x14ac:dyDescent="0.3">
      <c r="A5" s="177" t="s">
        <v>53</v>
      </c>
      <c r="B5" s="178" t="s">
        <v>317</v>
      </c>
      <c r="C5" s="179" t="s">
        <v>318</v>
      </c>
      <c r="D5" s="179" t="s">
        <v>319</v>
      </c>
      <c r="E5" s="179" t="s">
        <v>320</v>
      </c>
      <c r="F5" s="179" t="s">
        <v>321</v>
      </c>
      <c r="G5" s="179" t="s">
        <v>322</v>
      </c>
      <c r="H5" s="179" t="s">
        <v>323</v>
      </c>
      <c r="I5" s="180" t="s">
        <v>324</v>
      </c>
    </row>
    <row r="6" spans="1:9" ht="216" x14ac:dyDescent="0.3">
      <c r="A6" s="181"/>
      <c r="B6" s="182" t="s">
        <v>325</v>
      </c>
      <c r="C6" s="183" t="s">
        <v>326</v>
      </c>
      <c r="D6" s="184" t="s">
        <v>327</v>
      </c>
      <c r="E6" s="183" t="s">
        <v>328</v>
      </c>
      <c r="F6" s="184" t="s">
        <v>329</v>
      </c>
      <c r="G6" s="184" t="s">
        <v>330</v>
      </c>
      <c r="H6" s="184" t="s">
        <v>331</v>
      </c>
      <c r="I6" s="185" t="s">
        <v>332</v>
      </c>
    </row>
    <row r="7" spans="1:9" ht="96" x14ac:dyDescent="0.3">
      <c r="A7" s="181"/>
      <c r="B7" s="182" t="s">
        <v>333</v>
      </c>
      <c r="C7" s="183" t="s">
        <v>334</v>
      </c>
      <c r="D7" s="183" t="s">
        <v>335</v>
      </c>
      <c r="E7" s="183" t="s">
        <v>336</v>
      </c>
      <c r="F7" s="184" t="s">
        <v>337</v>
      </c>
      <c r="G7" s="183" t="s">
        <v>338</v>
      </c>
      <c r="H7" s="183" t="s">
        <v>339</v>
      </c>
      <c r="I7" s="185"/>
    </row>
    <row r="8" spans="1:9" ht="120" x14ac:dyDescent="0.3">
      <c r="A8" s="181"/>
      <c r="B8" s="182" t="s">
        <v>340</v>
      </c>
      <c r="C8" s="183" t="s">
        <v>341</v>
      </c>
      <c r="D8" s="183" t="s">
        <v>342</v>
      </c>
      <c r="E8" s="184" t="s">
        <v>343</v>
      </c>
      <c r="F8" s="184" t="s">
        <v>344</v>
      </c>
      <c r="G8" s="184" t="s">
        <v>345</v>
      </c>
      <c r="H8" s="186" t="s">
        <v>346</v>
      </c>
      <c r="I8" s="185"/>
    </row>
    <row r="9" spans="1:9" ht="168" x14ac:dyDescent="0.3">
      <c r="A9" s="181"/>
      <c r="B9" s="187" t="s">
        <v>347</v>
      </c>
      <c r="C9" s="183" t="s">
        <v>348</v>
      </c>
      <c r="D9" s="183" t="s">
        <v>349</v>
      </c>
      <c r="E9" s="183" t="s">
        <v>350</v>
      </c>
      <c r="F9" s="184" t="s">
        <v>351</v>
      </c>
      <c r="G9" s="184" t="s">
        <v>352</v>
      </c>
      <c r="H9" s="184" t="s">
        <v>353</v>
      </c>
      <c r="I9" s="185"/>
    </row>
    <row r="10" spans="1:9" ht="120" x14ac:dyDescent="0.3">
      <c r="A10" s="181"/>
      <c r="B10" s="182" t="s">
        <v>354</v>
      </c>
      <c r="C10" s="183" t="s">
        <v>355</v>
      </c>
      <c r="D10" s="183" t="s">
        <v>356</v>
      </c>
      <c r="E10" s="183" t="s">
        <v>357</v>
      </c>
      <c r="F10" s="184" t="s">
        <v>358</v>
      </c>
      <c r="G10" s="184" t="s">
        <v>359</v>
      </c>
      <c r="H10" s="188" t="s">
        <v>360</v>
      </c>
      <c r="I10" s="185"/>
    </row>
    <row r="11" spans="1:9" ht="144" x14ac:dyDescent="0.3">
      <c r="A11" s="181"/>
      <c r="B11" s="182" t="s">
        <v>361</v>
      </c>
      <c r="C11" s="183" t="s">
        <v>362</v>
      </c>
      <c r="D11" s="183" t="s">
        <v>363</v>
      </c>
      <c r="E11" s="183" t="s">
        <v>364</v>
      </c>
      <c r="F11" s="184" t="s">
        <v>365</v>
      </c>
      <c r="G11" s="184" t="s">
        <v>366</v>
      </c>
      <c r="H11" s="184" t="s">
        <v>367</v>
      </c>
      <c r="I11" s="185"/>
    </row>
    <row r="12" spans="1:9" ht="108" x14ac:dyDescent="0.3">
      <c r="A12" s="181"/>
      <c r="B12" s="182" t="s">
        <v>368</v>
      </c>
      <c r="C12" s="183"/>
      <c r="D12" s="183" t="s">
        <v>369</v>
      </c>
      <c r="E12" s="183" t="s">
        <v>370</v>
      </c>
      <c r="F12" s="184" t="s">
        <v>371</v>
      </c>
      <c r="G12" s="184" t="s">
        <v>372</v>
      </c>
      <c r="H12" s="184" t="s">
        <v>373</v>
      </c>
      <c r="I12" s="189"/>
    </row>
    <row r="13" spans="1:9" ht="108" x14ac:dyDescent="0.3">
      <c r="A13" s="181"/>
      <c r="B13" s="182" t="s">
        <v>374</v>
      </c>
      <c r="C13" s="183"/>
      <c r="D13" s="183" t="s">
        <v>375</v>
      </c>
      <c r="E13" s="183" t="s">
        <v>376</v>
      </c>
      <c r="F13" s="184" t="s">
        <v>377</v>
      </c>
      <c r="G13" s="184" t="s">
        <v>378</v>
      </c>
      <c r="H13" s="184" t="s">
        <v>379</v>
      </c>
      <c r="I13" s="185"/>
    </row>
    <row r="14" spans="1:9" ht="117" customHeight="1" x14ac:dyDescent="0.3">
      <c r="A14" s="181"/>
      <c r="B14" s="182" t="s">
        <v>380</v>
      </c>
      <c r="C14" s="183"/>
      <c r="D14" s="183" t="s">
        <v>381</v>
      </c>
      <c r="E14" s="183" t="s">
        <v>382</v>
      </c>
      <c r="F14" s="184" t="s">
        <v>383</v>
      </c>
      <c r="G14" s="184" t="s">
        <v>384</v>
      </c>
      <c r="H14" s="184"/>
      <c r="I14" s="185"/>
    </row>
    <row r="15" spans="1:9" ht="144" x14ac:dyDescent="0.3">
      <c r="A15" s="181"/>
      <c r="B15" s="190" t="s">
        <v>385</v>
      </c>
      <c r="C15" s="183"/>
      <c r="D15" s="20"/>
      <c r="E15" s="183" t="s">
        <v>386</v>
      </c>
      <c r="F15" s="183" t="s">
        <v>387</v>
      </c>
      <c r="G15" s="183" t="s">
        <v>388</v>
      </c>
      <c r="H15" s="183"/>
      <c r="I15" s="191"/>
    </row>
    <row r="16" spans="1:9" ht="108" x14ac:dyDescent="0.3">
      <c r="A16" s="181"/>
      <c r="B16" s="192" t="s">
        <v>389</v>
      </c>
      <c r="C16" s="183"/>
      <c r="D16" s="183" t="s">
        <v>390</v>
      </c>
      <c r="E16" s="183"/>
      <c r="F16" s="184" t="s">
        <v>391</v>
      </c>
      <c r="G16" s="184" t="s">
        <v>392</v>
      </c>
      <c r="H16" s="184"/>
      <c r="I16" s="191"/>
    </row>
    <row r="17" spans="1:9" ht="129.6" x14ac:dyDescent="0.3">
      <c r="A17" s="181"/>
      <c r="B17" s="193"/>
      <c r="C17" s="183"/>
      <c r="D17" s="183"/>
      <c r="E17" s="20"/>
      <c r="F17" s="194" t="s">
        <v>393</v>
      </c>
      <c r="G17" s="195" t="s">
        <v>394</v>
      </c>
      <c r="H17" s="183"/>
      <c r="I17" s="191"/>
    </row>
    <row r="18" spans="1:9" ht="15" customHeight="1" x14ac:dyDescent="0.3">
      <c r="A18" s="181"/>
      <c r="B18" s="193"/>
      <c r="C18" s="20"/>
      <c r="D18" s="20"/>
      <c r="E18" s="20"/>
      <c r="F18" s="184" t="s">
        <v>395</v>
      </c>
      <c r="G18" s="194" t="s">
        <v>396</v>
      </c>
      <c r="H18" s="20"/>
      <c r="I18" s="189"/>
    </row>
    <row r="19" spans="1:9" ht="144" x14ac:dyDescent="0.3">
      <c r="A19" s="181"/>
      <c r="B19" s="193"/>
      <c r="C19" s="20"/>
      <c r="D19" s="20"/>
      <c r="E19" s="20"/>
      <c r="F19" s="184" t="s">
        <v>397</v>
      </c>
      <c r="G19" s="194" t="s">
        <v>398</v>
      </c>
      <c r="H19" s="20"/>
      <c r="I19" s="189"/>
    </row>
    <row r="20" spans="1:9" ht="201.6" x14ac:dyDescent="0.3">
      <c r="A20" s="181"/>
      <c r="B20" s="193"/>
      <c r="C20" s="20"/>
      <c r="D20" s="20"/>
      <c r="E20" s="20"/>
      <c r="F20" s="194" t="s">
        <v>399</v>
      </c>
      <c r="G20" s="20"/>
      <c r="H20" s="20"/>
      <c r="I20" s="189"/>
    </row>
    <row r="21" spans="1:9" ht="129.6" x14ac:dyDescent="0.3">
      <c r="A21" s="181"/>
      <c r="B21" s="193"/>
      <c r="C21" s="20"/>
      <c r="D21" s="20"/>
      <c r="E21" s="20"/>
      <c r="F21" s="194" t="s">
        <v>400</v>
      </c>
      <c r="G21" s="20"/>
      <c r="H21" s="20"/>
      <c r="I21" s="189"/>
    </row>
    <row r="22" spans="1:9" ht="15" customHeight="1" x14ac:dyDescent="0.3">
      <c r="A22" s="181"/>
      <c r="B22" s="193"/>
      <c r="C22" s="20"/>
      <c r="D22" s="20"/>
      <c r="E22" s="20"/>
      <c r="F22" s="194" t="s">
        <v>401</v>
      </c>
      <c r="G22" s="20"/>
      <c r="H22" s="20"/>
      <c r="I22" s="189"/>
    </row>
    <row r="23" spans="1:9" ht="231" thickBot="1" x14ac:dyDescent="0.35">
      <c r="A23" s="196"/>
      <c r="B23" s="197"/>
      <c r="C23" s="198"/>
      <c r="D23" s="198"/>
      <c r="E23" s="198"/>
      <c r="F23" s="199" t="s">
        <v>402</v>
      </c>
      <c r="G23" s="198"/>
      <c r="H23" s="198"/>
      <c r="I23" s="200"/>
    </row>
    <row r="24" spans="1:9" x14ac:dyDescent="0.3">
      <c r="A24" s="5"/>
      <c r="B24" s="20"/>
      <c r="C24" s="20"/>
      <c r="D24" s="20"/>
      <c r="E24" s="20"/>
      <c r="F24" s="20"/>
      <c r="G24" s="20"/>
      <c r="H24" s="20"/>
      <c r="I24" s="20"/>
    </row>
    <row r="25" spans="1:9" x14ac:dyDescent="0.3">
      <c r="A25" s="5"/>
      <c r="B25" s="20"/>
      <c r="C25" s="20"/>
      <c r="D25" s="20"/>
      <c r="E25" s="20"/>
      <c r="F25" s="20"/>
      <c r="G25" s="20"/>
      <c r="H25" s="20"/>
      <c r="I25" s="20"/>
    </row>
    <row r="26" spans="1:9" x14ac:dyDescent="0.3">
      <c r="A26" s="5"/>
      <c r="B26" s="20"/>
      <c r="C26" s="20"/>
      <c r="D26" s="20"/>
      <c r="E26" s="20"/>
      <c r="F26" s="20"/>
      <c r="G26" s="20"/>
      <c r="H26" s="20"/>
      <c r="I26" s="20"/>
    </row>
    <row r="27" spans="1:9" x14ac:dyDescent="0.3">
      <c r="A27" s="5"/>
      <c r="B27" s="20"/>
      <c r="C27" s="20"/>
      <c r="D27" s="20"/>
      <c r="E27" s="20"/>
      <c r="F27" s="20"/>
      <c r="G27" s="20"/>
      <c r="H27" s="20"/>
      <c r="I27" s="20"/>
    </row>
    <row r="28" spans="1:9" x14ac:dyDescent="0.3">
      <c r="A28" s="5"/>
      <c r="B28" s="20"/>
      <c r="C28" s="20"/>
      <c r="D28" s="20"/>
      <c r="E28" s="20"/>
      <c r="F28" s="20"/>
      <c r="G28" s="20"/>
      <c r="H28" s="20"/>
      <c r="I28" s="20"/>
    </row>
    <row r="29" spans="1:9" x14ac:dyDescent="0.3">
      <c r="A29" s="5"/>
      <c r="B29" s="20"/>
      <c r="C29" s="20"/>
      <c r="D29" s="20"/>
      <c r="E29" s="20"/>
      <c r="F29" s="20"/>
      <c r="G29" s="20"/>
      <c r="H29" s="20"/>
      <c r="I29" s="20"/>
    </row>
    <row r="30" spans="1:9" x14ac:dyDescent="0.3">
      <c r="A30" s="5"/>
      <c r="B30" s="20"/>
      <c r="C30" s="20"/>
      <c r="D30" s="20"/>
      <c r="E30" s="20"/>
      <c r="F30" s="20"/>
      <c r="G30" s="20"/>
      <c r="H30" s="20"/>
      <c r="I30" s="20"/>
    </row>
    <row r="31" spans="1:9" x14ac:dyDescent="0.3">
      <c r="A31" s="5"/>
      <c r="B31" s="20"/>
      <c r="C31" s="20"/>
      <c r="D31" s="20"/>
      <c r="E31" s="20"/>
      <c r="F31" s="20"/>
      <c r="G31" s="20"/>
      <c r="H31" s="20"/>
      <c r="I31" s="20"/>
    </row>
    <row r="32" spans="1:9" x14ac:dyDescent="0.3">
      <c r="A32" s="5"/>
      <c r="B32" s="20"/>
      <c r="C32" s="20"/>
      <c r="D32" s="20"/>
      <c r="E32" s="20"/>
      <c r="F32" s="20"/>
      <c r="G32" s="20"/>
      <c r="H32" s="20"/>
      <c r="I32" s="20"/>
    </row>
    <row r="33" spans="1:9" x14ac:dyDescent="0.3">
      <c r="A33" s="5"/>
      <c r="B33" s="20"/>
      <c r="C33" s="20"/>
      <c r="D33" s="20"/>
      <c r="E33" s="20"/>
      <c r="F33" s="20"/>
      <c r="G33" s="20"/>
      <c r="H33" s="20"/>
      <c r="I33" s="20"/>
    </row>
    <row r="34" spans="1:9" x14ac:dyDescent="0.3">
      <c r="A34" s="5"/>
      <c r="B34" s="20"/>
      <c r="C34" s="20"/>
      <c r="D34" s="20"/>
      <c r="E34" s="20"/>
      <c r="F34" s="20"/>
      <c r="G34" s="20"/>
      <c r="H34" s="20"/>
      <c r="I34" s="20"/>
    </row>
    <row r="35" spans="1:9" x14ac:dyDescent="0.3">
      <c r="A35" s="5"/>
      <c r="B35" s="20"/>
      <c r="C35" s="20"/>
      <c r="D35" s="20"/>
      <c r="E35" s="20"/>
      <c r="F35" s="20"/>
      <c r="G35" s="20"/>
      <c r="H35" s="20"/>
      <c r="I35" s="20"/>
    </row>
    <row r="36" spans="1:9" x14ac:dyDescent="0.3">
      <c r="A36" s="5"/>
      <c r="B36" s="20"/>
      <c r="C36" s="20"/>
      <c r="D36" s="20"/>
      <c r="E36" s="20"/>
      <c r="F36" s="20"/>
      <c r="G36" s="20"/>
      <c r="H36" s="20"/>
      <c r="I36" s="20"/>
    </row>
    <row r="37" spans="1:9" x14ac:dyDescent="0.3">
      <c r="A37" s="5"/>
      <c r="B37" s="20"/>
      <c r="C37" s="20"/>
      <c r="D37" s="20"/>
      <c r="E37" s="20"/>
      <c r="F37" s="20"/>
      <c r="G37" s="20"/>
      <c r="H37" s="20"/>
      <c r="I37" s="20"/>
    </row>
    <row r="38" spans="1:9" x14ac:dyDescent="0.3">
      <c r="A38" s="5"/>
      <c r="B38" s="20"/>
      <c r="C38" s="20"/>
      <c r="D38" s="20"/>
      <c r="E38" s="20"/>
      <c r="F38" s="20"/>
      <c r="G38" s="20"/>
      <c r="H38" s="20"/>
      <c r="I38" s="20"/>
    </row>
    <row r="39" spans="1:9" x14ac:dyDescent="0.3">
      <c r="A39" s="5"/>
      <c r="B39" s="20"/>
      <c r="C39" s="20"/>
      <c r="D39" s="20"/>
      <c r="E39" s="20"/>
      <c r="F39" s="20"/>
      <c r="G39" s="20"/>
      <c r="H39" s="20"/>
      <c r="I39" s="20"/>
    </row>
    <row r="40" spans="1:9" x14ac:dyDescent="0.3">
      <c r="A40" s="5"/>
      <c r="B40" s="20"/>
      <c r="C40" s="20"/>
      <c r="D40" s="20"/>
      <c r="E40" s="20"/>
      <c r="F40" s="20"/>
      <c r="G40" s="20"/>
      <c r="H40" s="20"/>
      <c r="I40" s="20"/>
    </row>
    <row r="41" spans="1:9" x14ac:dyDescent="0.3">
      <c r="A41" s="5"/>
      <c r="B41" s="20"/>
      <c r="C41" s="20"/>
      <c r="D41" s="20"/>
      <c r="E41" s="20"/>
      <c r="F41" s="20"/>
      <c r="G41" s="20"/>
      <c r="H41" s="20"/>
      <c r="I41" s="20"/>
    </row>
    <row r="42" spans="1:9" x14ac:dyDescent="0.3">
      <c r="A42" s="5"/>
      <c r="B42" s="20"/>
      <c r="C42" s="20"/>
      <c r="D42" s="20"/>
      <c r="E42" s="20"/>
      <c r="F42" s="20"/>
      <c r="G42" s="20"/>
      <c r="H42" s="20"/>
      <c r="I42" s="20"/>
    </row>
    <row r="43" spans="1:9" x14ac:dyDescent="0.3">
      <c r="A43" s="5"/>
      <c r="B43" s="20"/>
      <c r="C43" s="20"/>
      <c r="D43" s="20"/>
      <c r="E43" s="20"/>
      <c r="F43" s="20"/>
      <c r="G43" s="20"/>
      <c r="H43" s="20"/>
      <c r="I43" s="20"/>
    </row>
    <row r="44" spans="1:9" x14ac:dyDescent="0.3">
      <c r="A44" s="5"/>
      <c r="B44" s="20"/>
      <c r="C44" s="20"/>
      <c r="D44" s="20"/>
      <c r="E44" s="20"/>
      <c r="F44" s="20"/>
      <c r="G44" s="20"/>
      <c r="H44" s="20"/>
      <c r="I44" s="20"/>
    </row>
    <row r="45" spans="1:9" x14ac:dyDescent="0.3">
      <c r="A45" s="5"/>
      <c r="B45" s="20"/>
      <c r="C45" s="20"/>
      <c r="D45" s="20"/>
      <c r="E45" s="20"/>
      <c r="F45" s="20"/>
      <c r="G45" s="20"/>
      <c r="H45" s="20"/>
      <c r="I45" s="20"/>
    </row>
    <row r="46" spans="1:9" x14ac:dyDescent="0.3">
      <c r="A46" s="5"/>
      <c r="B46" s="20"/>
      <c r="C46" s="20"/>
      <c r="D46" s="20"/>
      <c r="E46" s="20"/>
      <c r="F46" s="20"/>
      <c r="G46" s="20"/>
      <c r="H46" s="20"/>
      <c r="I46" s="20"/>
    </row>
    <row r="47" spans="1:9" x14ac:dyDescent="0.3">
      <c r="A47" s="5"/>
      <c r="B47" s="20"/>
      <c r="C47" s="20"/>
      <c r="D47" s="20"/>
      <c r="E47" s="20"/>
      <c r="F47" s="20"/>
      <c r="G47" s="20"/>
      <c r="H47" s="20"/>
      <c r="I47" s="20"/>
    </row>
    <row r="48" spans="1:9" x14ac:dyDescent="0.3">
      <c r="A48" s="5"/>
      <c r="B48" s="20"/>
      <c r="C48" s="20"/>
      <c r="D48" s="20"/>
      <c r="E48" s="20"/>
      <c r="F48" s="20"/>
      <c r="G48" s="20"/>
      <c r="H48" s="20"/>
      <c r="I48" s="20"/>
    </row>
    <row r="49" spans="1:9" x14ac:dyDescent="0.3">
      <c r="A49" s="5"/>
      <c r="B49" s="20"/>
      <c r="C49" s="20"/>
      <c r="D49" s="20"/>
      <c r="E49" s="20"/>
      <c r="F49" s="20"/>
      <c r="G49" s="20"/>
      <c r="H49" s="20"/>
      <c r="I49" s="20"/>
    </row>
    <row r="50" spans="1:9" x14ac:dyDescent="0.3">
      <c r="A50" s="5"/>
      <c r="B50" s="20"/>
      <c r="C50" s="20"/>
      <c r="D50" s="20"/>
      <c r="E50" s="20"/>
      <c r="F50" s="20"/>
      <c r="G50" s="20"/>
      <c r="H50" s="20"/>
      <c r="I50" s="20"/>
    </row>
    <row r="51" spans="1:9" x14ac:dyDescent="0.3">
      <c r="A51" s="5"/>
      <c r="B51" s="20"/>
      <c r="C51" s="20"/>
      <c r="D51" s="20"/>
      <c r="E51" s="20"/>
      <c r="F51" s="20"/>
      <c r="G51" s="20"/>
      <c r="H51" s="20"/>
      <c r="I51" s="20"/>
    </row>
    <row r="52" spans="1:9" x14ac:dyDescent="0.3">
      <c r="A52" s="5"/>
      <c r="B52" s="20"/>
      <c r="C52" s="20"/>
      <c r="D52" s="20"/>
      <c r="E52" s="20"/>
      <c r="F52" s="20"/>
      <c r="G52" s="20"/>
      <c r="H52" s="20"/>
      <c r="I52" s="20"/>
    </row>
    <row r="53" spans="1:9" x14ac:dyDescent="0.3">
      <c r="A53" s="5"/>
      <c r="B53" s="20"/>
      <c r="C53" s="20"/>
      <c r="D53" s="20"/>
      <c r="E53" s="20"/>
      <c r="F53" s="20"/>
      <c r="G53" s="20"/>
      <c r="H53" s="20"/>
      <c r="I53" s="20"/>
    </row>
    <row r="54" spans="1:9" x14ac:dyDescent="0.3">
      <c r="A54" s="5"/>
      <c r="B54" s="20"/>
      <c r="C54" s="20"/>
      <c r="D54" s="20"/>
      <c r="E54" s="20"/>
      <c r="F54" s="20"/>
      <c r="G54" s="20"/>
      <c r="H54" s="20"/>
      <c r="I54" s="20"/>
    </row>
    <row r="55" spans="1:9" x14ac:dyDescent="0.3">
      <c r="A55" s="5"/>
      <c r="B55" s="20"/>
      <c r="C55" s="20"/>
      <c r="D55" s="20"/>
      <c r="E55" s="20"/>
      <c r="F55" s="20"/>
      <c r="G55" s="20"/>
      <c r="H55" s="20"/>
      <c r="I55" s="20"/>
    </row>
    <row r="56" spans="1:9" x14ac:dyDescent="0.3">
      <c r="A56" s="5"/>
      <c r="B56" s="20"/>
      <c r="C56" s="20"/>
      <c r="D56" s="20"/>
      <c r="E56" s="20"/>
      <c r="F56" s="20"/>
      <c r="G56" s="20"/>
      <c r="H56" s="20"/>
      <c r="I56" s="20"/>
    </row>
    <row r="57" spans="1:9" x14ac:dyDescent="0.3">
      <c r="A57" s="5"/>
      <c r="B57" s="20"/>
      <c r="C57" s="20"/>
      <c r="D57" s="20"/>
      <c r="E57" s="20"/>
      <c r="F57" s="20"/>
      <c r="G57" s="20"/>
      <c r="H57" s="20"/>
      <c r="I57" s="20"/>
    </row>
    <row r="58" spans="1:9" x14ac:dyDescent="0.3">
      <c r="A58" s="5"/>
      <c r="B58" s="20"/>
      <c r="C58" s="20"/>
      <c r="D58" s="20"/>
      <c r="E58" s="20"/>
      <c r="F58" s="20"/>
      <c r="G58" s="20"/>
      <c r="H58" s="20"/>
      <c r="I58" s="20"/>
    </row>
    <row r="59" spans="1:9" x14ac:dyDescent="0.3">
      <c r="A59" s="5"/>
      <c r="B59" s="20"/>
      <c r="C59" s="20"/>
      <c r="D59" s="20"/>
      <c r="E59" s="20"/>
      <c r="F59" s="20"/>
      <c r="G59" s="20"/>
      <c r="H59" s="20"/>
      <c r="I59" s="20"/>
    </row>
    <row r="60" spans="1:9" x14ac:dyDescent="0.3">
      <c r="A60" s="5"/>
      <c r="B60" s="20"/>
      <c r="C60" s="20"/>
      <c r="D60" s="20"/>
      <c r="E60" s="20"/>
      <c r="F60" s="20"/>
      <c r="G60" s="20"/>
      <c r="H60" s="20"/>
      <c r="I60" s="20"/>
    </row>
    <row r="61" spans="1:9" x14ac:dyDescent="0.3">
      <c r="A61" s="5"/>
      <c r="B61" s="20"/>
      <c r="C61" s="20"/>
      <c r="D61" s="20"/>
      <c r="E61" s="20"/>
      <c r="F61" s="20"/>
      <c r="G61" s="20"/>
      <c r="H61" s="20"/>
      <c r="I61" s="20"/>
    </row>
    <row r="62" spans="1:9" x14ac:dyDescent="0.3">
      <c r="A62" s="5"/>
      <c r="B62" s="20"/>
      <c r="C62" s="20"/>
      <c r="D62" s="20"/>
      <c r="E62" s="20"/>
      <c r="F62" s="20"/>
      <c r="G62" s="20"/>
      <c r="H62" s="20"/>
      <c r="I62" s="20"/>
    </row>
    <row r="63" spans="1:9" x14ac:dyDescent="0.3">
      <c r="A63" s="5"/>
      <c r="B63" s="20"/>
      <c r="C63" s="20"/>
      <c r="D63" s="20"/>
      <c r="E63" s="20"/>
      <c r="F63" s="20"/>
      <c r="G63" s="20"/>
      <c r="H63" s="20"/>
      <c r="I63" s="20"/>
    </row>
    <row r="64" spans="1:9" x14ac:dyDescent="0.3">
      <c r="A64" s="5"/>
      <c r="B64" s="20"/>
      <c r="C64" s="20"/>
      <c r="D64" s="20"/>
      <c r="E64" s="20"/>
      <c r="F64" s="20"/>
      <c r="G64" s="20"/>
      <c r="H64" s="20"/>
      <c r="I64" s="20"/>
    </row>
    <row r="65" spans="1:9" x14ac:dyDescent="0.3">
      <c r="A65" s="5"/>
      <c r="B65" s="20"/>
      <c r="C65" s="20"/>
      <c r="D65" s="20"/>
      <c r="E65" s="20"/>
      <c r="F65" s="20"/>
      <c r="G65" s="20"/>
      <c r="H65" s="20"/>
      <c r="I65" s="20"/>
    </row>
    <row r="66" spans="1:9" x14ac:dyDescent="0.3">
      <c r="A66" s="5"/>
      <c r="B66" s="20"/>
      <c r="C66" s="20"/>
      <c r="D66" s="20"/>
      <c r="E66" s="20"/>
      <c r="F66" s="20"/>
      <c r="G66" s="20"/>
      <c r="H66" s="20"/>
      <c r="I66" s="20"/>
    </row>
    <row r="67" spans="1:9" x14ac:dyDescent="0.3">
      <c r="A67" s="5"/>
      <c r="B67" s="20"/>
      <c r="C67" s="20"/>
      <c r="D67" s="20"/>
      <c r="E67" s="20"/>
      <c r="F67" s="20"/>
      <c r="G67" s="20"/>
      <c r="H67" s="20"/>
      <c r="I67" s="20"/>
    </row>
    <row r="68" spans="1:9" x14ac:dyDescent="0.3">
      <c r="A68" s="5"/>
      <c r="B68" s="20"/>
      <c r="C68" s="20"/>
      <c r="D68" s="20"/>
      <c r="E68" s="20"/>
      <c r="F68" s="20"/>
      <c r="G68" s="20"/>
      <c r="H68" s="20"/>
      <c r="I68" s="20"/>
    </row>
    <row r="69" spans="1:9" x14ac:dyDescent="0.3">
      <c r="A69" s="5"/>
      <c r="B69" s="20"/>
      <c r="C69" s="20"/>
      <c r="D69" s="20"/>
      <c r="E69" s="20"/>
      <c r="F69" s="20"/>
      <c r="G69" s="20"/>
      <c r="H69" s="20"/>
      <c r="I69" s="20"/>
    </row>
    <row r="70" spans="1:9" x14ac:dyDescent="0.3">
      <c r="A70" s="5"/>
      <c r="B70" s="20"/>
      <c r="C70" s="20"/>
      <c r="D70" s="20"/>
      <c r="E70" s="20"/>
      <c r="F70" s="20"/>
      <c r="G70" s="20"/>
      <c r="H70" s="20"/>
      <c r="I70" s="20"/>
    </row>
    <row r="71" spans="1:9" x14ac:dyDescent="0.3">
      <c r="A71" s="5"/>
      <c r="B71" s="20"/>
      <c r="C71" s="20"/>
      <c r="D71" s="20"/>
      <c r="E71" s="20"/>
      <c r="F71" s="20"/>
      <c r="G71" s="20"/>
      <c r="H71" s="20"/>
      <c r="I71" s="20"/>
    </row>
    <row r="72" spans="1:9" x14ac:dyDescent="0.3">
      <c r="A72" s="5"/>
      <c r="B72" s="20"/>
      <c r="C72" s="20"/>
      <c r="D72" s="20"/>
      <c r="E72" s="20"/>
      <c r="F72" s="20"/>
      <c r="G72" s="20"/>
      <c r="H72" s="20"/>
      <c r="I72" s="20"/>
    </row>
    <row r="73" spans="1:9" x14ac:dyDescent="0.3">
      <c r="A73" s="5"/>
      <c r="B73" s="20"/>
      <c r="C73" s="20"/>
      <c r="D73" s="20"/>
      <c r="E73" s="20"/>
      <c r="F73" s="20"/>
      <c r="G73" s="20"/>
      <c r="H73" s="20"/>
      <c r="I73" s="20"/>
    </row>
    <row r="74" spans="1:9" x14ac:dyDescent="0.3">
      <c r="A74" s="5"/>
      <c r="B74" s="20"/>
      <c r="C74" s="20"/>
      <c r="D74" s="20"/>
      <c r="E74" s="20"/>
      <c r="F74" s="20"/>
      <c r="G74" s="20"/>
      <c r="H74" s="20"/>
      <c r="I74" s="20"/>
    </row>
    <row r="75" spans="1:9" x14ac:dyDescent="0.3">
      <c r="A75" s="5"/>
      <c r="B75" s="20"/>
      <c r="C75" s="20"/>
      <c r="D75" s="20"/>
      <c r="E75" s="20"/>
      <c r="F75" s="20"/>
      <c r="G75" s="20"/>
      <c r="H75" s="20"/>
      <c r="I75" s="20"/>
    </row>
    <row r="76" spans="1:9" x14ac:dyDescent="0.3">
      <c r="A76" s="5"/>
      <c r="B76" s="20"/>
      <c r="C76" s="20"/>
      <c r="D76" s="20"/>
      <c r="E76" s="20"/>
      <c r="F76" s="20"/>
      <c r="G76" s="20"/>
      <c r="H76" s="20"/>
      <c r="I76" s="20"/>
    </row>
    <row r="77" spans="1:9" x14ac:dyDescent="0.3">
      <c r="A77" s="5"/>
      <c r="B77" s="20"/>
      <c r="C77" s="20"/>
      <c r="D77" s="20"/>
      <c r="E77" s="20"/>
      <c r="F77" s="20"/>
      <c r="G77" s="20"/>
      <c r="H77" s="20"/>
      <c r="I77" s="20"/>
    </row>
    <row r="78" spans="1:9" x14ac:dyDescent="0.3">
      <c r="A78" s="5"/>
      <c r="B78" s="20"/>
      <c r="C78" s="20"/>
      <c r="D78" s="20"/>
      <c r="E78" s="20"/>
      <c r="F78" s="20"/>
      <c r="G78" s="20"/>
      <c r="H78" s="20"/>
      <c r="I78" s="20"/>
    </row>
  </sheetData>
  <autoFilter ref="A4:I78" xr:uid="{00000000-0009-0000-0000-000001000000}"/>
  <mergeCells count="3">
    <mergeCell ref="F2:I2"/>
    <mergeCell ref="B2:E2"/>
    <mergeCell ref="A5:A23"/>
  </mergeCells>
  <pageMargins left="0.7" right="0.7" top="0.75" bottom="0.75" header="0.3" footer="0.3"/>
  <pageSetup orientation="portrait" horizontalDpi="4294967292"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I56"/>
  <sheetViews>
    <sheetView showGridLines="0" tabSelected="1" topLeftCell="C1" zoomScale="70" zoomScaleNormal="70" workbookViewId="0">
      <selection activeCell="D52" sqref="D52:D56"/>
    </sheetView>
  </sheetViews>
  <sheetFormatPr baseColWidth="10" defaultColWidth="11.44140625" defaultRowHeight="14.4" x14ac:dyDescent="0.3"/>
  <cols>
    <col min="1" max="1" width="12.88671875" customWidth="1"/>
    <col min="2" max="2" width="8.33203125" customWidth="1"/>
    <col min="3" max="3" width="27.109375" customWidth="1"/>
    <col min="4" max="4" width="23.33203125" customWidth="1"/>
    <col min="5" max="5" width="28.44140625" customWidth="1"/>
    <col min="6" max="6" width="49.33203125" customWidth="1"/>
    <col min="7" max="7" width="20.6640625" customWidth="1"/>
    <col min="8" max="8" width="15.88671875" customWidth="1"/>
    <col min="9" max="9" width="19.5546875" customWidth="1"/>
    <col min="10" max="10" width="15.88671875" customWidth="1"/>
    <col min="11" max="11" width="10.33203125" customWidth="1"/>
    <col min="12" max="12" width="11.5546875" customWidth="1"/>
    <col min="13" max="13" width="7.44140625" customWidth="1"/>
    <col min="14" max="14" width="16.5546875" customWidth="1"/>
    <col min="15" max="15" width="6.6640625" customWidth="1"/>
    <col min="16" max="16" width="12.109375" customWidth="1"/>
    <col min="17" max="17" width="15.5546875" customWidth="1"/>
    <col min="18" max="18" width="13.44140625" customWidth="1"/>
    <col min="19" max="19" width="7" customWidth="1"/>
    <col min="20" max="20" width="12.6640625" customWidth="1"/>
    <col min="21" max="21" width="8.33203125" customWidth="1"/>
    <col min="22" max="22" width="12.6640625" customWidth="1"/>
    <col min="23" max="23" width="8.44140625" customWidth="1"/>
    <col min="24" max="24" width="17.5546875" customWidth="1"/>
    <col min="25" max="25" width="42.33203125" customWidth="1"/>
    <col min="26" max="26" width="21.88671875" customWidth="1"/>
    <col min="27" max="27" width="37.33203125" customWidth="1"/>
    <col min="28" max="28" width="9.88671875" customWidth="1"/>
    <col min="29" max="29" width="8.88671875" customWidth="1"/>
    <col min="30" max="30" width="13.6640625" customWidth="1"/>
    <col min="31" max="31" width="11.88671875" customWidth="1"/>
    <col min="32" max="32" width="12.5546875" customWidth="1"/>
    <col min="33" max="33" width="12.109375" customWidth="1"/>
    <col min="34" max="34" width="9.109375" customWidth="1"/>
    <col min="35" max="35" width="10.88671875" customWidth="1"/>
    <col min="36" max="36" width="8.6640625" customWidth="1"/>
    <col min="37" max="37" width="8.109375" customWidth="1"/>
    <col min="38" max="38" width="9.44140625" customWidth="1"/>
    <col min="39" max="39" width="8.44140625" customWidth="1"/>
    <col min="40" max="40" width="7.88671875" customWidth="1"/>
    <col min="41" max="41" width="13.33203125" customWidth="1"/>
    <col min="42" max="42" width="7.6640625" customWidth="1"/>
    <col min="43" max="43" width="13.33203125" customWidth="1"/>
    <col min="44" max="44" width="12.6640625" customWidth="1"/>
    <col min="45" max="45" width="12" customWidth="1"/>
    <col min="46" max="47" width="17.33203125" customWidth="1"/>
    <col min="48" max="48" width="14.33203125" customWidth="1"/>
    <col min="49" max="49" width="12.33203125" customWidth="1"/>
    <col min="50" max="52" width="17.33203125" customWidth="1"/>
    <col min="53" max="54" width="22" customWidth="1"/>
    <col min="55" max="55" width="12.109375" customWidth="1"/>
    <col min="61" max="61" width="54.109375" customWidth="1"/>
    <col min="16338" max="16384" width="25.44140625" customWidth="1"/>
  </cols>
  <sheetData>
    <row r="1" spans="1:61" s="7" customFormat="1" ht="16.5" customHeight="1" x14ac:dyDescent="0.2">
      <c r="A1" s="96"/>
      <c r="B1" s="96"/>
      <c r="C1" s="96"/>
      <c r="D1" s="107" t="s">
        <v>214</v>
      </c>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107"/>
      <c r="BB1" s="108" t="s">
        <v>215</v>
      </c>
      <c r="BC1" s="108"/>
      <c r="BI1" s="30" t="s">
        <v>216</v>
      </c>
    </row>
    <row r="2" spans="1:61" s="7" customFormat="1" ht="16.5" customHeight="1" x14ac:dyDescent="0.2">
      <c r="A2" s="96"/>
      <c r="B2" s="96"/>
      <c r="C2" s="96"/>
      <c r="D2" s="109" t="s">
        <v>217</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c r="AU2" s="110"/>
      <c r="AV2" s="110"/>
      <c r="AW2" s="110"/>
      <c r="AX2" s="110"/>
      <c r="AY2" s="110"/>
      <c r="AZ2" s="110"/>
      <c r="BA2" s="111"/>
      <c r="BB2" s="108" t="s">
        <v>218</v>
      </c>
      <c r="BC2" s="108"/>
      <c r="BI2" s="30" t="s">
        <v>219</v>
      </c>
    </row>
    <row r="3" spans="1:61" s="7" customFormat="1" ht="16.5" customHeight="1" x14ac:dyDescent="0.2">
      <c r="A3" s="96"/>
      <c r="B3" s="96"/>
      <c r="C3" s="96"/>
      <c r="D3" s="109" t="s">
        <v>220</v>
      </c>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c r="AU3" s="110"/>
      <c r="AV3" s="110"/>
      <c r="AW3" s="110"/>
      <c r="AX3" s="110"/>
      <c r="AY3" s="110"/>
      <c r="AZ3" s="110"/>
      <c r="BA3" s="111"/>
      <c r="BB3" s="108" t="s">
        <v>221</v>
      </c>
      <c r="BC3" s="108"/>
      <c r="BI3" s="30" t="s">
        <v>222</v>
      </c>
    </row>
    <row r="4" spans="1:61" s="7" customFormat="1" ht="18" customHeight="1" x14ac:dyDescent="0.2">
      <c r="A4" s="96"/>
      <c r="B4" s="96"/>
      <c r="C4" s="96"/>
      <c r="D4" s="112" t="s">
        <v>223</v>
      </c>
      <c r="E4" s="113"/>
      <c r="F4" s="113"/>
      <c r="G4" s="113"/>
      <c r="H4" s="113"/>
      <c r="I4" s="113"/>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3"/>
      <c r="AI4" s="113"/>
      <c r="AJ4" s="113"/>
      <c r="AK4" s="113"/>
      <c r="AL4" s="113"/>
      <c r="AM4" s="113"/>
      <c r="AN4" s="113"/>
      <c r="AO4" s="113"/>
      <c r="AP4" s="113"/>
      <c r="AQ4" s="113"/>
      <c r="AR4" s="113"/>
      <c r="AS4" s="113"/>
      <c r="AT4" s="113"/>
      <c r="AU4" s="113"/>
      <c r="AV4" s="113"/>
      <c r="AW4" s="113"/>
      <c r="AX4" s="113"/>
      <c r="AY4" s="113"/>
      <c r="AZ4" s="113"/>
      <c r="BA4" s="114"/>
      <c r="BB4" s="108" t="s">
        <v>224</v>
      </c>
      <c r="BC4" s="108"/>
      <c r="BI4" s="30" t="s">
        <v>225</v>
      </c>
    </row>
    <row r="5" spans="1:61" s="8" customFormat="1" ht="41.25" customHeight="1" x14ac:dyDescent="0.3">
      <c r="A5" s="97" t="s">
        <v>226</v>
      </c>
      <c r="B5" s="98"/>
      <c r="C5" s="98"/>
      <c r="D5" s="118" t="s">
        <v>214</v>
      </c>
      <c r="E5" s="119"/>
      <c r="F5" s="45" t="s">
        <v>227</v>
      </c>
      <c r="G5" s="46" t="s">
        <v>405</v>
      </c>
      <c r="H5" s="45" t="s">
        <v>228</v>
      </c>
      <c r="I5" s="46" t="s">
        <v>403</v>
      </c>
      <c r="J5" s="45" t="s">
        <v>0</v>
      </c>
      <c r="K5" s="47" t="s">
        <v>404</v>
      </c>
      <c r="L5" s="128" t="s">
        <v>229</v>
      </c>
      <c r="M5" s="93"/>
      <c r="N5" s="34">
        <v>45656</v>
      </c>
      <c r="O5" s="43"/>
      <c r="P5" s="56"/>
      <c r="Q5" s="56"/>
      <c r="R5" s="56"/>
      <c r="S5" s="57"/>
      <c r="T5" s="57"/>
      <c r="U5" s="57"/>
      <c r="AS5" s="58"/>
      <c r="BB5" s="105"/>
      <c r="BC5" s="106"/>
      <c r="BI5" s="30" t="s">
        <v>230</v>
      </c>
    </row>
    <row r="6" spans="1:61" s="8" customFormat="1" ht="62.25" customHeight="1" x14ac:dyDescent="0.3">
      <c r="A6" s="99" t="s">
        <v>231</v>
      </c>
      <c r="B6" s="100"/>
      <c r="C6" s="101"/>
      <c r="D6" s="201" t="s">
        <v>406</v>
      </c>
      <c r="E6" s="201"/>
      <c r="F6" s="201"/>
      <c r="G6" s="201"/>
      <c r="H6" s="201"/>
      <c r="I6" s="201"/>
      <c r="J6" s="201"/>
      <c r="K6" s="202"/>
      <c r="L6" s="94" t="s">
        <v>232</v>
      </c>
      <c r="M6" s="95"/>
      <c r="N6" s="44">
        <v>2025</v>
      </c>
      <c r="O6" s="43"/>
      <c r="P6" s="56"/>
      <c r="Q6" s="59"/>
      <c r="R6" s="59"/>
      <c r="S6" s="59"/>
      <c r="T6" s="59"/>
      <c r="W6" s="36" t="s">
        <v>233</v>
      </c>
      <c r="X6" s="115"/>
      <c r="Y6" s="115"/>
      <c r="Z6" s="115"/>
      <c r="AA6" s="115"/>
      <c r="AB6" s="115"/>
      <c r="AC6" s="115"/>
      <c r="AD6" s="115"/>
      <c r="AE6" s="115"/>
      <c r="AF6" s="115"/>
      <c r="AG6" s="115"/>
      <c r="AH6" s="115"/>
      <c r="AI6" s="115"/>
      <c r="AJ6" s="37"/>
      <c r="AK6" s="37"/>
      <c r="AL6" s="37"/>
      <c r="AM6" s="37"/>
      <c r="AN6" s="38"/>
      <c r="AO6" s="39"/>
      <c r="AP6" s="39"/>
      <c r="AQ6" s="39"/>
      <c r="AS6" s="58"/>
      <c r="AT6" s="35"/>
      <c r="AU6" s="35"/>
      <c r="AV6" s="35"/>
      <c r="AW6" s="35"/>
      <c r="AX6" s="35"/>
      <c r="AY6" s="35"/>
      <c r="AZ6" s="35"/>
      <c r="BA6" s="35"/>
      <c r="BB6" s="116"/>
      <c r="BC6" s="117"/>
      <c r="BI6" s="30" t="s">
        <v>234</v>
      </c>
    </row>
    <row r="7" spans="1:61" s="8" customFormat="1" ht="29.25" customHeight="1" x14ac:dyDescent="0.3">
      <c r="A7" s="169" t="s">
        <v>235</v>
      </c>
      <c r="B7" s="170"/>
      <c r="C7" s="170"/>
      <c r="D7" s="170"/>
      <c r="E7" s="170"/>
      <c r="F7" s="170"/>
      <c r="G7" s="170"/>
      <c r="H7" s="170"/>
      <c r="I7" s="170"/>
      <c r="J7" s="170"/>
      <c r="K7" s="170"/>
      <c r="L7" s="170"/>
      <c r="M7" s="170"/>
      <c r="N7" s="170"/>
      <c r="O7" s="170"/>
      <c r="P7" s="170"/>
      <c r="Q7" s="170"/>
      <c r="R7" s="170"/>
      <c r="S7" s="170"/>
      <c r="T7" s="170"/>
      <c r="U7" s="170"/>
      <c r="V7" s="170"/>
      <c r="W7" s="120" t="s">
        <v>236</v>
      </c>
      <c r="X7" s="120"/>
      <c r="Y7" s="120"/>
      <c r="Z7" s="120"/>
      <c r="AA7" s="120"/>
      <c r="AB7" s="120"/>
      <c r="AC7" s="120"/>
      <c r="AD7" s="120"/>
      <c r="AE7" s="120"/>
      <c r="AF7" s="120"/>
      <c r="AG7" s="120"/>
      <c r="AH7" s="120"/>
      <c r="AI7" s="120"/>
      <c r="AJ7" s="120"/>
      <c r="AK7" s="120"/>
      <c r="AL7" s="120"/>
      <c r="AM7" s="120"/>
      <c r="AN7" s="120"/>
      <c r="AO7" s="120"/>
      <c r="AP7" s="120"/>
      <c r="AQ7" s="120"/>
      <c r="AR7" s="120"/>
      <c r="AS7" s="121"/>
      <c r="AT7" s="122" t="s">
        <v>237</v>
      </c>
      <c r="AU7" s="122"/>
      <c r="AV7" s="122"/>
      <c r="AW7" s="122"/>
      <c r="AX7" s="122"/>
      <c r="AY7" s="122"/>
      <c r="AZ7" s="122"/>
      <c r="BA7" s="122"/>
      <c r="BB7" s="122"/>
      <c r="BC7" s="123"/>
    </row>
    <row r="8" spans="1:61" s="8" customFormat="1" ht="33" customHeight="1" x14ac:dyDescent="0.3">
      <c r="A8" s="90" t="s">
        <v>238</v>
      </c>
      <c r="B8" s="90"/>
      <c r="C8" s="90"/>
      <c r="D8" s="90"/>
      <c r="E8" s="90"/>
      <c r="F8" s="90"/>
      <c r="G8" s="90"/>
      <c r="H8" s="90"/>
      <c r="I8" s="90"/>
      <c r="J8" s="91"/>
      <c r="K8" s="122" t="s">
        <v>239</v>
      </c>
      <c r="L8" s="122"/>
      <c r="M8" s="122"/>
      <c r="N8" s="122"/>
      <c r="O8" s="122"/>
      <c r="P8" s="122"/>
      <c r="Q8" s="122"/>
      <c r="R8" s="122"/>
      <c r="S8" s="122"/>
      <c r="T8" s="122"/>
      <c r="U8" s="122"/>
      <c r="V8" s="122"/>
      <c r="W8" s="151" t="s">
        <v>240</v>
      </c>
      <c r="X8" s="151"/>
      <c r="Y8" s="151"/>
      <c r="Z8" s="151"/>
      <c r="AA8" s="151"/>
      <c r="AB8" s="153" t="s">
        <v>241</v>
      </c>
      <c r="AC8" s="153"/>
      <c r="AD8" s="153"/>
      <c r="AE8" s="153"/>
      <c r="AF8" s="153"/>
      <c r="AG8" s="153"/>
      <c r="AH8" s="153"/>
      <c r="AI8" s="153"/>
      <c r="AJ8" s="154"/>
      <c r="AK8" s="154"/>
      <c r="AL8" s="154"/>
      <c r="AM8" s="154"/>
      <c r="AN8" s="154"/>
      <c r="AO8" s="154"/>
      <c r="AP8" s="154"/>
      <c r="AQ8" s="154"/>
      <c r="AR8" s="154"/>
      <c r="AS8" s="154"/>
      <c r="AT8" s="124"/>
      <c r="AU8" s="124"/>
      <c r="AV8" s="124"/>
      <c r="AW8" s="124"/>
      <c r="AX8" s="124"/>
      <c r="AY8" s="124"/>
      <c r="AZ8" s="124"/>
      <c r="BA8" s="124"/>
      <c r="BB8" s="124"/>
      <c r="BC8" s="125"/>
    </row>
    <row r="9" spans="1:61" s="9" customFormat="1" ht="33" customHeight="1" x14ac:dyDescent="0.3">
      <c r="A9" s="92"/>
      <c r="B9" s="92"/>
      <c r="C9" s="92"/>
      <c r="D9" s="92"/>
      <c r="E9" s="92"/>
      <c r="F9" s="92"/>
      <c r="G9" s="92"/>
      <c r="H9" s="92"/>
      <c r="I9" s="92"/>
      <c r="J9" s="93"/>
      <c r="K9" s="86" t="s">
        <v>242</v>
      </c>
      <c r="L9" s="86" t="s">
        <v>243</v>
      </c>
      <c r="M9" s="86" t="s">
        <v>244</v>
      </c>
      <c r="N9" s="86" t="s">
        <v>245</v>
      </c>
      <c r="O9" s="86" t="s">
        <v>246</v>
      </c>
      <c r="P9" s="86" t="s">
        <v>247</v>
      </c>
      <c r="Q9" s="86" t="s">
        <v>248</v>
      </c>
      <c r="R9" s="86" t="s">
        <v>249</v>
      </c>
      <c r="S9" s="86" t="s">
        <v>250</v>
      </c>
      <c r="T9" s="86" t="s">
        <v>251</v>
      </c>
      <c r="U9" s="86" t="s">
        <v>252</v>
      </c>
      <c r="V9" s="86" t="s">
        <v>253</v>
      </c>
      <c r="W9" s="151"/>
      <c r="X9" s="151"/>
      <c r="Y9" s="151"/>
      <c r="Z9" s="151"/>
      <c r="AA9" s="152"/>
      <c r="AB9" s="126" t="s">
        <v>254</v>
      </c>
      <c r="AC9" s="126"/>
      <c r="AD9" s="126"/>
      <c r="AE9" s="126"/>
      <c r="AF9" s="126"/>
      <c r="AG9" s="126"/>
      <c r="AH9" s="126"/>
      <c r="AI9" s="126"/>
      <c r="AJ9" s="155" t="s">
        <v>255</v>
      </c>
      <c r="AK9" s="29"/>
      <c r="AL9" s="156" t="s">
        <v>256</v>
      </c>
      <c r="AM9" s="156" t="s">
        <v>257</v>
      </c>
      <c r="AN9" s="102" t="s">
        <v>258</v>
      </c>
      <c r="AO9" s="102" t="s">
        <v>259</v>
      </c>
      <c r="AP9" s="156" t="s">
        <v>260</v>
      </c>
      <c r="AQ9" s="102" t="s">
        <v>261</v>
      </c>
      <c r="AR9" s="102" t="s">
        <v>262</v>
      </c>
      <c r="AS9" s="102" t="s">
        <v>263</v>
      </c>
      <c r="AT9" s="124"/>
      <c r="AU9" s="124"/>
      <c r="AV9" s="124"/>
      <c r="AW9" s="124"/>
      <c r="AX9" s="124"/>
      <c r="AY9" s="124"/>
      <c r="AZ9" s="124"/>
      <c r="BA9" s="124"/>
      <c r="BB9" s="124"/>
      <c r="BC9" s="125"/>
    </row>
    <row r="10" spans="1:61" s="9" customFormat="1" ht="49.5" customHeight="1" x14ac:dyDescent="0.3">
      <c r="A10" s="84" t="s">
        <v>264</v>
      </c>
      <c r="B10" s="84" t="s">
        <v>265</v>
      </c>
      <c r="C10" s="85" t="s">
        <v>266</v>
      </c>
      <c r="D10" s="85" t="s">
        <v>267</v>
      </c>
      <c r="E10" s="85" t="s">
        <v>268</v>
      </c>
      <c r="F10" s="85" t="s">
        <v>269</v>
      </c>
      <c r="G10" s="85" t="s">
        <v>270</v>
      </c>
      <c r="H10" s="85"/>
      <c r="I10" s="85"/>
      <c r="J10" s="85"/>
      <c r="K10" s="86"/>
      <c r="L10" s="86"/>
      <c r="M10" s="86"/>
      <c r="N10" s="86"/>
      <c r="O10" s="86"/>
      <c r="P10" s="86"/>
      <c r="Q10" s="86"/>
      <c r="R10" s="86"/>
      <c r="S10" s="86"/>
      <c r="T10" s="86"/>
      <c r="U10" s="86"/>
      <c r="V10" s="86"/>
      <c r="W10" s="151"/>
      <c r="X10" s="151"/>
      <c r="Y10" s="151"/>
      <c r="Z10" s="151"/>
      <c r="AA10" s="151"/>
      <c r="AB10" s="127" t="s">
        <v>271</v>
      </c>
      <c r="AC10" s="127"/>
      <c r="AD10" s="127"/>
      <c r="AE10" s="127"/>
      <c r="AF10" s="127"/>
      <c r="AG10" s="127" t="s">
        <v>272</v>
      </c>
      <c r="AH10" s="127"/>
      <c r="AI10" s="127"/>
      <c r="AJ10" s="156"/>
      <c r="AK10" s="29"/>
      <c r="AL10" s="156"/>
      <c r="AM10" s="156"/>
      <c r="AN10" s="102"/>
      <c r="AO10" s="102"/>
      <c r="AP10" s="156"/>
      <c r="AQ10" s="102"/>
      <c r="AR10" s="102"/>
      <c r="AS10" s="102"/>
      <c r="AT10" s="136" t="s">
        <v>273</v>
      </c>
      <c r="AU10" s="136" t="s">
        <v>274</v>
      </c>
      <c r="AV10" s="136" t="s">
        <v>275</v>
      </c>
      <c r="AW10" s="136" t="s">
        <v>276</v>
      </c>
      <c r="AX10" s="138" t="s">
        <v>277</v>
      </c>
      <c r="AY10" s="138"/>
      <c r="AZ10" s="138"/>
      <c r="BA10" s="85" t="s">
        <v>278</v>
      </c>
      <c r="BB10" s="85" t="s">
        <v>279</v>
      </c>
      <c r="BC10" s="135" t="s">
        <v>280</v>
      </c>
    </row>
    <row r="11" spans="1:61" s="9" customFormat="1" ht="64.5" customHeight="1" x14ac:dyDescent="0.3">
      <c r="A11" s="84"/>
      <c r="B11" s="84"/>
      <c r="C11" s="85"/>
      <c r="D11" s="85"/>
      <c r="E11" s="85"/>
      <c r="F11" s="85"/>
      <c r="G11" s="10" t="s">
        <v>281</v>
      </c>
      <c r="H11" s="10" t="s">
        <v>282</v>
      </c>
      <c r="I11" s="10" t="s">
        <v>283</v>
      </c>
      <c r="J11" s="10" t="s">
        <v>284</v>
      </c>
      <c r="K11" s="86"/>
      <c r="L11" s="86"/>
      <c r="M11" s="86"/>
      <c r="N11" s="86"/>
      <c r="O11" s="86"/>
      <c r="P11" s="86"/>
      <c r="Q11" s="86"/>
      <c r="R11" s="86"/>
      <c r="S11" s="86"/>
      <c r="T11" s="86"/>
      <c r="U11" s="86"/>
      <c r="V11" s="86"/>
      <c r="W11" s="11" t="s">
        <v>285</v>
      </c>
      <c r="X11" s="11" t="s">
        <v>286</v>
      </c>
      <c r="Y11" s="11" t="s">
        <v>287</v>
      </c>
      <c r="Z11" s="11" t="s">
        <v>288</v>
      </c>
      <c r="AA11" s="12" t="s">
        <v>289</v>
      </c>
      <c r="AB11" s="12" t="s">
        <v>290</v>
      </c>
      <c r="AC11" s="11" t="s">
        <v>291</v>
      </c>
      <c r="AD11" s="11" t="s">
        <v>292</v>
      </c>
      <c r="AE11" s="12" t="s">
        <v>293</v>
      </c>
      <c r="AF11" s="11" t="s">
        <v>294</v>
      </c>
      <c r="AG11" s="11" t="s">
        <v>295</v>
      </c>
      <c r="AH11" s="11" t="s">
        <v>296</v>
      </c>
      <c r="AI11" s="11" t="s">
        <v>297</v>
      </c>
      <c r="AJ11" s="29" t="s">
        <v>298</v>
      </c>
      <c r="AK11" s="29"/>
      <c r="AL11" s="29" t="s">
        <v>299</v>
      </c>
      <c r="AM11" s="29" t="s">
        <v>300</v>
      </c>
      <c r="AN11" s="102"/>
      <c r="AO11" s="102"/>
      <c r="AP11" s="156"/>
      <c r="AQ11" s="102"/>
      <c r="AR11" s="102"/>
      <c r="AS11" s="102"/>
      <c r="AT11" s="137"/>
      <c r="AU11" s="137"/>
      <c r="AV11" s="137"/>
      <c r="AW11" s="137"/>
      <c r="AX11" s="12" t="s">
        <v>301</v>
      </c>
      <c r="AY11" s="12" t="s">
        <v>302</v>
      </c>
      <c r="AZ11" s="12" t="s">
        <v>303</v>
      </c>
      <c r="BA11" s="85"/>
      <c r="BB11" s="85"/>
      <c r="BC11" s="135"/>
      <c r="BF11" s="25"/>
    </row>
    <row r="12" spans="1:61" s="15" customFormat="1" ht="154.19999999999999" customHeight="1" x14ac:dyDescent="0.3">
      <c r="A12" s="81" t="s">
        <v>403</v>
      </c>
      <c r="B12" s="87" t="s">
        <v>304</v>
      </c>
      <c r="C12" s="88" t="s">
        <v>409</v>
      </c>
      <c r="D12" s="88" t="s">
        <v>407</v>
      </c>
      <c r="E12" s="88" t="s">
        <v>408</v>
      </c>
      <c r="F12" s="89" t="str">
        <f>+CONCATENATE(C12," ",D12," ",E12)</f>
        <v>Posibilidad de perdida reputacional por la inoportunidad en la entrega de informacion al Alcalde Mayor y al Comité Institucional de Coordinacion de Control Interno, debido a la demora en la revisión y consolidación  de la información.</v>
      </c>
      <c r="G12" s="88" t="s">
        <v>427</v>
      </c>
      <c r="H12" s="88"/>
      <c r="I12" s="88" t="s">
        <v>428</v>
      </c>
      <c r="J12" s="145" t="s">
        <v>428</v>
      </c>
      <c r="K12" s="146">
        <v>50</v>
      </c>
      <c r="L12" s="144" t="str">
        <f>IF(K12&lt;=0,"",IF(K12&lt;=2,"Muy Baja",IF(K12&lt;=24,"Baja",IF(K12&lt;=500,"Media",IF(K12&lt;=5000,"Alta","Muy Alta")))))</f>
        <v>Media</v>
      </c>
      <c r="M12" s="147">
        <f>IF(L12="","",IF(L12="Muy Baja",0.2,IF(L12="Baja",0.4,IF(L12="Media",0.6,IF(L12="Alta",0.8,IF(L12="Muy Alta",1,))))))</f>
        <v>0.6</v>
      </c>
      <c r="N12" s="150" t="s">
        <v>305</v>
      </c>
      <c r="O12" s="147">
        <f>IF(N12="","",IF(N12="menor a 10 SMLMV",0.2,IF(N12="ENTRE 10 Y 50 SMLMV",0.4,IF(N12="entre 50 y 100 SMLMV",0.6,IF(N12="entre 100 y 500 SMLMV",0.8,IF(N12="Mayor a 500 SMLMV",1,))))))</f>
        <v>0</v>
      </c>
      <c r="P12" s="144" t="str">
        <f>IF(O12&lt;=0,"",IF(O12&lt;=20%,"Leve",IF(O12&lt;=40%,"Menor",IF(O12&lt;=60%,"Moderado",IF(O12&lt;=80%,"Mayor","Catastrofico")))))</f>
        <v/>
      </c>
      <c r="Q12" s="139" t="s">
        <v>222</v>
      </c>
      <c r="R12" s="144" t="str">
        <f>IF(S12&lt;=0,"",IF(S12&lt;=20%,"Leve",IF(S12&lt;=40%,"Menor",IF(S12&lt;=60%,"Moderado",IF(S12&lt;=80%,"Mayor","Catastrofico")))))</f>
        <v>Menor</v>
      </c>
      <c r="S12" s="147">
        <f>IF(Q12="","",IF(Q12="El riesgo afecta la imagen de algún área de la organización",0.2,IF(Q12="El riesgo afecta la imagen de la entidad internamente, de conocimiento general nivel interno, de junta directiva y accionistas y/o de proveedores",0.4,IF(Q12="El riesgo afecta la imagen de la entidad con algunos usuarios de relevancia frente al logro de los objetivos",0.6,IF(Q12="El riesgo afecta la imagen de la entidad con efecto publicitario sostenido a nivel de sector administrativo, nivel departamental o municipal",0.8,IF(Q12="El riesgo afecta la imagen de la entidad a nivel nacional, con efecto publicitario sostenido a nivel país",1,))))))</f>
        <v>0.4</v>
      </c>
      <c r="T12" s="144" t="str">
        <f>IF(U12&lt;=0,"",IF(U12&lt;=20%,"Leve",IF(U12&lt;=40%,"Menor",IF(U12&lt;=60%,"Moderado",IF(U12&lt;=80%,"Mayor","Catastrofico")))))</f>
        <v>Menor</v>
      </c>
      <c r="U12" s="149">
        <f>+S12</f>
        <v>0.4</v>
      </c>
      <c r="V12" s="142" t="str">
        <f>IF(OR(AND(L12="Muy Baja",T12="Leve"),AND(L12="Muy Baja",T12="Menor"),AND(L12="Baja",T12="Leve")),"Bajo",IF(OR(AND(L12="Muy baja",T12="Moderado"),AND(L12="Baja",T12="Menor"),AND(L12="Baja",T12="Moderado"),AND(L12="Media",T12="Leve"),AND(L12="Media",T12="Menor"),AND(L12="Media",T12="Moderado"),AND(L12="Alta",T12="Leve"),AND(L12="Alta",T12="Menor")),"Moderado",IF(OR(AND(L12="Muy Baja",T12="Mayor"),AND(L12="Baja",T12="Mayor"),AND(L12="Media",T12="Mayor"),AND(L12="Alta",T12="Moderado"),AND(L12="Alta",T12="Mayor"),AND(L12="Muy Alta",T12="Leve"),AND(L12="Muy Alta",T12="Menor"),AND(L12="Muy Alta",T12="Moderado"),AND(L12="Muy Alta",T12="Mayor")),"Alto",IF(OR(AND(L12="Muy Baja",T12="Catastrofico"),AND(L12="Baja",T12="Catastrofico"),AND(L12="Media",T12="Catastrofico"),AND(L12="Alta",T12="Catastrofico"),AND(L12="Muy Alta",T12="Catastrofico")),"Extremo",))))</f>
        <v>Moderado</v>
      </c>
      <c r="W12" s="13">
        <v>1</v>
      </c>
      <c r="X12" s="211" t="s">
        <v>429</v>
      </c>
      <c r="Y12" s="211" t="s">
        <v>430</v>
      </c>
      <c r="Z12" s="211" t="s">
        <v>431</v>
      </c>
      <c r="AA12" s="13" t="str">
        <f t="shared" ref="AA12:AA21" si="0">+CONCATENATE(X12," ",Y12," ",Z12)</f>
        <v xml:space="preserve">Jefe de la Oficina Asesora de Control Intenro / Profesional  asignado verificar y/o monitorear   cada vez que se asigne la actividad, el cumplimiento oportuno del trámite en los canales establecidos. En caso de evidenciar incumplimiento en los plazos, se dispondrá el tramite inmediato y/o se efectuará las advertencias correspondientes para prevenir futuros incumplimientos. </v>
      </c>
      <c r="AB12" s="31" t="s">
        <v>466</v>
      </c>
      <c r="AC12" s="32">
        <f>IF(AB12="","",IF(AB12="Preventivo",0.25,IF(AB12="Detectivo",0.15,IF(AB12="Correctivo",0.1,))))</f>
        <v>0.25</v>
      </c>
      <c r="AD12" s="14" t="str">
        <f>+IF(OR(AB12='[1]11 FORMULAS'!$O$4,AB12='[1]11 FORMULAS'!$O$5),'[1]11 FORMULAS'!$P$5,IF(AB12='[1]11 FORMULAS'!$O$6,'[1]11 FORMULAS'!$P$6,""))</f>
        <v>Probabilidad</v>
      </c>
      <c r="AE12" s="31" t="s">
        <v>468</v>
      </c>
      <c r="AF12" s="32">
        <f>IF(AE12="","",IF(AE12="Manual",0.15,IF(AE12="Automatico",0.25,)))</f>
        <v>0.15</v>
      </c>
      <c r="AG12" s="33" t="s">
        <v>469</v>
      </c>
      <c r="AH12" s="33" t="s">
        <v>471</v>
      </c>
      <c r="AI12" s="33" t="s">
        <v>470</v>
      </c>
      <c r="AJ12" s="14">
        <f>+AC12+AF12</f>
        <v>0.4</v>
      </c>
      <c r="AK12" s="14">
        <f>+M12*AJ12</f>
        <v>0.24</v>
      </c>
      <c r="AL12" s="14">
        <f>+M12-AK12</f>
        <v>0.36</v>
      </c>
      <c r="AM12" s="14">
        <f>IF(AD12='[1]11 FORMULAS'!$P$6,U12-(U12*AJ12),U12)</f>
        <v>0.4</v>
      </c>
      <c r="AN12" s="143">
        <f>+AL16</f>
        <v>0.36</v>
      </c>
      <c r="AO12" s="144" t="str">
        <f>IF(AN12&lt;=0,"",IF(AN12&lt;=20%,"Muy Baja",IF(AN12&lt;=40%,"Baja",IF(AN12&lt;=60%,"Media",IF(AN12&lt;=80%,"Alta","Muy Alta")))))</f>
        <v>Baja</v>
      </c>
      <c r="AP12" s="143">
        <f>+AM16</f>
        <v>0.4</v>
      </c>
      <c r="AQ12" s="144" t="str">
        <f>IF(AP12&lt;=0,"",IF(AP12&lt;=20%,"Leve",IF(AP12&lt;=40%,"Menor",IF(AP12&lt;=60%,"Moderado",IF(AP12&lt;=80%,"Mayor","Catastrofico")))))</f>
        <v>Menor</v>
      </c>
      <c r="AR12" s="142" t="str">
        <f>IF(OR(AND(AO12="Muy Baja",AQ12="Leve"),AND(AO12="Muy Baja",AQ12="Menor"),AND(AO12="Baja",AQ12="Leve")),"Bajo",IF(OR(AND(AO12="Muy baja",AQ12="Moderado"),AND(AO12="Baja",AQ12="Menor"),AND(AO12="Baja",AQ12="Moderado"),AND(AO12="Media",AQ12="Leve"),AND(AO12="Media",AQ12="Menor"),AND(AO12="Media",AQ12="Moderado"),AND(AO12="Alta",AQ12="Leve"),AND(AO12="Alta",AQ12="Menor")),"Moderado",IF(OR(AND(AO12="Muy Baja",AQ12="Mayor"),AND(AO12="Baja",AQ12="Mayor"),AND(AO12="Media",AQ12="Mayor"),AND(AO12="Alta",AQ12="Moderado"),AND(AO12="Alta",AQ12="Mayor"),AND(AO12="Muy Alta",AQ12="Leve"),AND(AO12="Muy Alta",AQ12="Menor"),AND(AO12="Muy Alta",AQ12="Moderado"),AND(AO12="Muy Alta",AQ12="Mayor")),"Alto",IF(OR(AND(AO12="Muy Baja",AQ12="Catastrofico"),AND(AO12="Baja",AQ12="Catastrofico"),AND(AO12="Media",AQ12="Catastrofico"),AND(AO12="Alta",AQ12="Catastrofico"),AND(AO12="Muy Alta",AQ12="Catastrofico")),"Extremo",""))))</f>
        <v>Moderado</v>
      </c>
      <c r="AS12" s="139" t="s">
        <v>472</v>
      </c>
      <c r="AT12" s="129" t="s">
        <v>473</v>
      </c>
      <c r="AU12" s="129" t="s">
        <v>474</v>
      </c>
      <c r="AV12" s="129" t="s">
        <v>475</v>
      </c>
      <c r="AW12" s="129" t="s">
        <v>476</v>
      </c>
      <c r="AX12" s="129" t="s">
        <v>477</v>
      </c>
      <c r="AY12" s="129" t="s">
        <v>477</v>
      </c>
      <c r="AZ12" s="129" t="s">
        <v>477</v>
      </c>
      <c r="BA12" s="129"/>
      <c r="BB12" s="129"/>
      <c r="BC12" s="132"/>
      <c r="BE12" s="26"/>
      <c r="BF12" s="103"/>
      <c r="BG12" s="104"/>
      <c r="BI12" s="9"/>
    </row>
    <row r="13" spans="1:61" s="15" customFormat="1" ht="35.25" customHeight="1" x14ac:dyDescent="0.3">
      <c r="A13" s="81"/>
      <c r="B13" s="87"/>
      <c r="C13" s="88"/>
      <c r="D13" s="88"/>
      <c r="E13" s="88"/>
      <c r="F13" s="89"/>
      <c r="G13" s="88"/>
      <c r="H13" s="88"/>
      <c r="I13" s="88"/>
      <c r="J13" s="145"/>
      <c r="K13" s="146"/>
      <c r="L13" s="144"/>
      <c r="M13" s="148"/>
      <c r="N13" s="150"/>
      <c r="O13" s="148"/>
      <c r="P13" s="144"/>
      <c r="Q13" s="140"/>
      <c r="R13" s="144"/>
      <c r="S13" s="148"/>
      <c r="T13" s="144"/>
      <c r="U13" s="149"/>
      <c r="V13" s="142"/>
      <c r="W13" s="13">
        <v>2</v>
      </c>
      <c r="X13" s="48"/>
      <c r="Y13" s="48"/>
      <c r="Z13" s="48"/>
      <c r="AA13" s="13" t="str">
        <f t="shared" si="0"/>
        <v xml:space="preserve">  </v>
      </c>
      <c r="AB13" s="31" t="s">
        <v>216</v>
      </c>
      <c r="AC13" s="32">
        <f>IF(AB13="","",IF(AB13="Preventivo",0.25,IF(AB13="Detectivo",0.15,IF(AB13="Correctivo",0.1,))))</f>
        <v>0</v>
      </c>
      <c r="AD13" s="14" t="str">
        <f>+IF(OR(AB13='[1]11 FORMULAS'!$O$4,AB13='[1]11 FORMULAS'!$O$5),'[1]11 FORMULAS'!$P$5,IF(AB13='[1]11 FORMULAS'!$O$6,'[1]11 FORMULAS'!$P$6,""))</f>
        <v/>
      </c>
      <c r="AE13" s="31" t="s">
        <v>216</v>
      </c>
      <c r="AF13" s="32">
        <f>IF(AE13="","",IF(AE13="Manual",0.15,IF(AE13="Automatico",0.25,)))</f>
        <v>0</v>
      </c>
      <c r="AG13" s="33" t="s">
        <v>216</v>
      </c>
      <c r="AH13" s="33" t="s">
        <v>216</v>
      </c>
      <c r="AI13" s="33" t="s">
        <v>216</v>
      </c>
      <c r="AJ13" s="14">
        <f>+AC13+AF13</f>
        <v>0</v>
      </c>
      <c r="AK13" s="14">
        <f>+AL12*AJ13</f>
        <v>0</v>
      </c>
      <c r="AL13" s="14">
        <f>+AL12-AK13</f>
        <v>0.36</v>
      </c>
      <c r="AM13" s="14">
        <f>IF(AD13='[1]11 FORMULAS'!$P$6,AM12-(AM12*AJ13),AM12)</f>
        <v>0.4</v>
      </c>
      <c r="AN13" s="143"/>
      <c r="AO13" s="144"/>
      <c r="AP13" s="143"/>
      <c r="AQ13" s="144"/>
      <c r="AR13" s="142"/>
      <c r="AS13" s="140"/>
      <c r="AT13" s="130"/>
      <c r="AU13" s="130"/>
      <c r="AV13" s="130"/>
      <c r="AW13" s="130"/>
      <c r="AX13" s="130"/>
      <c r="AY13" s="130"/>
      <c r="AZ13" s="130"/>
      <c r="BA13" s="130"/>
      <c r="BB13" s="130"/>
      <c r="BC13" s="133"/>
      <c r="BE13" s="27"/>
      <c r="BF13"/>
      <c r="BI13" s="9"/>
    </row>
    <row r="14" spans="1:61" s="15" customFormat="1" ht="35.25" customHeight="1" x14ac:dyDescent="0.3">
      <c r="A14" s="81"/>
      <c r="B14" s="87"/>
      <c r="C14" s="88"/>
      <c r="D14" s="88"/>
      <c r="E14" s="88"/>
      <c r="F14" s="89"/>
      <c r="G14" s="88"/>
      <c r="H14" s="88"/>
      <c r="I14" s="88"/>
      <c r="J14" s="145"/>
      <c r="K14" s="146"/>
      <c r="L14" s="144"/>
      <c r="M14" s="148"/>
      <c r="N14" s="150"/>
      <c r="O14" s="148"/>
      <c r="P14" s="144"/>
      <c r="Q14" s="140"/>
      <c r="R14" s="144"/>
      <c r="S14" s="148"/>
      <c r="T14" s="144"/>
      <c r="U14" s="149"/>
      <c r="V14" s="142"/>
      <c r="W14" s="13">
        <v>3</v>
      </c>
      <c r="X14" s="48"/>
      <c r="Y14" s="48"/>
      <c r="Z14" s="48"/>
      <c r="AA14" s="13" t="str">
        <f t="shared" si="0"/>
        <v xml:space="preserve">  </v>
      </c>
      <c r="AB14" s="31" t="s">
        <v>216</v>
      </c>
      <c r="AC14" s="32">
        <f>IF(AB14="","",IF(AB14="Preventivo",0.25,IF(AB14="Detectivo",0.15,IF(AB14="Correctivo",0.1,))))</f>
        <v>0</v>
      </c>
      <c r="AD14" s="14" t="str">
        <f>+IF(OR(AB14='[1]11 FORMULAS'!$O$4,AB14='[1]11 FORMULAS'!$O$5),'[1]11 FORMULAS'!$P$5,IF(AB14='[1]11 FORMULAS'!$O$6,'[1]11 FORMULAS'!$P$6,""))</f>
        <v/>
      </c>
      <c r="AE14" s="31" t="s">
        <v>216</v>
      </c>
      <c r="AF14" s="32">
        <f t="shared" ref="AF14:AF16" si="1">IF(AE14="","",IF(AE14="Manual",0.15,IF(AE14="Automatico",0.25,)))</f>
        <v>0</v>
      </c>
      <c r="AG14" s="33" t="s">
        <v>216</v>
      </c>
      <c r="AH14" s="33" t="s">
        <v>216</v>
      </c>
      <c r="AI14" s="33" t="s">
        <v>216</v>
      </c>
      <c r="AJ14" s="14">
        <f>+AC14+AF14</f>
        <v>0</v>
      </c>
      <c r="AK14" s="14">
        <f t="shared" ref="AK14:AK16" si="2">+AL13*AJ14</f>
        <v>0</v>
      </c>
      <c r="AL14" s="14">
        <f t="shared" ref="AL14:AL16" si="3">+AL13-AK14</f>
        <v>0.36</v>
      </c>
      <c r="AM14" s="14">
        <f>IF(AD14='[1]11 FORMULAS'!$P$6,AM13-(AM13*AJ14),AM13)</f>
        <v>0.4</v>
      </c>
      <c r="AN14" s="143"/>
      <c r="AO14" s="144"/>
      <c r="AP14" s="143"/>
      <c r="AQ14" s="144"/>
      <c r="AR14" s="142"/>
      <c r="AS14" s="140"/>
      <c r="AT14" s="130"/>
      <c r="AU14" s="130"/>
      <c r="AV14" s="130"/>
      <c r="AW14" s="130"/>
      <c r="AX14" s="130"/>
      <c r="AY14" s="130"/>
      <c r="AZ14" s="130"/>
      <c r="BA14" s="130"/>
      <c r="BB14" s="130"/>
      <c r="BC14" s="133"/>
      <c r="BE14" s="27"/>
      <c r="BF14"/>
    </row>
    <row r="15" spans="1:61" s="15" customFormat="1" ht="35.25" customHeight="1" x14ac:dyDescent="0.3">
      <c r="A15" s="81"/>
      <c r="B15" s="87"/>
      <c r="C15" s="88"/>
      <c r="D15" s="88"/>
      <c r="E15" s="88"/>
      <c r="F15" s="89"/>
      <c r="G15" s="88"/>
      <c r="H15" s="88"/>
      <c r="I15" s="88"/>
      <c r="J15" s="145"/>
      <c r="K15" s="146"/>
      <c r="L15" s="144"/>
      <c r="M15" s="148"/>
      <c r="N15" s="150"/>
      <c r="O15" s="148"/>
      <c r="P15" s="144"/>
      <c r="Q15" s="140"/>
      <c r="R15" s="144"/>
      <c r="S15" s="148"/>
      <c r="T15" s="144"/>
      <c r="U15" s="149"/>
      <c r="V15" s="142"/>
      <c r="W15" s="13">
        <v>4</v>
      </c>
      <c r="X15" s="48"/>
      <c r="Y15" s="48"/>
      <c r="Z15" s="48"/>
      <c r="AA15" s="13" t="str">
        <f t="shared" si="0"/>
        <v xml:space="preserve">  </v>
      </c>
      <c r="AB15" s="31" t="s">
        <v>216</v>
      </c>
      <c r="AC15" s="32">
        <f t="shared" ref="AC15:AC16" si="4">IF(AB15="","",IF(AB15="Preventivo",0.25,IF(AB15="Detectivo",0.15,IF(AB15="Correctivo",0.1,))))</f>
        <v>0</v>
      </c>
      <c r="AD15" s="14" t="str">
        <f>+IF(OR(AB15='[1]11 FORMULAS'!$O$4,AB15='[1]11 FORMULAS'!$O$5),'[1]11 FORMULAS'!$P$5,IF(AB15='[1]11 FORMULAS'!$O$6,'[1]11 FORMULAS'!$P$6,""))</f>
        <v/>
      </c>
      <c r="AE15" s="31" t="s">
        <v>216</v>
      </c>
      <c r="AF15" s="32">
        <f t="shared" si="1"/>
        <v>0</v>
      </c>
      <c r="AG15" s="33" t="s">
        <v>216</v>
      </c>
      <c r="AH15" s="33" t="s">
        <v>216</v>
      </c>
      <c r="AI15" s="33" t="s">
        <v>216</v>
      </c>
      <c r="AJ15" s="14">
        <f t="shared" ref="AJ15:AJ16" si="5">+AC15+AF15</f>
        <v>0</v>
      </c>
      <c r="AK15" s="14">
        <f t="shared" si="2"/>
        <v>0</v>
      </c>
      <c r="AL15" s="14">
        <f t="shared" si="3"/>
        <v>0.36</v>
      </c>
      <c r="AM15" s="14">
        <f>IF(AD15='[1]11 FORMULAS'!$P$6,AM14-(AM14*AJ15),AM14)</f>
        <v>0.4</v>
      </c>
      <c r="AN15" s="143"/>
      <c r="AO15" s="144"/>
      <c r="AP15" s="143"/>
      <c r="AQ15" s="144"/>
      <c r="AR15" s="142"/>
      <c r="AS15" s="140"/>
      <c r="AT15" s="130"/>
      <c r="AU15" s="130"/>
      <c r="AV15" s="130"/>
      <c r="AW15" s="130"/>
      <c r="AX15" s="130"/>
      <c r="AY15" s="130"/>
      <c r="AZ15" s="130"/>
      <c r="BA15" s="130"/>
      <c r="BB15" s="130"/>
      <c r="BC15" s="133"/>
      <c r="BE15" s="27"/>
      <c r="BF15"/>
    </row>
    <row r="16" spans="1:61" s="15" customFormat="1" ht="35.25" customHeight="1" x14ac:dyDescent="0.3">
      <c r="A16" s="81"/>
      <c r="B16" s="87"/>
      <c r="C16" s="88"/>
      <c r="D16" s="88"/>
      <c r="E16" s="88"/>
      <c r="F16" s="89"/>
      <c r="G16" s="88"/>
      <c r="H16" s="88"/>
      <c r="I16" s="88"/>
      <c r="J16" s="145"/>
      <c r="K16" s="146"/>
      <c r="L16" s="144"/>
      <c r="M16" s="148"/>
      <c r="N16" s="150"/>
      <c r="O16" s="148"/>
      <c r="P16" s="144"/>
      <c r="Q16" s="141"/>
      <c r="R16" s="144"/>
      <c r="S16" s="148"/>
      <c r="T16" s="144"/>
      <c r="U16" s="149"/>
      <c r="V16" s="142"/>
      <c r="W16" s="13"/>
      <c r="X16" s="13"/>
      <c r="Y16" s="13"/>
      <c r="Z16" s="13"/>
      <c r="AA16" s="13" t="str">
        <f t="shared" si="0"/>
        <v xml:space="preserve">  </v>
      </c>
      <c r="AB16" s="31" t="s">
        <v>216</v>
      </c>
      <c r="AC16" s="32">
        <f t="shared" si="4"/>
        <v>0</v>
      </c>
      <c r="AD16" s="14" t="str">
        <f>+IF(OR(AB16='[1]11 FORMULAS'!$O$4,AB16='[1]11 FORMULAS'!$O$5),'[1]11 FORMULAS'!$P$5,IF(AB16='[1]11 FORMULAS'!$O$6,'[1]11 FORMULAS'!$P$6,""))</f>
        <v/>
      </c>
      <c r="AE16" s="31" t="s">
        <v>216</v>
      </c>
      <c r="AF16" s="32">
        <f t="shared" si="1"/>
        <v>0</v>
      </c>
      <c r="AG16" s="33" t="s">
        <v>216</v>
      </c>
      <c r="AH16" s="33" t="s">
        <v>216</v>
      </c>
      <c r="AI16" s="33" t="s">
        <v>216</v>
      </c>
      <c r="AJ16" s="14">
        <f t="shared" si="5"/>
        <v>0</v>
      </c>
      <c r="AK16" s="14">
        <f t="shared" si="2"/>
        <v>0</v>
      </c>
      <c r="AL16" s="14">
        <f t="shared" si="3"/>
        <v>0.36</v>
      </c>
      <c r="AM16" s="14">
        <f>IF(AD16='[1]11 FORMULAS'!$P$6,AM15-(AM15*AJ16),AM15)</f>
        <v>0.4</v>
      </c>
      <c r="AN16" s="143"/>
      <c r="AO16" s="144"/>
      <c r="AP16" s="143"/>
      <c r="AQ16" s="144"/>
      <c r="AR16" s="142"/>
      <c r="AS16" s="141"/>
      <c r="AT16" s="131"/>
      <c r="AU16" s="131"/>
      <c r="AV16" s="131"/>
      <c r="AW16" s="131"/>
      <c r="AX16" s="131"/>
      <c r="AY16" s="131"/>
      <c r="AZ16" s="131"/>
      <c r="BA16" s="131"/>
      <c r="BB16" s="131"/>
      <c r="BC16" s="134"/>
      <c r="BE16" s="28"/>
    </row>
    <row r="17" spans="1:61" s="15" customFormat="1" ht="49.5" customHeight="1" x14ac:dyDescent="0.3">
      <c r="A17" s="81"/>
      <c r="B17" s="87" t="s">
        <v>306</v>
      </c>
      <c r="C17" s="88" t="s">
        <v>409</v>
      </c>
      <c r="D17" s="88" t="s">
        <v>410</v>
      </c>
      <c r="E17" s="88" t="s">
        <v>487</v>
      </c>
      <c r="F17" s="89" t="str">
        <f>+CONCATENATE(C17," ",D17," ",E17)</f>
        <v>Posibilidad de perdida reputacional por la Inefectividad en las asesorías, acompañamientos y acciones de fomento de la cultura del control, debido a la deficiencia en la planeación de las necesidades de los procesos de la entidad, en cuanto a las temáticas.</v>
      </c>
      <c r="G17" s="88" t="s">
        <v>427</v>
      </c>
      <c r="H17" s="88"/>
      <c r="I17" s="88" t="s">
        <v>428</v>
      </c>
      <c r="J17" s="145" t="s">
        <v>428</v>
      </c>
      <c r="K17" s="146">
        <v>20</v>
      </c>
      <c r="L17" s="144" t="str">
        <f>IF(K17&lt;=0,"",IF(K17&lt;=2,"Muy Baja",IF(K17&lt;=24,"Baja",IF(K17&lt;=500,"Media",IF(K17&lt;=5000,"Alta","Muy Alta")))))</f>
        <v>Baja</v>
      </c>
      <c r="M17" s="147">
        <f>IF(L17="","",IF(L17="Muy Baja",0.2,IF(L17="Baja",0.4,IF(L17="Media",0.6,IF(L17="Alta",0.8,IF(L17="Muy Alta",1,))))))</f>
        <v>0.4</v>
      </c>
      <c r="N17" s="150" t="s">
        <v>305</v>
      </c>
      <c r="O17" s="147">
        <f>IF(N17="","",IF(N17="menor a 10 SMLMV",0.2,IF(N17="ENTRE 10 Y 50 SMLMV",0.4,IF(N17="entre 50 y 100 SMLMV",0.6,IF(N17="entre 100 y 500 SMLMV",0.8,IF(N17="Mayor a 500 SMLMV",1,))))))</f>
        <v>0</v>
      </c>
      <c r="P17" s="144" t="str">
        <f>IF(O17&lt;=0,"",IF(O17&lt;=20%,"Leve",IF(O17&lt;=40%,"Menor",IF(O17&lt;=60%,"Moderado",IF(O17&lt;=80%,"Mayor","Catastrofico")))))</f>
        <v/>
      </c>
      <c r="Q17" s="139" t="s">
        <v>219</v>
      </c>
      <c r="R17" s="144" t="str">
        <f>IF(S17&lt;=0,"",IF(S17&lt;=20%,"Leve",IF(S17&lt;=40%,"Menor",IF(S17&lt;=60%,"Moderado",IF(S17&lt;=80%,"Mayor","Catastrofico")))))</f>
        <v>Leve</v>
      </c>
      <c r="S17" s="147">
        <f>IF(Q17="","",IF(Q17="El riesgo afecta la imagen de algún área de la organización",0.2,IF(Q17="El riesgo afecta la imagen de la entidad internamente, de conocimiento general nivel interno, de junta directiva y accionistas y/o de proveedores",0.4,IF(Q17="El riesgo afecta la imagen de la entidad con algunos usuarios de relevancia frente al logro de los objetivos",0.6,IF(Q17="El riesgo afecta la imagen de la entidad con efecto publicitario sostenido a nivel de sector administrativo, nivel departamental o municipal",0.8,IF(Q17="El riesgo afecta la imagen de la entidad a nivel nacional, con efecto publicitario sostenido a nivel país",1,))))))</f>
        <v>0.2</v>
      </c>
      <c r="T17" s="144" t="str">
        <f>IF(U17&lt;=0,"",IF(U17&lt;=20%,"Leve",IF(U17&lt;=40%,"Menor",IF(U17&lt;=60%,"Moderado",IF(U17&lt;=80%,"Mayor","Catastrofico")))))</f>
        <v>Leve</v>
      </c>
      <c r="U17" s="149">
        <f>+S17</f>
        <v>0.2</v>
      </c>
      <c r="V17" s="142" t="str">
        <f>IF(OR(AND(L17="Muy Baja",T17="Leve"),AND(L17="Muy Baja",T17="Menor"),AND(L17="Baja",T17="Leve")),"Bajo",IF(OR(AND(L17="Muy baja",T17="Moderado"),AND(L17="Baja",T17="Menor"),AND(L17="Baja",T17="Moderado"),AND(L17="Media",T17="Leve"),AND(L17="Media",T17="Menor"),AND(L17="Media",T17="Moderado"),AND(L17="Alta",T17="Leve"),AND(L17="Alta",T17="Menor")),"Moderado",IF(OR(AND(L17="Muy Baja",T17="Mayor"),AND(L17="Baja",T17="Mayor"),AND(L17="Media",T17="Mayor"),AND(L17="Alta",T17="Moderado"),AND(L17="Alta",T17="Mayor"),AND(L17="Muy Alta",T17="Leve"),AND(L17="Muy Alta",T17="Menor"),AND(L17="Muy Alta",T17="Moderado"),AND(L17="Muy Alta",T17="Mayor")),"Alto",IF(OR(AND(L17="Muy Baja",T17="Catastrofico"),AND(L17="Baja",T17="Catastrofico"),AND(L17="Media",T17="Catastrofico"),AND(L17="Alta",T17="Catastrofico"),AND(L17="Muy Alta",T17="Catastrofico")),"Extremo",))))</f>
        <v>Bajo</v>
      </c>
      <c r="W17" s="13">
        <v>1</v>
      </c>
      <c r="X17" s="211" t="s">
        <v>432</v>
      </c>
      <c r="Y17" s="211" t="s">
        <v>433</v>
      </c>
      <c r="Z17" s="211" t="s">
        <v>434</v>
      </c>
      <c r="AA17" s="13" t="str">
        <f t="shared" si="0"/>
        <v>El Jefe / profesional  identificará  anualmente atraves de los resultados de las auditorías, requerimientos normativos y/o solicitudes de los lideres de procesos los temas trasversales, que serán inculidos en el Plan Anual de Evaluación Independientes - PAEI. En caso de observarse que el PAEI carece de este aspecto se realizará plan de  fomento preventivo con los temas a cubrir durante la anualidad.</v>
      </c>
      <c r="AB17" s="31" t="s">
        <v>466</v>
      </c>
      <c r="AC17" s="32">
        <f>IF(AB17="","",IF(AB17="Preventivo",0.25,IF(AB17="Detectivo",0.15,IF(AB17="Correctivo",0.1,))))</f>
        <v>0.25</v>
      </c>
      <c r="AD17" s="14" t="str">
        <f>+IF(OR(AB17='[1]11 FORMULAS'!$O$4,AB17='[1]11 FORMULAS'!$O$5),'[1]11 FORMULAS'!$P$5,IF(AB17='[1]11 FORMULAS'!$O$6,'[1]11 FORMULAS'!$P$6,""))</f>
        <v>Probabilidad</v>
      </c>
      <c r="AE17" s="31" t="s">
        <v>468</v>
      </c>
      <c r="AF17" s="32">
        <f>IF(AE17="","",IF(AE17="Manual",0.15,IF(AE17="Automatico",0.25,)))</f>
        <v>0.15</v>
      </c>
      <c r="AG17" s="33" t="s">
        <v>469</v>
      </c>
      <c r="AH17" s="33" t="s">
        <v>471</v>
      </c>
      <c r="AI17" s="33" t="s">
        <v>470</v>
      </c>
      <c r="AJ17" s="14">
        <f>+AC17+AF17</f>
        <v>0.4</v>
      </c>
      <c r="AK17" s="14">
        <f>+M17*AJ17</f>
        <v>0.16000000000000003</v>
      </c>
      <c r="AL17" s="14">
        <f>+M17-AK17</f>
        <v>0.24</v>
      </c>
      <c r="AM17" s="14">
        <f>IF(AD17='[1]11 FORMULAS'!$P$6,U17-(U17*AJ17),U17)</f>
        <v>0.2</v>
      </c>
      <c r="AN17" s="143">
        <f>+AL21</f>
        <v>8.6399999999999991E-2</v>
      </c>
      <c r="AO17" s="144" t="str">
        <f>IF(AN17&lt;=0,"",IF(AN17&lt;=20%,"Muy Baja",IF(AN17&lt;=40%,"Baja",IF(AN17&lt;=60%,"Media",IF(AN17&lt;=80%,"Alta","Muy Alta")))))</f>
        <v>Muy Baja</v>
      </c>
      <c r="AP17" s="143">
        <f>+AM21</f>
        <v>0.2</v>
      </c>
      <c r="AQ17" s="144" t="str">
        <f>IF(AP17&lt;=0,"",IF(AP17&lt;=20%,"Leve",IF(AP17&lt;=40%,"Menor",IF(AP17&lt;=60%,"Moderado",IF(AP17&lt;=80%,"Mayor","Catastrofico")))))</f>
        <v>Leve</v>
      </c>
      <c r="AR17" s="142" t="str">
        <f>IF(OR(AND(AO17="Muy Baja",AQ17="Leve"),AND(AO17="Muy Baja",AQ17="Menor"),AND(AO17="Baja",AQ17="Leve")),"Bajo",IF(OR(AND(AO17="Muy baja",AQ17="Moderado"),AND(AO17="Baja",AQ17="Menor"),AND(AO17="Baja",AQ17="Moderado"),AND(AO17="Media",AQ17="Leve"),AND(AO17="Media",AQ17="Menor"),AND(AO17="Media",AQ17="Moderado"),AND(AO17="Alta",AQ17="Leve"),AND(AO17="Alta",AQ17="Menor")),"Moderado",IF(OR(AND(AO17="Muy Baja",AQ17="Mayor"),AND(AO17="Baja",AQ17="Mayor"),AND(AO17="Media",AQ17="Mayor"),AND(AO17="Alta",AQ17="Moderado"),AND(AO17="Alta",AQ17="Mayor"),AND(AO17="Muy Alta",AQ17="Leve"),AND(AO17="Muy Alta",AQ17="Menor"),AND(AO17="Muy Alta",AQ17="Moderado"),AND(AO17="Muy Alta",AQ17="Mayor")),"Alto",IF(OR(AND(AO17="Muy Baja",AQ17="Catastrofico"),AND(AO17="Baja",AQ17="Catastrofico"),AND(AO17="Media",AQ17="Catastrofico"),AND(AO17="Alta",AQ17="Catastrofico"),AND(AO17="Muy Alta",AQ17="Catastrofico")),"Extremo",""))))</f>
        <v>Bajo</v>
      </c>
      <c r="AS17" s="139"/>
      <c r="AT17" s="129"/>
      <c r="AU17" s="129"/>
      <c r="AV17" s="129"/>
      <c r="AW17" s="129"/>
      <c r="AX17" s="129"/>
      <c r="AY17" s="129"/>
      <c r="AZ17" s="129"/>
      <c r="BA17" s="129"/>
      <c r="BB17" s="129"/>
      <c r="BC17" s="132"/>
      <c r="BI17" s="9"/>
    </row>
    <row r="18" spans="1:61" s="15" customFormat="1" ht="33.75" customHeight="1" x14ac:dyDescent="0.3">
      <c r="A18" s="81"/>
      <c r="B18" s="87"/>
      <c r="C18" s="88"/>
      <c r="D18" s="88"/>
      <c r="E18" s="88"/>
      <c r="F18" s="89"/>
      <c r="G18" s="88"/>
      <c r="H18" s="88"/>
      <c r="I18" s="88"/>
      <c r="J18" s="145"/>
      <c r="K18" s="146"/>
      <c r="L18" s="144"/>
      <c r="M18" s="148"/>
      <c r="N18" s="150"/>
      <c r="O18" s="148"/>
      <c r="P18" s="144"/>
      <c r="Q18" s="140"/>
      <c r="R18" s="144"/>
      <c r="S18" s="148"/>
      <c r="T18" s="144"/>
      <c r="U18" s="149"/>
      <c r="V18" s="142"/>
      <c r="W18" s="13">
        <v>2</v>
      </c>
      <c r="X18" s="211" t="s">
        <v>435</v>
      </c>
      <c r="Y18" s="211" t="s">
        <v>436</v>
      </c>
      <c r="Z18" s="211" t="s">
        <v>437</v>
      </c>
      <c r="AA18" s="13" t="str">
        <f t="shared" si="0"/>
        <v xml:space="preserve">El Jefe y el equipo coordinador interno verificará los perfiles y competencias  del personal vinculado a la OACI a través de la revisión de las hojas de vida que reposan en los expedientes fisicos, magnéticos, secop y  sigep,  con el fin de seleccionar el personal idoneo para brindar la asesoría y acompañamiento.  En caso de observarse la no verificacion o error de la selección de los perfiles se ordenará  los ajustes correspondientes, para la selección del personal idoneo. </v>
      </c>
      <c r="AB18" s="31" t="s">
        <v>466</v>
      </c>
      <c r="AC18" s="32">
        <f t="shared" ref="AC18:AC21" si="6">IF(AB18="","",IF(AB18="Preventivo",0.25,IF(AB18="Detectivo",0.15,IF(AB18="Correctivo",0.1,))))</f>
        <v>0.25</v>
      </c>
      <c r="AD18" s="14" t="str">
        <f>+IF(OR(AB18='[1]11 FORMULAS'!$O$4,AB18='[1]11 FORMULAS'!$O$5),'[1]11 FORMULAS'!$P$5,IF(AB18='[1]11 FORMULAS'!$O$6,'[1]11 FORMULAS'!$P$6,""))</f>
        <v>Probabilidad</v>
      </c>
      <c r="AE18" s="31" t="s">
        <v>468</v>
      </c>
      <c r="AF18" s="32">
        <f t="shared" ref="AF18:AF21" si="7">IF(AE18="","",IF(AE18="Manual",0.15,IF(AE18="Automatico",0.25,)))</f>
        <v>0.15</v>
      </c>
      <c r="AG18" s="33" t="s">
        <v>469</v>
      </c>
      <c r="AH18" s="33" t="s">
        <v>471</v>
      </c>
      <c r="AI18" s="33" t="s">
        <v>470</v>
      </c>
      <c r="AJ18" s="14">
        <f>+AC18+AF18</f>
        <v>0.4</v>
      </c>
      <c r="AK18" s="14">
        <f>+AL17*AJ18</f>
        <v>9.6000000000000002E-2</v>
      </c>
      <c r="AL18" s="14">
        <f>+AL17-AK18</f>
        <v>0.14399999999999999</v>
      </c>
      <c r="AM18" s="14">
        <f>IF(AD18='[1]11 FORMULAS'!$P$6,AM17-(AM17*AJ18),AM17)</f>
        <v>0.2</v>
      </c>
      <c r="AN18" s="143"/>
      <c r="AO18" s="144"/>
      <c r="AP18" s="143"/>
      <c r="AQ18" s="144"/>
      <c r="AR18" s="142"/>
      <c r="AS18" s="140"/>
      <c r="AT18" s="130"/>
      <c r="AU18" s="130"/>
      <c r="AV18" s="130"/>
      <c r="AW18" s="130"/>
      <c r="AX18" s="130"/>
      <c r="AY18" s="130"/>
      <c r="AZ18" s="130"/>
      <c r="BA18" s="130"/>
      <c r="BB18" s="130"/>
      <c r="BC18" s="133"/>
      <c r="BI18" s="9"/>
    </row>
    <row r="19" spans="1:61" s="15" customFormat="1" ht="33.75" customHeight="1" x14ac:dyDescent="0.3">
      <c r="A19" s="81"/>
      <c r="B19" s="87"/>
      <c r="C19" s="88"/>
      <c r="D19" s="88"/>
      <c r="E19" s="88"/>
      <c r="F19" s="89"/>
      <c r="G19" s="88"/>
      <c r="H19" s="88"/>
      <c r="I19" s="88"/>
      <c r="J19" s="145"/>
      <c r="K19" s="146"/>
      <c r="L19" s="144"/>
      <c r="M19" s="148"/>
      <c r="N19" s="150"/>
      <c r="O19" s="148"/>
      <c r="P19" s="144"/>
      <c r="Q19" s="140"/>
      <c r="R19" s="144"/>
      <c r="S19" s="148"/>
      <c r="T19" s="144"/>
      <c r="U19" s="149"/>
      <c r="V19" s="142"/>
      <c r="W19" s="13">
        <v>3</v>
      </c>
      <c r="X19" s="211" t="s">
        <v>435</v>
      </c>
      <c r="Y19" s="211" t="s">
        <v>438</v>
      </c>
      <c r="Z19" s="211" t="s">
        <v>439</v>
      </c>
      <c r="AA19" s="13" t="str">
        <f t="shared" si="0"/>
        <v>El Jefe y el equipo coordinador interno que se requiera las actividades de asesorías, acompañamiento y acciones de fomento de la cultura del control, a través de seguimientos de los cronogramas de trabajo en caso de observar incumplimiento de los cronogramas o deficiencia en las activdades establecera las acciones correctivas.</v>
      </c>
      <c r="AB19" s="31" t="s">
        <v>466</v>
      </c>
      <c r="AC19" s="32">
        <f t="shared" si="6"/>
        <v>0.25</v>
      </c>
      <c r="AD19" s="14" t="str">
        <f>+IF(OR(AB19='[1]11 FORMULAS'!$O$4,AB19='[1]11 FORMULAS'!$O$5),'[1]11 FORMULAS'!$P$5,IF(AB19='[1]11 FORMULAS'!$O$6,'[1]11 FORMULAS'!$P$6,""))</f>
        <v>Probabilidad</v>
      </c>
      <c r="AE19" s="31" t="s">
        <v>468</v>
      </c>
      <c r="AF19" s="32">
        <f t="shared" si="7"/>
        <v>0.15</v>
      </c>
      <c r="AG19" s="33" t="s">
        <v>469</v>
      </c>
      <c r="AH19" s="33" t="s">
        <v>471</v>
      </c>
      <c r="AI19" s="33" t="s">
        <v>470</v>
      </c>
      <c r="AJ19" s="14">
        <f>+AC19+AF19</f>
        <v>0.4</v>
      </c>
      <c r="AK19" s="14">
        <f t="shared" ref="AK19:AK21" si="8">+AL18*AJ19</f>
        <v>5.7599999999999998E-2</v>
      </c>
      <c r="AL19" s="14">
        <f t="shared" ref="AL19:AL21" si="9">+AL18-AK19</f>
        <v>8.6399999999999991E-2</v>
      </c>
      <c r="AM19" s="14">
        <f>IF(AD19='[1]11 FORMULAS'!$P$6,AM18-(AM18*AJ19),AM18)</f>
        <v>0.2</v>
      </c>
      <c r="AN19" s="143"/>
      <c r="AO19" s="144"/>
      <c r="AP19" s="143"/>
      <c r="AQ19" s="144"/>
      <c r="AR19" s="142"/>
      <c r="AS19" s="140"/>
      <c r="AT19" s="130"/>
      <c r="AU19" s="130"/>
      <c r="AV19" s="130"/>
      <c r="AW19" s="130"/>
      <c r="AX19" s="130"/>
      <c r="AY19" s="130"/>
      <c r="AZ19" s="130"/>
      <c r="BA19" s="130"/>
      <c r="BB19" s="130"/>
      <c r="BC19" s="133"/>
      <c r="BI19" s="9"/>
    </row>
    <row r="20" spans="1:61" s="15" customFormat="1" ht="33.75" customHeight="1" x14ac:dyDescent="0.3">
      <c r="A20" s="81"/>
      <c r="B20" s="87"/>
      <c r="C20" s="88"/>
      <c r="D20" s="88"/>
      <c r="E20" s="88"/>
      <c r="F20" s="89"/>
      <c r="G20" s="88"/>
      <c r="H20" s="88"/>
      <c r="I20" s="88"/>
      <c r="J20" s="145"/>
      <c r="K20" s="146"/>
      <c r="L20" s="144"/>
      <c r="M20" s="148"/>
      <c r="N20" s="150"/>
      <c r="O20" s="148"/>
      <c r="P20" s="144"/>
      <c r="Q20" s="140"/>
      <c r="R20" s="144"/>
      <c r="S20" s="148"/>
      <c r="T20" s="144"/>
      <c r="U20" s="149"/>
      <c r="V20" s="142"/>
      <c r="W20" s="13">
        <v>4</v>
      </c>
      <c r="X20" s="48"/>
      <c r="Y20" s="48"/>
      <c r="Z20" s="48"/>
      <c r="AA20" s="13" t="str">
        <f t="shared" si="0"/>
        <v xml:space="preserve">  </v>
      </c>
      <c r="AB20" s="31" t="s">
        <v>216</v>
      </c>
      <c r="AC20" s="32">
        <f t="shared" si="6"/>
        <v>0</v>
      </c>
      <c r="AD20" s="14" t="str">
        <f>+IF(OR(AB20='[1]11 FORMULAS'!$O$4,AB20='[1]11 FORMULAS'!$O$5),'[1]11 FORMULAS'!$P$5,IF(AB20='[1]11 FORMULAS'!$O$6,'[1]11 FORMULAS'!$P$6,""))</f>
        <v/>
      </c>
      <c r="AE20" s="31" t="s">
        <v>216</v>
      </c>
      <c r="AF20" s="32">
        <f t="shared" si="7"/>
        <v>0</v>
      </c>
      <c r="AG20" s="33" t="s">
        <v>216</v>
      </c>
      <c r="AH20" s="33" t="s">
        <v>216</v>
      </c>
      <c r="AI20" s="33" t="s">
        <v>216</v>
      </c>
      <c r="AJ20" s="14">
        <f t="shared" ref="AJ20:AJ21" si="10">+AC20+AF20</f>
        <v>0</v>
      </c>
      <c r="AK20" s="14">
        <f t="shared" si="8"/>
        <v>0</v>
      </c>
      <c r="AL20" s="14">
        <f t="shared" si="9"/>
        <v>8.6399999999999991E-2</v>
      </c>
      <c r="AM20" s="14">
        <f>IF(AD20='[1]11 FORMULAS'!$P$6,AM19-(AM19*AJ20),AM19)</f>
        <v>0.2</v>
      </c>
      <c r="AN20" s="143"/>
      <c r="AO20" s="144"/>
      <c r="AP20" s="143"/>
      <c r="AQ20" s="144"/>
      <c r="AR20" s="142"/>
      <c r="AS20" s="140"/>
      <c r="AT20" s="130"/>
      <c r="AU20" s="130"/>
      <c r="AV20" s="130"/>
      <c r="AW20" s="130"/>
      <c r="AX20" s="130"/>
      <c r="AY20" s="130"/>
      <c r="AZ20" s="130"/>
      <c r="BA20" s="130"/>
      <c r="BB20" s="130"/>
      <c r="BC20" s="133"/>
      <c r="BI20" s="9"/>
    </row>
    <row r="21" spans="1:61" s="15" customFormat="1" ht="33.75" customHeight="1" x14ac:dyDescent="0.3">
      <c r="A21" s="81"/>
      <c r="B21" s="87"/>
      <c r="C21" s="88"/>
      <c r="D21" s="88"/>
      <c r="E21" s="88"/>
      <c r="F21" s="89"/>
      <c r="G21" s="88"/>
      <c r="H21" s="88"/>
      <c r="I21" s="88"/>
      <c r="J21" s="145"/>
      <c r="K21" s="146"/>
      <c r="L21" s="144"/>
      <c r="M21" s="148"/>
      <c r="N21" s="150"/>
      <c r="O21" s="148"/>
      <c r="P21" s="144"/>
      <c r="Q21" s="141"/>
      <c r="R21" s="144"/>
      <c r="S21" s="148"/>
      <c r="T21" s="144"/>
      <c r="U21" s="149"/>
      <c r="V21" s="142"/>
      <c r="W21" s="13"/>
      <c r="X21" s="13"/>
      <c r="Y21" s="13"/>
      <c r="Z21" s="13"/>
      <c r="AA21" s="13" t="str">
        <f t="shared" si="0"/>
        <v xml:space="preserve">  </v>
      </c>
      <c r="AB21" s="31" t="s">
        <v>216</v>
      </c>
      <c r="AC21" s="32">
        <f t="shared" si="6"/>
        <v>0</v>
      </c>
      <c r="AD21" s="14" t="str">
        <f>+IF(OR(AB21='[1]11 FORMULAS'!$O$4,AB21='[1]11 FORMULAS'!$O$5),'[1]11 FORMULAS'!$P$5,IF(AB21='[1]11 FORMULAS'!$O$6,'[1]11 FORMULAS'!$P$6,""))</f>
        <v/>
      </c>
      <c r="AE21" s="31" t="s">
        <v>216</v>
      </c>
      <c r="AF21" s="32">
        <f t="shared" si="7"/>
        <v>0</v>
      </c>
      <c r="AG21" s="33" t="s">
        <v>216</v>
      </c>
      <c r="AH21" s="33" t="s">
        <v>216</v>
      </c>
      <c r="AI21" s="33" t="s">
        <v>216</v>
      </c>
      <c r="AJ21" s="14">
        <f t="shared" si="10"/>
        <v>0</v>
      </c>
      <c r="AK21" s="14">
        <f t="shared" si="8"/>
        <v>0</v>
      </c>
      <c r="AL21" s="14">
        <f t="shared" si="9"/>
        <v>8.6399999999999991E-2</v>
      </c>
      <c r="AM21" s="14">
        <f>IF(AD21='[1]11 FORMULAS'!$P$6,AM20-(AM20*AJ21),AM20)</f>
        <v>0.2</v>
      </c>
      <c r="AN21" s="143"/>
      <c r="AO21" s="144"/>
      <c r="AP21" s="143"/>
      <c r="AQ21" s="144"/>
      <c r="AR21" s="142"/>
      <c r="AS21" s="141"/>
      <c r="AT21" s="131"/>
      <c r="AU21" s="131"/>
      <c r="AV21" s="131"/>
      <c r="AW21" s="131"/>
      <c r="AX21" s="131"/>
      <c r="AY21" s="131"/>
      <c r="AZ21" s="131"/>
      <c r="BA21" s="131"/>
      <c r="BB21" s="131"/>
      <c r="BC21" s="134"/>
      <c r="BI21" s="9"/>
    </row>
    <row r="22" spans="1:61" s="15" customFormat="1" ht="99" customHeight="1" x14ac:dyDescent="0.3">
      <c r="A22" s="81"/>
      <c r="B22" s="87" t="s">
        <v>307</v>
      </c>
      <c r="C22" s="88" t="s">
        <v>417</v>
      </c>
      <c r="D22" s="88" t="s">
        <v>411</v>
      </c>
      <c r="E22" s="88" t="s">
        <v>488</v>
      </c>
      <c r="F22" s="89" t="str">
        <f>+CONCATENATE(C22," ",D22," ",E22)</f>
        <v>Posibilidad de perdida reputacional y economica por la extemporanidad o inefectividad en los seguimientos a las solicitudes de los entes de control, debido a la inaplicación del procedimiento "Seguimientos a las solicitudes de los entes externos de control".</v>
      </c>
      <c r="G22" s="88" t="s">
        <v>427</v>
      </c>
      <c r="H22" s="88"/>
      <c r="I22" s="88" t="s">
        <v>428</v>
      </c>
      <c r="J22" s="145" t="s">
        <v>428</v>
      </c>
      <c r="K22" s="146">
        <v>60</v>
      </c>
      <c r="L22" s="144" t="str">
        <f>IF(K22&lt;=0,"",IF(K22&lt;=2,"Muy Baja",IF(K22&lt;=24,"Baja",IF(K22&lt;=500,"Media",IF(K22&lt;=5000,"Alta","Muy Alta")))))</f>
        <v>Media</v>
      </c>
      <c r="M22" s="147">
        <f>IF(L22="","",IF(L22="Muy Baja",0.2,IF(L22="Baja",0.4,IF(L22="Media",0.6,IF(L22="Alta",0.8,IF(L22="Muy Alta",1,))))))</f>
        <v>0.6</v>
      </c>
      <c r="N22" s="150" t="s">
        <v>305</v>
      </c>
      <c r="O22" s="147">
        <f>IF(N22="","",IF(N22="menor a 10 SMLMV",0.2,IF(N22="ENTRE 10 Y 50 SMLMV",0.4,IF(N22="entre 50 y 100 SMLMV",0.6,IF(N22="entre 100 y 500 SMLMV",0.8,IF(N22="Mayor a 500 SMLMV",1,))))))</f>
        <v>0</v>
      </c>
      <c r="P22" s="144" t="str">
        <f>IF(O22&lt;=0,"",IF(O22&lt;=20%,"Leve",IF(O22&lt;=40%,"Menor",IF(O22&lt;=60%,"Moderado",IF(O22&lt;=80%,"Mayor","Catastrofico")))))</f>
        <v/>
      </c>
      <c r="Q22" s="139" t="s">
        <v>219</v>
      </c>
      <c r="R22" s="144" t="str">
        <f>IF(S22&lt;=0,"",IF(S22&lt;=20%,"Leve",IF(S22&lt;=40%,"Menor",IF(S22&lt;=60%,"Moderado",IF(S22&lt;=80%,"Mayor","Catastrofico")))))</f>
        <v>Leve</v>
      </c>
      <c r="S22" s="147">
        <f>IF(Q22="","",IF(Q22="El riesgo afecta la imagen de algún área de la organización",0.2,IF(Q22="El riesgo afecta la imagen de la entidad internamente, de conocimiento general nivel interno, de junta directiva y accionistas y/o de proveedores",0.4,IF(Q22="El riesgo afecta la imagen de la entidad con algunos usuarios de relevancia frente al logro de los objetivos",0.6,IF(Q22="El riesgo afecta la imagen de la entidad con efecto publicitario sostenido a nivel de sector administrativo, nivel departamental o municipal",0.8,IF(Q22="El riesgo afecta la imagen de la entidad a nivel nacional, con efecto publicitario sostenido a nivel país",1,))))))</f>
        <v>0.2</v>
      </c>
      <c r="T22" s="144" t="str">
        <f>IF(U22&lt;=0,"",IF(U22&lt;=20%,"Leve",IF(U22&lt;=40%,"Menor",IF(U22&lt;=60%,"Moderado",IF(U22&lt;=80%,"Mayor","Catastrofico")))))</f>
        <v>Leve</v>
      </c>
      <c r="U22" s="149">
        <f>+S22</f>
        <v>0.2</v>
      </c>
      <c r="V22" s="142" t="str">
        <f>IF(OR(AND(L22="Muy Baja",T22="Leve"),AND(L22="Muy Baja",T22="Menor"),AND(L22="Baja",T22="Leve")),"Bajo",IF(OR(AND(L22="Muy baja",T22="Moderado"),AND(L22="Baja",T22="Menor"),AND(L22="Baja",T22="Moderado"),AND(L22="Media",T22="Leve"),AND(L22="Media",T22="Menor"),AND(L22="Media",T22="Moderado"),AND(L22="Alta",T22="Leve"),AND(L22="Alta",T22="Menor")),"Moderado",IF(OR(AND(L22="Muy Baja",T22="Mayor"),AND(L22="Baja",T22="Mayor"),AND(L22="Media",T22="Mayor"),AND(L22="Alta",T22="Moderado"),AND(L22="Alta",T22="Mayor"),AND(L22="Muy Alta",T22="Leve"),AND(L22="Muy Alta",T22="Menor"),AND(L22="Muy Alta",T22="Moderado"),AND(L22="Muy Alta",T22="Mayor")),"Alto",IF(OR(AND(L22="Muy Baja",T22="Catastrofico"),AND(L22="Baja",T22="Catastrofico"),AND(L22="Media",T22="Catastrofico"),AND(L22="Alta",T22="Catastrofico"),AND(L22="Muy Alta",T22="Catastrofico")),"Extremo",))))</f>
        <v>Moderado</v>
      </c>
      <c r="W22" s="13">
        <v>1</v>
      </c>
      <c r="X22" s="211" t="s">
        <v>440</v>
      </c>
      <c r="Y22" s="211" t="s">
        <v>441</v>
      </c>
      <c r="Z22" s="211" t="s">
        <v>442</v>
      </c>
      <c r="AA22" s="13" t="str">
        <f t="shared" ref="AA22:AA26" si="11">+CONCATENATE(X22," ",Y22," ",Z22)</f>
        <v>El Jefe de la OACI asignarán a los coordinadores y su equipo de apoyo la construcción  y o ajustes correspondiente para realizar los seguimientos a las solicitudes de los entes externos de control, de acuerdo con los líneamientos impartidos, a traves del formato establecidos para tal fin,  en caso de observar que el diseño y/o formato presente inconsistencia solitará los ajustes a que haya lugar.</v>
      </c>
      <c r="AB22" s="31" t="s">
        <v>466</v>
      </c>
      <c r="AC22" s="32">
        <f>IF(AB22="","",IF(AB22="Preventivo",0.25,IF(AB22="Detectivo",0.15,IF(AB22="Correctivo",0.1,))))</f>
        <v>0.25</v>
      </c>
      <c r="AD22" s="14" t="str">
        <f>+IF(OR(AB22='[1]11 FORMULAS'!$O$4,AB22='[1]11 FORMULAS'!$O$5),'[1]11 FORMULAS'!$P$5,IF(AB22='[1]11 FORMULAS'!$O$6,'[1]11 FORMULAS'!$P$6,""))</f>
        <v>Probabilidad</v>
      </c>
      <c r="AE22" s="31" t="s">
        <v>468</v>
      </c>
      <c r="AF22" s="32">
        <f>IF(AE22="","",IF(AE22="Manual",0.15,IF(AE22="Automatico",0.25,)))</f>
        <v>0.15</v>
      </c>
      <c r="AG22" s="33" t="s">
        <v>469</v>
      </c>
      <c r="AH22" s="33" t="s">
        <v>471</v>
      </c>
      <c r="AI22" s="33" t="s">
        <v>470</v>
      </c>
      <c r="AJ22" s="14">
        <f>+AC22+AF22</f>
        <v>0.4</v>
      </c>
      <c r="AK22" s="14">
        <f>+M22*AJ22</f>
        <v>0.24</v>
      </c>
      <c r="AL22" s="14">
        <f>+M22-AK22</f>
        <v>0.36</v>
      </c>
      <c r="AM22" s="14">
        <f>IF(AD22='[1]11 FORMULAS'!$P$6,U22-(U22*AJ22),U22)</f>
        <v>0.2</v>
      </c>
      <c r="AN22" s="143">
        <f>+AL26</f>
        <v>0.216</v>
      </c>
      <c r="AO22" s="144" t="str">
        <f>IF(AN22&lt;=0,"",IF(AN22&lt;=20%,"Muy Baja",IF(AN22&lt;=40%,"Baja",IF(AN22&lt;=60%,"Media",IF(AN22&lt;=80%,"Alta","Muy Alta")))))</f>
        <v>Baja</v>
      </c>
      <c r="AP22" s="143">
        <f>+AM26</f>
        <v>0.2</v>
      </c>
      <c r="AQ22" s="144" t="str">
        <f>IF(AP22&lt;=0,"",IF(AP22&lt;=20%,"Leve",IF(AP22&lt;=40%,"Menor",IF(AP22&lt;=60%,"Moderado",IF(AP22&lt;=80%,"Mayor","Catastrofico")))))</f>
        <v>Leve</v>
      </c>
      <c r="AR22" s="142" t="str">
        <f>IF(OR(AND(AO22="Muy Baja",AQ22="Leve"),AND(AO22="Muy Baja",AQ22="Menor"),AND(AO22="Baja",AQ22="Leve")),"Bajo",IF(OR(AND(AO22="Muy baja",AQ22="Moderado"),AND(AO22="Baja",AQ22="Menor"),AND(AO22="Baja",AQ22="Moderado"),AND(AO22="Media",AQ22="Leve"),AND(AO22="Media",AQ22="Menor"),AND(AO22="Media",AQ22="Moderado"),AND(AO22="Alta",AQ22="Leve"),AND(AO22="Alta",AQ22="Menor")),"Moderado",IF(OR(AND(AO22="Muy Baja",AQ22="Mayor"),AND(AO22="Baja",AQ22="Mayor"),AND(AO22="Media",AQ22="Mayor"),AND(AO22="Alta",AQ22="Moderado"),AND(AO22="Alta",AQ22="Mayor"),AND(AO22="Muy Alta",AQ22="Leve"),AND(AO22="Muy Alta",AQ22="Menor"),AND(AO22="Muy Alta",AQ22="Moderado"),AND(AO22="Muy Alta",AQ22="Mayor")),"Alto",IF(OR(AND(AO22="Muy Baja",AQ22="Catastrofico"),AND(AO22="Baja",AQ22="Catastrofico"),AND(AO22="Media",AQ22="Catastrofico"),AND(AO22="Alta",AQ22="Catastrofico"),AND(AO22="Muy Alta",AQ22="Catastrofico")),"Extremo",""))))</f>
        <v>Bajo</v>
      </c>
      <c r="AS22" s="139"/>
      <c r="AT22" s="129"/>
      <c r="AU22" s="129"/>
      <c r="AV22" s="129"/>
      <c r="AW22" s="129"/>
      <c r="AX22" s="129"/>
      <c r="AY22" s="129"/>
      <c r="AZ22" s="129"/>
      <c r="BA22" s="129"/>
      <c r="BB22" s="129"/>
      <c r="BC22" s="132"/>
      <c r="BI22" s="9"/>
    </row>
    <row r="23" spans="1:61" s="15" customFormat="1" ht="88.2" customHeight="1" x14ac:dyDescent="0.3">
      <c r="A23" s="81"/>
      <c r="B23" s="87"/>
      <c r="C23" s="88"/>
      <c r="D23" s="88"/>
      <c r="E23" s="88"/>
      <c r="F23" s="89"/>
      <c r="G23" s="88"/>
      <c r="H23" s="88"/>
      <c r="I23" s="88"/>
      <c r="J23" s="145"/>
      <c r="K23" s="146"/>
      <c r="L23" s="144"/>
      <c r="M23" s="148"/>
      <c r="N23" s="150"/>
      <c r="O23" s="148"/>
      <c r="P23" s="144"/>
      <c r="Q23" s="140"/>
      <c r="R23" s="144"/>
      <c r="S23" s="148"/>
      <c r="T23" s="144"/>
      <c r="U23" s="149"/>
      <c r="V23" s="142"/>
      <c r="W23" s="13">
        <v>2</v>
      </c>
      <c r="X23" s="211" t="s">
        <v>435</v>
      </c>
      <c r="Y23" s="211" t="s">
        <v>443</v>
      </c>
      <c r="Z23" s="211" t="s">
        <v>444</v>
      </c>
      <c r="AA23" s="13" t="str">
        <f t="shared" si="11"/>
        <v>El Jefe y el equipo coordinador interno realizarán seguimientos aleatorio cada vez que se requiera,  al cumplimiento del procedimiento de seguimiento a los entes externos de control,   en caso de observar incumplimiento del procedimiento, establecerá las acciones correctivas.</v>
      </c>
      <c r="AB23" s="31" t="s">
        <v>466</v>
      </c>
      <c r="AC23" s="32">
        <f t="shared" ref="AC23:AC26" si="12">IF(AB23="","",IF(AB23="Preventivo",0.25,IF(AB23="Detectivo",0.15,IF(AB23="Correctivo",0.1,))))</f>
        <v>0.25</v>
      </c>
      <c r="AD23" s="14" t="str">
        <f>+IF(OR(AB23='[1]11 FORMULAS'!$O$4,AB23='[1]11 FORMULAS'!$O$5),'[1]11 FORMULAS'!$P$5,IF(AB23='[1]11 FORMULAS'!$O$6,'[1]11 FORMULAS'!$P$6,""))</f>
        <v>Probabilidad</v>
      </c>
      <c r="AE23" s="31" t="s">
        <v>468</v>
      </c>
      <c r="AF23" s="32">
        <f t="shared" ref="AF23:AF26" si="13">IF(AE23="","",IF(AE23="Manual",0.15,IF(AE23="Automatico",0.25,)))</f>
        <v>0.15</v>
      </c>
      <c r="AG23" s="33" t="s">
        <v>469</v>
      </c>
      <c r="AH23" s="33" t="s">
        <v>471</v>
      </c>
      <c r="AI23" s="33" t="s">
        <v>470</v>
      </c>
      <c r="AJ23" s="14">
        <f>+AC23+AF23</f>
        <v>0.4</v>
      </c>
      <c r="AK23" s="14">
        <f>+AL22*AJ23</f>
        <v>0.14399999999999999</v>
      </c>
      <c r="AL23" s="14">
        <f>+AL22-AK23</f>
        <v>0.216</v>
      </c>
      <c r="AM23" s="14">
        <f>IF(AD23='[1]11 FORMULAS'!$P$6,AM22-(AM22*AJ23),AM22)</f>
        <v>0.2</v>
      </c>
      <c r="AN23" s="143"/>
      <c r="AO23" s="144"/>
      <c r="AP23" s="143"/>
      <c r="AQ23" s="144"/>
      <c r="AR23" s="142"/>
      <c r="AS23" s="140"/>
      <c r="AT23" s="130"/>
      <c r="AU23" s="130"/>
      <c r="AV23" s="130"/>
      <c r="AW23" s="130"/>
      <c r="AX23" s="130"/>
      <c r="AY23" s="130"/>
      <c r="AZ23" s="130"/>
      <c r="BA23" s="130"/>
      <c r="BB23" s="130"/>
      <c r="BC23" s="133"/>
      <c r="BI23" s="9"/>
    </row>
    <row r="24" spans="1:61" s="15" customFormat="1" ht="33.75" customHeight="1" x14ac:dyDescent="0.3">
      <c r="A24" s="81"/>
      <c r="B24" s="87"/>
      <c r="C24" s="88"/>
      <c r="D24" s="88"/>
      <c r="E24" s="88"/>
      <c r="F24" s="89"/>
      <c r="G24" s="88"/>
      <c r="H24" s="88"/>
      <c r="I24" s="88"/>
      <c r="J24" s="145"/>
      <c r="K24" s="146"/>
      <c r="L24" s="144"/>
      <c r="M24" s="148"/>
      <c r="N24" s="150"/>
      <c r="O24" s="148"/>
      <c r="P24" s="144"/>
      <c r="Q24" s="140"/>
      <c r="R24" s="144"/>
      <c r="S24" s="148"/>
      <c r="T24" s="144"/>
      <c r="U24" s="149"/>
      <c r="V24" s="142"/>
      <c r="W24" s="13">
        <v>3</v>
      </c>
      <c r="X24" s="48"/>
      <c r="Y24" s="48"/>
      <c r="Z24" s="48"/>
      <c r="AA24" s="13" t="str">
        <f t="shared" si="11"/>
        <v xml:space="preserve">  </v>
      </c>
      <c r="AB24" s="31" t="s">
        <v>216</v>
      </c>
      <c r="AC24" s="32">
        <f t="shared" si="12"/>
        <v>0</v>
      </c>
      <c r="AD24" s="14" t="str">
        <f>+IF(OR(AB24='[1]11 FORMULAS'!$O$4,AB24='[1]11 FORMULAS'!$O$5),'[1]11 FORMULAS'!$P$5,IF(AB24='[1]11 FORMULAS'!$O$6,'[1]11 FORMULAS'!$P$6,""))</f>
        <v/>
      </c>
      <c r="AE24" s="31" t="s">
        <v>216</v>
      </c>
      <c r="AF24" s="32">
        <f t="shared" si="13"/>
        <v>0</v>
      </c>
      <c r="AG24" s="33" t="s">
        <v>216</v>
      </c>
      <c r="AH24" s="33" t="s">
        <v>216</v>
      </c>
      <c r="AI24" s="33" t="s">
        <v>216</v>
      </c>
      <c r="AJ24" s="14">
        <f>+AC24+AF24</f>
        <v>0</v>
      </c>
      <c r="AK24" s="14">
        <f t="shared" ref="AK24:AK26" si="14">+AL23*AJ24</f>
        <v>0</v>
      </c>
      <c r="AL24" s="14">
        <f t="shared" ref="AL24:AL26" si="15">+AL23-AK24</f>
        <v>0.216</v>
      </c>
      <c r="AM24" s="14">
        <f>IF(AD24='[1]11 FORMULAS'!$P$6,AM23-(AM23*AJ24),AM23)</f>
        <v>0.2</v>
      </c>
      <c r="AN24" s="143"/>
      <c r="AO24" s="144"/>
      <c r="AP24" s="143"/>
      <c r="AQ24" s="144"/>
      <c r="AR24" s="142"/>
      <c r="AS24" s="140"/>
      <c r="AT24" s="130"/>
      <c r="AU24" s="130"/>
      <c r="AV24" s="130"/>
      <c r="AW24" s="130"/>
      <c r="AX24" s="130"/>
      <c r="AY24" s="130"/>
      <c r="AZ24" s="130"/>
      <c r="BA24" s="130"/>
      <c r="BB24" s="130"/>
      <c r="BC24" s="133"/>
      <c r="BI24" s="9"/>
    </row>
    <row r="25" spans="1:61" s="15" customFormat="1" ht="33.75" customHeight="1" x14ac:dyDescent="0.3">
      <c r="A25" s="81"/>
      <c r="B25" s="87"/>
      <c r="C25" s="88"/>
      <c r="D25" s="88"/>
      <c r="E25" s="88"/>
      <c r="F25" s="89"/>
      <c r="G25" s="88"/>
      <c r="H25" s="88"/>
      <c r="I25" s="88"/>
      <c r="J25" s="145"/>
      <c r="K25" s="146"/>
      <c r="L25" s="144"/>
      <c r="M25" s="148"/>
      <c r="N25" s="150"/>
      <c r="O25" s="148"/>
      <c r="P25" s="144"/>
      <c r="Q25" s="140"/>
      <c r="R25" s="144"/>
      <c r="S25" s="148"/>
      <c r="T25" s="144"/>
      <c r="U25" s="149"/>
      <c r="V25" s="142"/>
      <c r="W25" s="13">
        <v>4</v>
      </c>
      <c r="X25" s="48"/>
      <c r="Y25" s="48"/>
      <c r="Z25" s="48"/>
      <c r="AA25" s="13" t="str">
        <f t="shared" si="11"/>
        <v xml:space="preserve">  </v>
      </c>
      <c r="AB25" s="31" t="s">
        <v>216</v>
      </c>
      <c r="AC25" s="32">
        <f t="shared" si="12"/>
        <v>0</v>
      </c>
      <c r="AD25" s="14" t="str">
        <f>+IF(OR(AB25='[1]11 FORMULAS'!$O$4,AB25='[1]11 FORMULAS'!$O$5),'[1]11 FORMULAS'!$P$5,IF(AB25='[1]11 FORMULAS'!$O$6,'[1]11 FORMULAS'!$P$6,""))</f>
        <v/>
      </c>
      <c r="AE25" s="31" t="s">
        <v>216</v>
      </c>
      <c r="AF25" s="32">
        <f t="shared" si="13"/>
        <v>0</v>
      </c>
      <c r="AG25" s="33" t="s">
        <v>216</v>
      </c>
      <c r="AH25" s="33" t="s">
        <v>216</v>
      </c>
      <c r="AI25" s="33" t="s">
        <v>216</v>
      </c>
      <c r="AJ25" s="14">
        <f t="shared" ref="AJ25:AJ26" si="16">+AC25+AF25</f>
        <v>0</v>
      </c>
      <c r="AK25" s="14">
        <f t="shared" si="14"/>
        <v>0</v>
      </c>
      <c r="AL25" s="14">
        <f t="shared" si="15"/>
        <v>0.216</v>
      </c>
      <c r="AM25" s="14">
        <f>IF(AD25='[1]11 FORMULAS'!$P$6,AM24-(AM24*AJ25),AM24)</f>
        <v>0.2</v>
      </c>
      <c r="AN25" s="143"/>
      <c r="AO25" s="144"/>
      <c r="AP25" s="143"/>
      <c r="AQ25" s="144"/>
      <c r="AR25" s="142"/>
      <c r="AS25" s="140"/>
      <c r="AT25" s="130"/>
      <c r="AU25" s="130"/>
      <c r="AV25" s="130"/>
      <c r="AW25" s="130"/>
      <c r="AX25" s="130"/>
      <c r="AY25" s="130"/>
      <c r="AZ25" s="130"/>
      <c r="BA25" s="130"/>
      <c r="BB25" s="130"/>
      <c r="BC25" s="133"/>
      <c r="BI25" s="9"/>
    </row>
    <row r="26" spans="1:61" s="15" customFormat="1" ht="33.75" customHeight="1" x14ac:dyDescent="0.3">
      <c r="A26" s="82"/>
      <c r="B26" s="157"/>
      <c r="C26" s="158"/>
      <c r="D26" s="88"/>
      <c r="E26" s="88"/>
      <c r="F26" s="89"/>
      <c r="G26" s="88"/>
      <c r="H26" s="88"/>
      <c r="I26" s="88"/>
      <c r="J26" s="145"/>
      <c r="K26" s="146"/>
      <c r="L26" s="144"/>
      <c r="M26" s="148"/>
      <c r="N26" s="150"/>
      <c r="O26" s="148"/>
      <c r="P26" s="144"/>
      <c r="Q26" s="141"/>
      <c r="R26" s="144"/>
      <c r="S26" s="148"/>
      <c r="T26" s="144"/>
      <c r="U26" s="149"/>
      <c r="V26" s="142"/>
      <c r="W26" s="13"/>
      <c r="X26" s="13"/>
      <c r="Y26" s="13"/>
      <c r="Z26" s="13"/>
      <c r="AA26" s="13" t="str">
        <f t="shared" si="11"/>
        <v xml:space="preserve">  </v>
      </c>
      <c r="AB26" s="31" t="s">
        <v>216</v>
      </c>
      <c r="AC26" s="32">
        <f t="shared" si="12"/>
        <v>0</v>
      </c>
      <c r="AD26" s="14" t="str">
        <f>+IF(OR(AB26='[1]11 FORMULAS'!$O$4,AB26='[1]11 FORMULAS'!$O$5),'[1]11 FORMULAS'!$P$5,IF(AB26='[1]11 FORMULAS'!$O$6,'[1]11 FORMULAS'!$P$6,""))</f>
        <v/>
      </c>
      <c r="AE26" s="31" t="s">
        <v>216</v>
      </c>
      <c r="AF26" s="32">
        <f t="shared" si="13"/>
        <v>0</v>
      </c>
      <c r="AG26" s="33" t="s">
        <v>216</v>
      </c>
      <c r="AH26" s="33" t="s">
        <v>216</v>
      </c>
      <c r="AI26" s="33" t="s">
        <v>216</v>
      </c>
      <c r="AJ26" s="14">
        <f t="shared" si="16"/>
        <v>0</v>
      </c>
      <c r="AK26" s="14">
        <f t="shared" si="14"/>
        <v>0</v>
      </c>
      <c r="AL26" s="14">
        <f t="shared" si="15"/>
        <v>0.216</v>
      </c>
      <c r="AM26" s="14">
        <f>IF(AD26='[1]11 FORMULAS'!$P$6,AM25-(AM25*AJ26),AM25)</f>
        <v>0.2</v>
      </c>
      <c r="AN26" s="143"/>
      <c r="AO26" s="144"/>
      <c r="AP26" s="143"/>
      <c r="AQ26" s="144"/>
      <c r="AR26" s="142"/>
      <c r="AS26" s="141"/>
      <c r="AT26" s="131"/>
      <c r="AU26" s="131"/>
      <c r="AV26" s="131"/>
      <c r="AW26" s="131"/>
      <c r="AX26" s="131"/>
      <c r="AY26" s="131"/>
      <c r="AZ26" s="131"/>
      <c r="BA26" s="131"/>
      <c r="BB26" s="131"/>
      <c r="BC26" s="134"/>
      <c r="BI26" s="9"/>
    </row>
    <row r="27" spans="1:61" s="15" customFormat="1" ht="115.2" customHeight="1" x14ac:dyDescent="0.3">
      <c r="A27" s="81"/>
      <c r="B27" s="174" t="s">
        <v>308</v>
      </c>
      <c r="C27" s="174" t="s">
        <v>417</v>
      </c>
      <c r="D27" s="88" t="s">
        <v>412</v>
      </c>
      <c r="E27" s="88" t="s">
        <v>413</v>
      </c>
      <c r="F27" s="89" t="str">
        <f>+CONCATENATE(C27," ",D27," ",E27)</f>
        <v>Posibilidad de perdida reputacional y economica por omisión y/o inoportunidad en la revisión aleatoria de la información que podría contener potenciales riesgos para la entidad, con ocasión de la información  solicitada por entes externos de control, así como en la comunicación de alertas para la implementación de acciones correspondientes, debido a la deficiencia en la revisión de la información que entregará él o los líderes responsables del suministro de la información.</v>
      </c>
      <c r="G27" s="88" t="s">
        <v>427</v>
      </c>
      <c r="H27" s="88"/>
      <c r="I27" s="88" t="s">
        <v>428</v>
      </c>
      <c r="J27" s="145" t="s">
        <v>428</v>
      </c>
      <c r="K27" s="146">
        <v>20</v>
      </c>
      <c r="L27" s="144" t="str">
        <f>IF(K27&lt;=0,"",IF(K27&lt;=2,"Muy Baja",IF(K27&lt;=24,"Baja",IF(K27&lt;=500,"Media",IF(K27&lt;=5000,"Alta","Muy Alta")))))</f>
        <v>Baja</v>
      </c>
      <c r="M27" s="147">
        <f>IF(L27="","",IF(L27="Muy Baja",0.2,IF(L27="Baja",0.4,IF(L27="Media",0.6,IF(L27="Alta",0.8,IF(L27="Muy Alta",1,))))))</f>
        <v>0.4</v>
      </c>
      <c r="N27" s="150" t="s">
        <v>305</v>
      </c>
      <c r="O27" s="147">
        <f>IF(N27="","",IF(N27="menor a 10 SMLMV",0.2,IF(N27="ENTRE 10 Y 50 SMLMV",0.4,IF(N27="entre 50 y 100 SMLMV",0.6,IF(N27="entre 100 y 500 SMLMV",0.8,IF(N27="Mayor a 500 SMLMV",1,))))))</f>
        <v>0</v>
      </c>
      <c r="P27" s="144" t="str">
        <f>IF(O27&lt;=0,"",IF(O27&lt;=20%,"Leve",IF(O27&lt;=40%,"Menor",IF(O27&lt;=60%,"Moderado",IF(O27&lt;=80%,"Mayor","Catastrofico")))))</f>
        <v/>
      </c>
      <c r="Q27" s="139" t="s">
        <v>222</v>
      </c>
      <c r="R27" s="144" t="str">
        <f>IF(S27&lt;=0,"",IF(S27&lt;=20%,"Leve",IF(S27&lt;=40%,"Menor",IF(S27&lt;=60%,"Moderado",IF(S27&lt;=80%,"Mayor","Catastrofico")))))</f>
        <v>Menor</v>
      </c>
      <c r="S27" s="147">
        <f>IF(Q27="","",IF(Q27="El riesgo afecta la imagen de algún área de la organización",0.2,IF(Q27="El riesgo afecta la imagen de la entidad internamente, de conocimiento general nivel interno, de junta directiva y accionistas y/o de proveedores",0.4,IF(Q27="El riesgo afecta la imagen de la entidad con algunos usuarios de relevancia frente al logro de los objetivos",0.6,IF(Q27="El riesgo afecta la imagen de la entidad con efecto publicitario sostenido a nivel de sector administrativo, nivel departamental o municipal",0.8,IF(Q27="El riesgo afecta la imagen de la entidad a nivel nacional, con efecto publicitario sostenido a nivel país",1,))))))</f>
        <v>0.4</v>
      </c>
      <c r="T27" s="144" t="str">
        <f>IF(U27&lt;=0,"",IF(U27&lt;=20%,"Leve",IF(U27&lt;=40%,"Menor",IF(U27&lt;=60%,"Moderado",IF(U27&lt;=80%,"Mayor","Catastrofico")))))</f>
        <v>Menor</v>
      </c>
      <c r="U27" s="149">
        <f>+S27</f>
        <v>0.4</v>
      </c>
      <c r="V27" s="142" t="str">
        <f>IF(OR(AND(L27="Muy Baja",T27="Leve"),AND(L27="Muy Baja",T27="Menor"),AND(L27="Baja",T27="Leve")),"Bajo",IF(OR(AND(L27="Muy baja",T27="Moderado"),AND(L27="Baja",T27="Menor"),AND(L27="Baja",T27="Moderado"),AND(L27="Media",T27="Leve"),AND(L27="Media",T27="Menor"),AND(L27="Media",T27="Moderado"),AND(L27="Alta",T27="Leve"),AND(L27="Alta",T27="Menor")),"Moderado",IF(OR(AND(L27="Muy Baja",T27="Mayor"),AND(L27="Baja",T27="Mayor"),AND(L27="Media",T27="Mayor"),AND(L27="Alta",T27="Moderado"),AND(L27="Alta",T27="Mayor"),AND(L27="Muy Alta",T27="Leve"),AND(L27="Muy Alta",T27="Menor"),AND(L27="Muy Alta",T27="Moderado"),AND(L27="Muy Alta",T27="Mayor")),"Alto",IF(OR(AND(L27="Muy Baja",T27="Catastrofico"),AND(L27="Baja",T27="Catastrofico"),AND(L27="Media",T27="Catastrofico"),AND(L27="Alta",T27="Catastrofico"),AND(L27="Muy Alta",T27="Catastrofico")),"Extremo",))))</f>
        <v>Moderado</v>
      </c>
      <c r="W27" s="13">
        <v>1</v>
      </c>
      <c r="X27" s="211" t="s">
        <v>445</v>
      </c>
      <c r="Y27" s="211" t="s">
        <v>446</v>
      </c>
      <c r="Z27" s="211" t="s">
        <v>447</v>
      </c>
      <c r="AA27" s="13" t="str">
        <f t="shared" ref="AA27:AA31" si="17">+CONCATENATE(X27," ",Y27," ",Z27)</f>
        <v>El coordinador y el profesional asignado revisarán aleatoriamente la información que entregarán los líderes de procesos a los entes externos de control, con el fin de alertar posibles riesgos y establer acciones correspondientes por parte de los responsables, en caso de observar que no se esta  ejecutando el control, se realizarán las acciones correctivas.</v>
      </c>
      <c r="AB27" s="31" t="s">
        <v>466</v>
      </c>
      <c r="AC27" s="32">
        <f>IF(AB27="","",IF(AB27="Preventivo",0.25,IF(AB27="Detectivo",0.15,IF(AB27="Correctivo",0.1,))))</f>
        <v>0.25</v>
      </c>
      <c r="AD27" s="14" t="str">
        <f>+IF(OR(AB27='[1]11 FORMULAS'!$O$4,AB27='[1]11 FORMULAS'!$O$5),'[1]11 FORMULAS'!$P$5,IF(AB27='[1]11 FORMULAS'!$O$6,'[1]11 FORMULAS'!$P$6,""))</f>
        <v>Probabilidad</v>
      </c>
      <c r="AE27" s="31" t="s">
        <v>468</v>
      </c>
      <c r="AF27" s="32">
        <f>IF(AE27="","",IF(AE27="Manual",0.15,IF(AE27="Automatico",0.25,)))</f>
        <v>0.15</v>
      </c>
      <c r="AG27" s="33" t="s">
        <v>469</v>
      </c>
      <c r="AH27" s="33" t="s">
        <v>471</v>
      </c>
      <c r="AI27" s="33" t="s">
        <v>470</v>
      </c>
      <c r="AJ27" s="14">
        <f>+AC27+AF27</f>
        <v>0.4</v>
      </c>
      <c r="AK27" s="14">
        <f>+M27*AJ27</f>
        <v>0.16000000000000003</v>
      </c>
      <c r="AL27" s="14">
        <f>+M27-AK27</f>
        <v>0.24</v>
      </c>
      <c r="AM27" s="14">
        <f>IF(AD27='[1]11 FORMULAS'!$P$6,U27-(U27*AJ27),U27)</f>
        <v>0.4</v>
      </c>
      <c r="AN27" s="143">
        <f>+AL31</f>
        <v>0.24</v>
      </c>
      <c r="AO27" s="144" t="str">
        <f>IF(AN27&lt;=0,"",IF(AN27&lt;=20%,"Muy Baja",IF(AN27&lt;=40%,"Baja",IF(AN27&lt;=60%,"Media",IF(AN27&lt;=80%,"Alta","Muy Alta")))))</f>
        <v>Baja</v>
      </c>
      <c r="AP27" s="143">
        <f>+AM31</f>
        <v>0.4</v>
      </c>
      <c r="AQ27" s="144" t="str">
        <f>IF(AP27&lt;=0,"",IF(AP27&lt;=20%,"Leve",IF(AP27&lt;=40%,"Menor",IF(AP27&lt;=60%,"Moderado",IF(AP27&lt;=80%,"Mayor","Catastrofico")))))</f>
        <v>Menor</v>
      </c>
      <c r="AR27" s="142" t="str">
        <f>IF(OR(AND(AO27="Muy Baja",AQ27="Leve"),AND(AO27="Muy Baja",AQ27="Menor"),AND(AO27="Baja",AQ27="Leve")),"Bajo",IF(OR(AND(AO27="Muy baja",AQ27="Moderado"),AND(AO27="Baja",AQ27="Menor"),AND(AO27="Baja",AQ27="Moderado"),AND(AO27="Media",AQ27="Leve"),AND(AO27="Media",AQ27="Menor"),AND(AO27="Media",AQ27="Moderado"),AND(AO27="Alta",AQ27="Leve"),AND(AO27="Alta",AQ27="Menor")),"Moderado",IF(OR(AND(AO27="Muy Baja",AQ27="Mayor"),AND(AO27="Baja",AQ27="Mayor"),AND(AO27="Media",AQ27="Mayor"),AND(AO27="Alta",AQ27="Moderado"),AND(AO27="Alta",AQ27="Mayor"),AND(AO27="Muy Alta",AQ27="Leve"),AND(AO27="Muy Alta",AQ27="Menor"),AND(AO27="Muy Alta",AQ27="Moderado"),AND(AO27="Muy Alta",AQ27="Mayor")),"Alto",IF(OR(AND(AO27="Muy Baja",AQ27="Catastrofico"),AND(AO27="Baja",AQ27="Catastrofico"),AND(AO27="Media",AQ27="Catastrofico"),AND(AO27="Alta",AQ27="Catastrofico"),AND(AO27="Muy Alta",AQ27="Catastrofico")),"Extremo",""))))</f>
        <v>Moderado</v>
      </c>
      <c r="AS27" s="139" t="s">
        <v>472</v>
      </c>
      <c r="AT27" s="129" t="s">
        <v>478</v>
      </c>
      <c r="AU27" s="129" t="s">
        <v>479</v>
      </c>
      <c r="AV27" s="129" t="s">
        <v>480</v>
      </c>
      <c r="AW27" s="129" t="s">
        <v>480</v>
      </c>
      <c r="AX27" s="129" t="s">
        <v>480</v>
      </c>
      <c r="AY27" s="129" t="s">
        <v>480</v>
      </c>
      <c r="AZ27" s="129" t="s">
        <v>480</v>
      </c>
      <c r="BA27" s="129"/>
      <c r="BB27" s="129"/>
      <c r="BC27" s="132"/>
      <c r="BI27" s="9"/>
    </row>
    <row r="28" spans="1:61" s="15" customFormat="1" ht="33.75" customHeight="1" x14ac:dyDescent="0.3">
      <c r="A28" s="81"/>
      <c r="B28" s="174"/>
      <c r="C28" s="174"/>
      <c r="D28" s="88"/>
      <c r="E28" s="88"/>
      <c r="F28" s="89"/>
      <c r="G28" s="88"/>
      <c r="H28" s="88"/>
      <c r="I28" s="88"/>
      <c r="J28" s="145"/>
      <c r="K28" s="146"/>
      <c r="L28" s="144"/>
      <c r="M28" s="148"/>
      <c r="N28" s="150"/>
      <c r="O28" s="148"/>
      <c r="P28" s="144"/>
      <c r="Q28" s="140"/>
      <c r="R28" s="144"/>
      <c r="S28" s="148"/>
      <c r="T28" s="144"/>
      <c r="U28" s="149"/>
      <c r="V28" s="142"/>
      <c r="W28" s="13">
        <v>2</v>
      </c>
      <c r="X28" s="48"/>
      <c r="Y28" s="48"/>
      <c r="Z28" s="48"/>
      <c r="AA28" s="13" t="str">
        <f t="shared" si="17"/>
        <v xml:space="preserve">  </v>
      </c>
      <c r="AB28" s="31" t="s">
        <v>216</v>
      </c>
      <c r="AC28" s="32">
        <f t="shared" ref="AC28:AC31" si="18">IF(AB28="","",IF(AB28="Preventivo",0.25,IF(AB28="Detectivo",0.15,IF(AB28="Correctivo",0.1,))))</f>
        <v>0</v>
      </c>
      <c r="AD28" s="14" t="str">
        <f>+IF(OR(AB28='[1]11 FORMULAS'!$O$4,AB28='[1]11 FORMULAS'!$O$5),'[1]11 FORMULAS'!$P$5,IF(AB28='[1]11 FORMULAS'!$O$6,'[1]11 FORMULAS'!$P$6,""))</f>
        <v/>
      </c>
      <c r="AE28" s="31" t="s">
        <v>216</v>
      </c>
      <c r="AF28" s="32">
        <f t="shared" ref="AF28:AF31" si="19">IF(AE28="","",IF(AE28="Manual",0.15,IF(AE28="Automatico",0.25,)))</f>
        <v>0</v>
      </c>
      <c r="AG28" s="33" t="s">
        <v>216</v>
      </c>
      <c r="AH28" s="33" t="s">
        <v>216</v>
      </c>
      <c r="AI28" s="33" t="s">
        <v>216</v>
      </c>
      <c r="AJ28" s="14">
        <f>+AC28+AF28</f>
        <v>0</v>
      </c>
      <c r="AK28" s="14">
        <f>+AL27*AJ28</f>
        <v>0</v>
      </c>
      <c r="AL28" s="14">
        <f>+AL27-AK28</f>
        <v>0.24</v>
      </c>
      <c r="AM28" s="14">
        <f>IF(AD28='[1]11 FORMULAS'!$P$6,AM27-(AM27*AJ28),AM27)</f>
        <v>0.4</v>
      </c>
      <c r="AN28" s="143"/>
      <c r="AO28" s="144"/>
      <c r="AP28" s="143"/>
      <c r="AQ28" s="144"/>
      <c r="AR28" s="142"/>
      <c r="AS28" s="140"/>
      <c r="AT28" s="130"/>
      <c r="AU28" s="130"/>
      <c r="AV28" s="130"/>
      <c r="AW28" s="130"/>
      <c r="AX28" s="130"/>
      <c r="AY28" s="130"/>
      <c r="AZ28" s="130"/>
      <c r="BA28" s="130"/>
      <c r="BB28" s="130"/>
      <c r="BC28" s="133"/>
      <c r="BI28" s="9"/>
    </row>
    <row r="29" spans="1:61" s="15" customFormat="1" ht="33.75" customHeight="1" x14ac:dyDescent="0.3">
      <c r="A29" s="81"/>
      <c r="B29" s="174"/>
      <c r="C29" s="174"/>
      <c r="D29" s="88"/>
      <c r="E29" s="88"/>
      <c r="F29" s="89"/>
      <c r="G29" s="88"/>
      <c r="H29" s="88"/>
      <c r="I29" s="88"/>
      <c r="J29" s="145"/>
      <c r="K29" s="146"/>
      <c r="L29" s="144"/>
      <c r="M29" s="148"/>
      <c r="N29" s="150"/>
      <c r="O29" s="148"/>
      <c r="P29" s="144"/>
      <c r="Q29" s="140"/>
      <c r="R29" s="144"/>
      <c r="S29" s="148"/>
      <c r="T29" s="144"/>
      <c r="U29" s="149"/>
      <c r="V29" s="142"/>
      <c r="W29" s="13">
        <v>3</v>
      </c>
      <c r="X29" s="48"/>
      <c r="Y29" s="48"/>
      <c r="Z29" s="48"/>
      <c r="AA29" s="13" t="str">
        <f t="shared" si="17"/>
        <v xml:space="preserve">  </v>
      </c>
      <c r="AB29" s="31" t="s">
        <v>216</v>
      </c>
      <c r="AC29" s="32">
        <f t="shared" si="18"/>
        <v>0</v>
      </c>
      <c r="AD29" s="14" t="str">
        <f>+IF(OR(AB29='[1]11 FORMULAS'!$O$4,AB29='[1]11 FORMULAS'!$O$5),'[1]11 FORMULAS'!$P$5,IF(AB29='[1]11 FORMULAS'!$O$6,'[1]11 FORMULAS'!$P$6,""))</f>
        <v/>
      </c>
      <c r="AE29" s="31" t="s">
        <v>216</v>
      </c>
      <c r="AF29" s="32">
        <f t="shared" si="19"/>
        <v>0</v>
      </c>
      <c r="AG29" s="33" t="s">
        <v>216</v>
      </c>
      <c r="AH29" s="33" t="s">
        <v>216</v>
      </c>
      <c r="AI29" s="33" t="s">
        <v>216</v>
      </c>
      <c r="AJ29" s="14">
        <f>+AC29+AF29</f>
        <v>0</v>
      </c>
      <c r="AK29" s="14">
        <f t="shared" ref="AK29:AK31" si="20">+AL28*AJ29</f>
        <v>0</v>
      </c>
      <c r="AL29" s="14">
        <f t="shared" ref="AL29:AL31" si="21">+AL28-AK29</f>
        <v>0.24</v>
      </c>
      <c r="AM29" s="14">
        <f>IF(AD29='[1]11 FORMULAS'!$P$6,AM28-(AM28*AJ29),AM28)</f>
        <v>0.4</v>
      </c>
      <c r="AN29" s="143"/>
      <c r="AO29" s="144"/>
      <c r="AP29" s="143"/>
      <c r="AQ29" s="144"/>
      <c r="AR29" s="142"/>
      <c r="AS29" s="140"/>
      <c r="AT29" s="130"/>
      <c r="AU29" s="130"/>
      <c r="AV29" s="130"/>
      <c r="AW29" s="130"/>
      <c r="AX29" s="130"/>
      <c r="AY29" s="130"/>
      <c r="AZ29" s="130"/>
      <c r="BA29" s="130"/>
      <c r="BB29" s="130"/>
      <c r="BC29" s="133"/>
      <c r="BI29" s="9"/>
    </row>
    <row r="30" spans="1:61" s="15" customFormat="1" ht="33.75" customHeight="1" x14ac:dyDescent="0.3">
      <c r="A30" s="81"/>
      <c r="B30" s="174"/>
      <c r="C30" s="174"/>
      <c r="D30" s="88"/>
      <c r="E30" s="88"/>
      <c r="F30" s="89"/>
      <c r="G30" s="88"/>
      <c r="H30" s="88"/>
      <c r="I30" s="88"/>
      <c r="J30" s="145"/>
      <c r="K30" s="146"/>
      <c r="L30" s="144"/>
      <c r="M30" s="148"/>
      <c r="N30" s="150"/>
      <c r="O30" s="148"/>
      <c r="P30" s="144"/>
      <c r="Q30" s="140"/>
      <c r="R30" s="144"/>
      <c r="S30" s="148"/>
      <c r="T30" s="144"/>
      <c r="U30" s="149"/>
      <c r="V30" s="142"/>
      <c r="W30" s="13">
        <v>4</v>
      </c>
      <c r="X30" s="48"/>
      <c r="Y30" s="48"/>
      <c r="Z30" s="48"/>
      <c r="AA30" s="13" t="str">
        <f t="shared" si="17"/>
        <v xml:space="preserve">  </v>
      </c>
      <c r="AB30" s="31" t="s">
        <v>216</v>
      </c>
      <c r="AC30" s="32">
        <f t="shared" si="18"/>
        <v>0</v>
      </c>
      <c r="AD30" s="14" t="str">
        <f>+IF(OR(AB30='[1]11 FORMULAS'!$O$4,AB30='[1]11 FORMULAS'!$O$5),'[1]11 FORMULAS'!$P$5,IF(AB30='[1]11 FORMULAS'!$O$6,'[1]11 FORMULAS'!$P$6,""))</f>
        <v/>
      </c>
      <c r="AE30" s="31" t="s">
        <v>216</v>
      </c>
      <c r="AF30" s="32">
        <f t="shared" si="19"/>
        <v>0</v>
      </c>
      <c r="AG30" s="33" t="s">
        <v>216</v>
      </c>
      <c r="AH30" s="33" t="s">
        <v>216</v>
      </c>
      <c r="AI30" s="33" t="s">
        <v>216</v>
      </c>
      <c r="AJ30" s="14">
        <f t="shared" ref="AJ30:AJ31" si="22">+AC30+AF30</f>
        <v>0</v>
      </c>
      <c r="AK30" s="14">
        <f t="shared" si="20"/>
        <v>0</v>
      </c>
      <c r="AL30" s="14">
        <f t="shared" si="21"/>
        <v>0.24</v>
      </c>
      <c r="AM30" s="14">
        <f>IF(AD30='[1]11 FORMULAS'!$P$6,AM29-(AM29*AJ30),AM29)</f>
        <v>0.4</v>
      </c>
      <c r="AN30" s="143"/>
      <c r="AO30" s="144"/>
      <c r="AP30" s="143"/>
      <c r="AQ30" s="144"/>
      <c r="AR30" s="142"/>
      <c r="AS30" s="140"/>
      <c r="AT30" s="130"/>
      <c r="AU30" s="130"/>
      <c r="AV30" s="130"/>
      <c r="AW30" s="130"/>
      <c r="AX30" s="130"/>
      <c r="AY30" s="130"/>
      <c r="AZ30" s="130"/>
      <c r="BA30" s="130"/>
      <c r="BB30" s="130"/>
      <c r="BC30" s="133"/>
      <c r="BI30" s="9"/>
    </row>
    <row r="31" spans="1:61" s="15" customFormat="1" ht="33.75" customHeight="1" thickBot="1" x14ac:dyDescent="0.35">
      <c r="A31" s="83"/>
      <c r="B31" s="175"/>
      <c r="C31" s="175"/>
      <c r="D31" s="88"/>
      <c r="E31" s="88"/>
      <c r="F31" s="89"/>
      <c r="G31" s="88"/>
      <c r="H31" s="165"/>
      <c r="I31" s="165"/>
      <c r="J31" s="166"/>
      <c r="K31" s="167"/>
      <c r="L31" s="161"/>
      <c r="M31" s="160"/>
      <c r="N31" s="168"/>
      <c r="O31" s="160"/>
      <c r="P31" s="161"/>
      <c r="Q31" s="162"/>
      <c r="R31" s="161"/>
      <c r="S31" s="160"/>
      <c r="T31" s="161"/>
      <c r="U31" s="163"/>
      <c r="V31" s="164"/>
      <c r="W31" s="49"/>
      <c r="X31" s="49"/>
      <c r="Y31" s="49"/>
      <c r="Z31" s="49"/>
      <c r="AA31" s="49" t="str">
        <f t="shared" si="17"/>
        <v xml:space="preserve">  </v>
      </c>
      <c r="AB31" s="50" t="s">
        <v>216</v>
      </c>
      <c r="AC31" s="51">
        <f t="shared" si="18"/>
        <v>0</v>
      </c>
      <c r="AD31" s="52" t="str">
        <f>+IF(OR(AB31='[1]11 FORMULAS'!$O$4,AB31='[1]11 FORMULAS'!$O$5),'[1]11 FORMULAS'!$P$5,IF(AB31='[1]11 FORMULAS'!$O$6,'[1]11 FORMULAS'!$P$6,""))</f>
        <v/>
      </c>
      <c r="AE31" s="50" t="s">
        <v>216</v>
      </c>
      <c r="AF31" s="51">
        <f t="shared" si="19"/>
        <v>0</v>
      </c>
      <c r="AG31" s="53" t="s">
        <v>216</v>
      </c>
      <c r="AH31" s="54" t="s">
        <v>216</v>
      </c>
      <c r="AI31" s="54" t="s">
        <v>216</v>
      </c>
      <c r="AJ31" s="55">
        <f t="shared" si="22"/>
        <v>0</v>
      </c>
      <c r="AK31" s="55">
        <f t="shared" si="20"/>
        <v>0</v>
      </c>
      <c r="AL31" s="55">
        <f t="shared" si="21"/>
        <v>0.24</v>
      </c>
      <c r="AM31" s="55">
        <f>IF(AD31='[1]11 FORMULAS'!$P$6,AM30-(AM30*AJ31),AM30)</f>
        <v>0.4</v>
      </c>
      <c r="AN31" s="171"/>
      <c r="AO31" s="161"/>
      <c r="AP31" s="171"/>
      <c r="AQ31" s="161"/>
      <c r="AR31" s="164"/>
      <c r="AS31" s="162"/>
      <c r="AT31" s="172"/>
      <c r="AU31" s="172"/>
      <c r="AV31" s="172"/>
      <c r="AW31" s="172"/>
      <c r="AX31" s="172"/>
      <c r="AY31" s="172"/>
      <c r="AZ31" s="172"/>
      <c r="BA31" s="172"/>
      <c r="BB31" s="172"/>
      <c r="BC31" s="173"/>
      <c r="BI31" s="9"/>
    </row>
    <row r="32" spans="1:61" ht="135.6" customHeight="1" x14ac:dyDescent="0.3">
      <c r="A32" s="81"/>
      <c r="B32" s="87" t="s">
        <v>418</v>
      </c>
      <c r="C32" s="174" t="s">
        <v>416</v>
      </c>
      <c r="D32" s="88" t="s">
        <v>414</v>
      </c>
      <c r="E32" s="88" t="s">
        <v>415</v>
      </c>
      <c r="F32" s="159" t="str">
        <f>+CONCATENATE(C32," ",D32," ",E32)</f>
        <v>Posibilidad de perdida economica y reputacional por el incumplimiento en las actividades de seguimientos a los planes de mejoramiento con los entes externos de control, debido a deficiencia en la planeación de las actividades del seguimiento a los planes de mejoramiento</v>
      </c>
      <c r="G32" s="88" t="s">
        <v>427</v>
      </c>
      <c r="H32" s="88"/>
      <c r="I32" s="88" t="s">
        <v>428</v>
      </c>
      <c r="J32" s="145" t="s">
        <v>428</v>
      </c>
      <c r="K32" s="146">
        <v>60</v>
      </c>
      <c r="L32" s="144" t="str">
        <f>IF(K32&lt;=0,"",IF(K32&lt;=2,"Muy Baja",IF(K32&lt;=24,"Baja",IF(K32&lt;=500,"Media",IF(K32&lt;=5000,"Alta","Muy Alta")))))</f>
        <v>Media</v>
      </c>
      <c r="M32" s="147">
        <f>IF(L32="","",IF(L32="Muy Baja",0.2,IF(L32="Baja",0.4,IF(L32="Media",0.6,IF(L32="Alta",0.8,IF(L32="Muy Alta",1,))))))</f>
        <v>0.6</v>
      </c>
      <c r="N32" s="150" t="s">
        <v>305</v>
      </c>
      <c r="O32" s="147">
        <f>IF(N32="","",IF(N32="menor a 10 SMLMV",0.2,IF(N32="ENTRE 10 Y 50 SMLMV",0.4,IF(N32="entre 50 y 100 SMLMV",0.6,IF(N32="entre 100 y 500 SMLMV",0.8,IF(N32="Mayor a 500 SMLMV",1,))))))</f>
        <v>0</v>
      </c>
      <c r="P32" s="144" t="str">
        <f>IF(O32&lt;=0,"",IF(O32&lt;=20%,"Leve",IF(O32&lt;=40%,"Menor",IF(O32&lt;=60%,"Moderado",IF(O32&lt;=80%,"Mayor","Catastrofico")))))</f>
        <v/>
      </c>
      <c r="Q32" s="139" t="s">
        <v>222</v>
      </c>
      <c r="R32" s="144" t="str">
        <f>IF(S32&lt;=0,"",IF(S32&lt;=20%,"Leve",IF(S32&lt;=40%,"Menor",IF(S32&lt;=60%,"Moderado",IF(S32&lt;=80%,"Mayor","Catastrofico")))))</f>
        <v>Menor</v>
      </c>
      <c r="S32" s="147">
        <f>IF(Q32="","",IF(Q32="El riesgo afecta la imagen de algún área de la organización",0.2,IF(Q32="El riesgo afecta la imagen de la entidad internamente, de conocimiento general nivel interno, de junta directiva y accionistas y/o de proveedores",0.4,IF(Q32="El riesgo afecta la imagen de la entidad con algunos usuarios de relevancia frente al logro de los objetivos",0.6,IF(Q32="El riesgo afecta la imagen de la entidad con efecto publicitario sostenido a nivel de sector administrativo, nivel departamental o municipal",0.8,IF(Q32="El riesgo afecta la imagen de la entidad a nivel nacional, con efecto publicitario sostenido a nivel país",1,))))))</f>
        <v>0.4</v>
      </c>
      <c r="T32" s="144" t="str">
        <f>IF(U32&lt;=0,"",IF(U32&lt;=20%,"Leve",IF(U32&lt;=40%,"Menor",IF(U32&lt;=60%,"Moderado",IF(U32&lt;=80%,"Mayor","Catastrofico")))))</f>
        <v>Menor</v>
      </c>
      <c r="U32" s="149">
        <f>+S32</f>
        <v>0.4</v>
      </c>
      <c r="V32" s="142" t="str">
        <f>IF(OR(AND(L32="Muy Baja",T32="Leve"),AND(L32="Muy Baja",T32="Menor"),AND(L32="Baja",T32="Leve")),"Bajo",IF(OR(AND(L32="Muy baja",T32="Moderado"),AND(L32="Baja",T32="Menor"),AND(L32="Baja",T32="Moderado"),AND(L32="Media",T32="Leve"),AND(L32="Media",T32="Menor"),AND(L32="Media",T32="Moderado"),AND(L32="Alta",T32="Leve"),AND(L32="Alta",T32="Menor")),"Moderado",IF(OR(AND(L32="Muy Baja",T32="Mayor"),AND(L32="Baja",T32="Mayor"),AND(L32="Media",T32="Mayor"),AND(L32="Alta",T32="Moderado"),AND(L32="Alta",T32="Mayor"),AND(L32="Muy Alta",T32="Leve"),AND(L32="Muy Alta",T32="Menor"),AND(L32="Muy Alta",T32="Moderado"),AND(L32="Muy Alta",T32="Mayor")),"Alto",IF(OR(AND(L32="Muy Baja",T32="Catastrofico"),AND(L32="Baja",T32="Catastrofico"),AND(L32="Media",T32="Catastrofico"),AND(L32="Alta",T32="Catastrofico"),AND(L32="Muy Alta",T32="Catastrofico")),"Extremo",))))</f>
        <v>Moderado</v>
      </c>
      <c r="W32" s="13">
        <v>1</v>
      </c>
      <c r="X32" s="211" t="s">
        <v>448</v>
      </c>
      <c r="Y32" s="211" t="s">
        <v>449</v>
      </c>
      <c r="Z32" s="211" t="s">
        <v>450</v>
      </c>
      <c r="AA32" s="13" t="str">
        <f t="shared" ref="AA32:AA36" si="23">+CONCATENATE(X32," ",Y32," ",Z32)</f>
        <v xml:space="preserve">Jefe de la OACI / equipo coordinador y el profesional  asignado cada vez que se requiera, verficará que el personal encargado cumpla oportunamente  las actividades contempladas en el  procedimiento planes de mejoramiento con entes externos de control, a traves  del seguimineto correspondiente en la Base de datos, tableros de control, informes de seguimientos. , en caso de observar  incumplimiento,se efectuara los requerimientos correspondientes al personal encargado para que se implenten las medidas correctivas necesarias. </v>
      </c>
      <c r="AB32" s="31" t="s">
        <v>466</v>
      </c>
      <c r="AC32" s="32">
        <f>IF(AB32="","",IF(AB32="Preventivo",0.25,IF(AB32="Detectivo",0.15,IF(AB32="Correctivo",0.1,))))</f>
        <v>0.25</v>
      </c>
      <c r="AD32" s="14" t="str">
        <f>+IF(OR(AB32='[1]11 FORMULAS'!$O$4,AB32='[1]11 FORMULAS'!$O$5),'[1]11 FORMULAS'!$P$5,IF(AB32='[1]11 FORMULAS'!$O$6,'[1]11 FORMULAS'!$P$6,""))</f>
        <v>Probabilidad</v>
      </c>
      <c r="AE32" s="31" t="s">
        <v>468</v>
      </c>
      <c r="AF32" s="32">
        <f>IF(AE32="","",IF(AE32="Manual",0.15,IF(AE32="Automatico",0.25,)))</f>
        <v>0.15</v>
      </c>
      <c r="AG32" s="33" t="s">
        <v>469</v>
      </c>
      <c r="AH32" s="33" t="s">
        <v>471</v>
      </c>
      <c r="AI32" s="33" t="s">
        <v>470</v>
      </c>
      <c r="AJ32" s="14">
        <f>+AC32+AF32</f>
        <v>0.4</v>
      </c>
      <c r="AK32" s="14">
        <f>+M32*AJ32</f>
        <v>0.24</v>
      </c>
      <c r="AL32" s="14">
        <f>+M32-AK32</f>
        <v>0.36</v>
      </c>
      <c r="AM32" s="14">
        <f>IF(AD32='[1]11 FORMULAS'!$P$6,U32-(U32*AJ32),U32)</f>
        <v>0.4</v>
      </c>
      <c r="AN32" s="143">
        <f>+AL36</f>
        <v>0.36</v>
      </c>
      <c r="AO32" s="144" t="str">
        <f>IF(AN32&lt;=0,"",IF(AN32&lt;=20%,"Muy Baja",IF(AN32&lt;=40%,"Baja",IF(AN32&lt;=60%,"Media",IF(AN32&lt;=80%,"Alta","Muy Alta")))))</f>
        <v>Baja</v>
      </c>
      <c r="AP32" s="143">
        <f>+AM36</f>
        <v>0.4</v>
      </c>
      <c r="AQ32" s="144" t="str">
        <f>IF(AP32&lt;=0,"",IF(AP32&lt;=20%,"Leve",IF(AP32&lt;=40%,"Menor",IF(AP32&lt;=60%,"Moderado",IF(AP32&lt;=80%,"Mayor","Catastrofico")))))</f>
        <v>Menor</v>
      </c>
      <c r="AR32" s="142" t="str">
        <f>IF(OR(AND(AO32="Muy Baja",AQ32="Leve"),AND(AO32="Muy Baja",AQ32="Menor"),AND(AO32="Baja",AQ32="Leve")),"Bajo",IF(OR(AND(AO32="Muy baja",AQ32="Moderado"),AND(AO32="Baja",AQ32="Menor"),AND(AO32="Baja",AQ32="Moderado"),AND(AO32="Media",AQ32="Leve"),AND(AO32="Media",AQ32="Menor"),AND(AO32="Media",AQ32="Moderado"),AND(AO32="Alta",AQ32="Leve"),AND(AO32="Alta",AQ32="Menor")),"Moderado",IF(OR(AND(AO32="Muy Baja",AQ32="Mayor"),AND(AO32="Baja",AQ32="Mayor"),AND(AO32="Media",AQ32="Mayor"),AND(AO32="Alta",AQ32="Moderado"),AND(AO32="Alta",AQ32="Mayor"),AND(AO32="Muy Alta",AQ32="Leve"),AND(AO32="Muy Alta",AQ32="Menor"),AND(AO32="Muy Alta",AQ32="Moderado"),AND(AO32="Muy Alta",AQ32="Mayor")),"Alto",IF(OR(AND(AO32="Muy Baja",AQ32="Catastrofico"),AND(AO32="Baja",AQ32="Catastrofico"),AND(AO32="Media",AQ32="Catastrofico"),AND(AO32="Alta",AQ32="Catastrofico"),AND(AO32="Muy Alta",AQ32="Catastrofico")),"Extremo",""))))</f>
        <v>Moderado</v>
      </c>
      <c r="AS32" s="139" t="s">
        <v>472</v>
      </c>
      <c r="AT32" s="129" t="s">
        <v>481</v>
      </c>
      <c r="AU32" s="129" t="s">
        <v>479</v>
      </c>
      <c r="AV32" s="129" t="s">
        <v>482</v>
      </c>
      <c r="AW32" s="129" t="s">
        <v>482</v>
      </c>
      <c r="AX32" s="129" t="s">
        <v>482</v>
      </c>
      <c r="AY32" s="129" t="s">
        <v>482</v>
      </c>
      <c r="AZ32" s="129" t="s">
        <v>482</v>
      </c>
      <c r="BA32" s="129"/>
      <c r="BB32" s="129"/>
      <c r="BC32" s="132"/>
    </row>
    <row r="33" spans="1:55" x14ac:dyDescent="0.3">
      <c r="A33" s="81"/>
      <c r="B33" s="87"/>
      <c r="C33" s="174"/>
      <c r="D33" s="88"/>
      <c r="E33" s="88"/>
      <c r="F33" s="203"/>
      <c r="G33" s="88"/>
      <c r="H33" s="88"/>
      <c r="I33" s="88"/>
      <c r="J33" s="145"/>
      <c r="K33" s="146"/>
      <c r="L33" s="144"/>
      <c r="M33" s="148"/>
      <c r="N33" s="150"/>
      <c r="O33" s="148"/>
      <c r="P33" s="144"/>
      <c r="Q33" s="140"/>
      <c r="R33" s="144"/>
      <c r="S33" s="148"/>
      <c r="T33" s="144"/>
      <c r="U33" s="149"/>
      <c r="V33" s="142"/>
      <c r="W33" s="13">
        <v>2</v>
      </c>
      <c r="X33" s="48"/>
      <c r="Y33" s="48"/>
      <c r="Z33" s="48"/>
      <c r="AA33" s="13" t="str">
        <f t="shared" si="23"/>
        <v xml:space="preserve">  </v>
      </c>
      <c r="AB33" s="31" t="s">
        <v>216</v>
      </c>
      <c r="AC33" s="32">
        <f t="shared" ref="AC33:AC37" si="24">IF(AB33="","",IF(AB33="Preventivo",0.25,IF(AB33="Detectivo",0.15,IF(AB33="Correctivo",0.1,))))</f>
        <v>0</v>
      </c>
      <c r="AD33" s="14" t="str">
        <f>+IF(OR(AB33='[1]11 FORMULAS'!$O$4,AB33='[1]11 FORMULAS'!$O$5),'[1]11 FORMULAS'!$P$5,IF(AB33='[1]11 FORMULAS'!$O$6,'[1]11 FORMULAS'!$P$6,""))</f>
        <v/>
      </c>
      <c r="AE33" s="31" t="s">
        <v>216</v>
      </c>
      <c r="AF33" s="32">
        <f t="shared" ref="AF33:AF37" si="25">IF(AE33="","",IF(AE33="Manual",0.15,IF(AE33="Automatico",0.25,)))</f>
        <v>0</v>
      </c>
      <c r="AG33" s="33" t="s">
        <v>216</v>
      </c>
      <c r="AH33" s="33" t="s">
        <v>216</v>
      </c>
      <c r="AI33" s="33" t="s">
        <v>216</v>
      </c>
      <c r="AJ33" s="14">
        <f>+AC33+AF33</f>
        <v>0</v>
      </c>
      <c r="AK33" s="14">
        <f>+AL32*AJ33</f>
        <v>0</v>
      </c>
      <c r="AL33" s="14">
        <f>+AL32-AK33</f>
        <v>0.36</v>
      </c>
      <c r="AM33" s="14">
        <f>IF(AD33='[1]11 FORMULAS'!$P$6,AM32-(AM32*AJ33),AM32)</f>
        <v>0.4</v>
      </c>
      <c r="AN33" s="143"/>
      <c r="AO33" s="144"/>
      <c r="AP33" s="143"/>
      <c r="AQ33" s="144"/>
      <c r="AR33" s="142"/>
      <c r="AS33" s="140"/>
      <c r="AT33" s="130"/>
      <c r="AU33" s="130"/>
      <c r="AV33" s="130"/>
      <c r="AW33" s="130"/>
      <c r="AX33" s="130"/>
      <c r="AY33" s="130"/>
      <c r="AZ33" s="130"/>
      <c r="BA33" s="130"/>
      <c r="BB33" s="130"/>
      <c r="BC33" s="133"/>
    </row>
    <row r="34" spans="1:55" x14ac:dyDescent="0.3">
      <c r="A34" s="81"/>
      <c r="B34" s="87"/>
      <c r="C34" s="174"/>
      <c r="D34" s="88"/>
      <c r="E34" s="88"/>
      <c r="F34" s="203"/>
      <c r="G34" s="88"/>
      <c r="H34" s="88"/>
      <c r="I34" s="88"/>
      <c r="J34" s="145"/>
      <c r="K34" s="146"/>
      <c r="L34" s="144"/>
      <c r="M34" s="148"/>
      <c r="N34" s="150"/>
      <c r="O34" s="148"/>
      <c r="P34" s="144"/>
      <c r="Q34" s="140"/>
      <c r="R34" s="144"/>
      <c r="S34" s="148"/>
      <c r="T34" s="144"/>
      <c r="U34" s="149"/>
      <c r="V34" s="142"/>
      <c r="W34" s="13">
        <v>3</v>
      </c>
      <c r="X34" s="48"/>
      <c r="Y34" s="48"/>
      <c r="Z34" s="48"/>
      <c r="AA34" s="13" t="str">
        <f t="shared" si="23"/>
        <v xml:space="preserve">  </v>
      </c>
      <c r="AB34" s="31" t="s">
        <v>216</v>
      </c>
      <c r="AC34" s="32">
        <f t="shared" si="24"/>
        <v>0</v>
      </c>
      <c r="AD34" s="14" t="str">
        <f>+IF(OR(AB34='[1]11 FORMULAS'!$O$4,AB34='[1]11 FORMULAS'!$O$5),'[1]11 FORMULAS'!$P$5,IF(AB34='[1]11 FORMULAS'!$O$6,'[1]11 FORMULAS'!$P$6,""))</f>
        <v/>
      </c>
      <c r="AE34" s="31" t="s">
        <v>216</v>
      </c>
      <c r="AF34" s="32">
        <f t="shared" si="25"/>
        <v>0</v>
      </c>
      <c r="AG34" s="33" t="s">
        <v>216</v>
      </c>
      <c r="AH34" s="33" t="s">
        <v>216</v>
      </c>
      <c r="AI34" s="33" t="s">
        <v>216</v>
      </c>
      <c r="AJ34" s="14">
        <f>+AC34+AF34</f>
        <v>0</v>
      </c>
      <c r="AK34" s="14">
        <f t="shared" ref="AK34:AK36" si="26">+AL33*AJ34</f>
        <v>0</v>
      </c>
      <c r="AL34" s="14">
        <f t="shared" ref="AL34:AL36" si="27">+AL33-AK34</f>
        <v>0.36</v>
      </c>
      <c r="AM34" s="14">
        <f>IF(AD34='[1]11 FORMULAS'!$P$6,AM33-(AM33*AJ34),AM33)</f>
        <v>0.4</v>
      </c>
      <c r="AN34" s="143"/>
      <c r="AO34" s="144"/>
      <c r="AP34" s="143"/>
      <c r="AQ34" s="144"/>
      <c r="AR34" s="142"/>
      <c r="AS34" s="140"/>
      <c r="AT34" s="130"/>
      <c r="AU34" s="130"/>
      <c r="AV34" s="130"/>
      <c r="AW34" s="130"/>
      <c r="AX34" s="130"/>
      <c r="AY34" s="130"/>
      <c r="AZ34" s="130"/>
      <c r="BA34" s="130"/>
      <c r="BB34" s="130"/>
      <c r="BC34" s="133"/>
    </row>
    <row r="35" spans="1:55" x14ac:dyDescent="0.3">
      <c r="A35" s="81"/>
      <c r="B35" s="87"/>
      <c r="C35" s="174"/>
      <c r="D35" s="88"/>
      <c r="E35" s="88"/>
      <c r="F35" s="203"/>
      <c r="G35" s="88"/>
      <c r="H35" s="88"/>
      <c r="I35" s="88"/>
      <c r="J35" s="145"/>
      <c r="K35" s="146"/>
      <c r="L35" s="144"/>
      <c r="M35" s="148"/>
      <c r="N35" s="150"/>
      <c r="O35" s="148"/>
      <c r="P35" s="144"/>
      <c r="Q35" s="140"/>
      <c r="R35" s="144"/>
      <c r="S35" s="148"/>
      <c r="T35" s="144"/>
      <c r="U35" s="149"/>
      <c r="V35" s="142"/>
      <c r="W35" s="13">
        <v>4</v>
      </c>
      <c r="X35" s="48"/>
      <c r="Y35" s="48"/>
      <c r="Z35" s="48"/>
      <c r="AA35" s="13" t="str">
        <f t="shared" si="23"/>
        <v xml:space="preserve">  </v>
      </c>
      <c r="AB35" s="31" t="s">
        <v>216</v>
      </c>
      <c r="AC35" s="32">
        <f t="shared" si="24"/>
        <v>0</v>
      </c>
      <c r="AD35" s="14" t="str">
        <f>+IF(OR(AB35='[1]11 FORMULAS'!$O$4,AB35='[1]11 FORMULAS'!$O$5),'[1]11 FORMULAS'!$P$5,IF(AB35='[1]11 FORMULAS'!$O$6,'[1]11 FORMULAS'!$P$6,""))</f>
        <v/>
      </c>
      <c r="AE35" s="31" t="s">
        <v>216</v>
      </c>
      <c r="AF35" s="32">
        <f t="shared" si="25"/>
        <v>0</v>
      </c>
      <c r="AG35" s="33" t="s">
        <v>216</v>
      </c>
      <c r="AH35" s="33" t="s">
        <v>216</v>
      </c>
      <c r="AI35" s="33" t="s">
        <v>216</v>
      </c>
      <c r="AJ35" s="14">
        <f t="shared" ref="AJ35:AJ39" si="28">+AC35+AF35</f>
        <v>0</v>
      </c>
      <c r="AK35" s="14">
        <f t="shared" si="26"/>
        <v>0</v>
      </c>
      <c r="AL35" s="14">
        <f t="shared" si="27"/>
        <v>0.36</v>
      </c>
      <c r="AM35" s="14">
        <f>IF(AD35='[1]11 FORMULAS'!$P$6,AM34-(AM34*AJ35),AM34)</f>
        <v>0.4</v>
      </c>
      <c r="AN35" s="143"/>
      <c r="AO35" s="144"/>
      <c r="AP35" s="143"/>
      <c r="AQ35" s="144"/>
      <c r="AR35" s="142"/>
      <c r="AS35" s="140"/>
      <c r="AT35" s="130"/>
      <c r="AU35" s="130"/>
      <c r="AV35" s="130"/>
      <c r="AW35" s="130"/>
      <c r="AX35" s="130"/>
      <c r="AY35" s="130"/>
      <c r="AZ35" s="130"/>
      <c r="BA35" s="130"/>
      <c r="BB35" s="130"/>
      <c r="BC35" s="133"/>
    </row>
    <row r="36" spans="1:55" ht="15" thickBot="1" x14ac:dyDescent="0.35">
      <c r="A36" s="83"/>
      <c r="B36" s="157"/>
      <c r="C36" s="175"/>
      <c r="D36" s="88"/>
      <c r="E36" s="88"/>
      <c r="F36" s="204"/>
      <c r="G36" s="88"/>
      <c r="H36" s="165"/>
      <c r="I36" s="165"/>
      <c r="J36" s="166"/>
      <c r="K36" s="167"/>
      <c r="L36" s="161"/>
      <c r="M36" s="160"/>
      <c r="N36" s="168"/>
      <c r="O36" s="160"/>
      <c r="P36" s="161"/>
      <c r="Q36" s="162"/>
      <c r="R36" s="161"/>
      <c r="S36" s="160"/>
      <c r="T36" s="161"/>
      <c r="U36" s="163"/>
      <c r="V36" s="164"/>
      <c r="W36" s="49"/>
      <c r="X36" s="49"/>
      <c r="Y36" s="49"/>
      <c r="Z36" s="49"/>
      <c r="AA36" s="49" t="str">
        <f t="shared" si="23"/>
        <v xml:space="preserve">  </v>
      </c>
      <c r="AB36" s="50" t="s">
        <v>216</v>
      </c>
      <c r="AC36" s="51">
        <f t="shared" si="24"/>
        <v>0</v>
      </c>
      <c r="AD36" s="52" t="str">
        <f>+IF(OR(AB36='[1]11 FORMULAS'!$O$4,AB36='[1]11 FORMULAS'!$O$5),'[1]11 FORMULAS'!$P$5,IF(AB36='[1]11 FORMULAS'!$O$6,'[1]11 FORMULAS'!$P$6,""))</f>
        <v/>
      </c>
      <c r="AE36" s="50" t="s">
        <v>216</v>
      </c>
      <c r="AF36" s="51">
        <f t="shared" si="25"/>
        <v>0</v>
      </c>
      <c r="AG36" s="53" t="s">
        <v>216</v>
      </c>
      <c r="AH36" s="54" t="s">
        <v>216</v>
      </c>
      <c r="AI36" s="54" t="s">
        <v>216</v>
      </c>
      <c r="AJ36" s="55">
        <f t="shared" si="28"/>
        <v>0</v>
      </c>
      <c r="AK36" s="55">
        <f t="shared" si="26"/>
        <v>0</v>
      </c>
      <c r="AL36" s="55">
        <f t="shared" si="27"/>
        <v>0.36</v>
      </c>
      <c r="AM36" s="55">
        <f>IF(AD36='[1]11 FORMULAS'!$P$6,AM35-(AM35*AJ36),AM35)</f>
        <v>0.4</v>
      </c>
      <c r="AN36" s="171"/>
      <c r="AO36" s="161"/>
      <c r="AP36" s="171"/>
      <c r="AQ36" s="161"/>
      <c r="AR36" s="164"/>
      <c r="AS36" s="162"/>
      <c r="AT36" s="172"/>
      <c r="AU36" s="172"/>
      <c r="AV36" s="172"/>
      <c r="AW36" s="172"/>
      <c r="AX36" s="172"/>
      <c r="AY36" s="172"/>
      <c r="AZ36" s="172"/>
      <c r="BA36" s="172"/>
      <c r="BB36" s="172"/>
      <c r="BC36" s="173"/>
    </row>
    <row r="37" spans="1:55" ht="109.2" customHeight="1" x14ac:dyDescent="0.3">
      <c r="A37" s="81"/>
      <c r="B37" s="174" t="s">
        <v>419</v>
      </c>
      <c r="C37" s="174" t="s">
        <v>409</v>
      </c>
      <c r="D37" s="88" t="s">
        <v>423</v>
      </c>
      <c r="E37" s="88" t="s">
        <v>424</v>
      </c>
      <c r="F37" s="89" t="str">
        <f>+CONCATENATE(C37," ",D37," ",E37)</f>
        <v>Posibilidad de perdida reputacional por inoportunidad y/o inexactitud en la evaluación de la eficiencia, eficacia y económica de los controles, debido a la inadecuada planificación de la evaluación.</v>
      </c>
      <c r="G37" s="88" t="s">
        <v>427</v>
      </c>
      <c r="H37" s="88"/>
      <c r="I37" s="88" t="s">
        <v>428</v>
      </c>
      <c r="J37" s="145" t="s">
        <v>428</v>
      </c>
      <c r="K37" s="146">
        <v>90</v>
      </c>
      <c r="L37" s="144" t="str">
        <f t="shared" ref="L37" si="29">IF(K37&lt;=0,"",IF(K37&lt;=2,"Muy Baja",IF(K37&lt;=24,"Baja",IF(K37&lt;=500,"Media",IF(K37&lt;=5000,"Alta","Muy Alta")))))</f>
        <v>Media</v>
      </c>
      <c r="M37" s="147">
        <f t="shared" ref="M37" si="30">IF(L37="","",IF(L37="Muy Baja",0.2,IF(L37="Baja",0.4,IF(L37="Media",0.6,IF(L37="Alta",0.8,IF(L37="Muy Alta",1,))))))</f>
        <v>0.6</v>
      </c>
      <c r="N37" s="150" t="s">
        <v>305</v>
      </c>
      <c r="O37" s="147">
        <f t="shared" ref="O37" si="31">IF(N37="","",IF(N37="menor a 10 SMLMV",0.2,IF(N37="ENTRE 10 Y 50 SMLMV",0.4,IF(N37="entre 50 y 100 SMLMV",0.6,IF(N37="entre 100 y 500 SMLMV",0.8,IF(N37="Mayor a 500 SMLMV",1,))))))</f>
        <v>0</v>
      </c>
      <c r="P37" s="144" t="str">
        <f t="shared" ref="P37" si="32">IF(O37&lt;=0,"",IF(O37&lt;=20%,"Leve",IF(O37&lt;=40%,"Menor",IF(O37&lt;=60%,"Moderado",IF(O37&lt;=80%,"Mayor","Catastrofico")))))</f>
        <v/>
      </c>
      <c r="Q37" s="139" t="s">
        <v>225</v>
      </c>
      <c r="R37" s="144" t="str">
        <f t="shared" ref="R37" si="33">IF(S37&lt;=0,"",IF(S37&lt;=20%,"Leve",IF(S37&lt;=40%,"Menor",IF(S37&lt;=60%,"Moderado",IF(S37&lt;=80%,"Mayor","Catastrofico")))))</f>
        <v>Moderado</v>
      </c>
      <c r="S37" s="147">
        <f t="shared" ref="S37" si="34">IF(Q37="","",IF(Q37="El riesgo afecta la imagen de algún área de la organización",0.2,IF(Q37="El riesgo afecta la imagen de la entidad internamente, de conocimiento general nivel interno, de junta directiva y accionistas y/o de proveedores",0.4,IF(Q37="El riesgo afecta la imagen de la entidad con algunos usuarios de relevancia frente al logro de los objetivos",0.6,IF(Q37="El riesgo afecta la imagen de la entidad con efecto publicitario sostenido a nivel de sector administrativo, nivel departamental o municipal",0.8,IF(Q37="El riesgo afecta la imagen de la entidad a nivel nacional, con efecto publicitario sostenido a nivel país",1,))))))</f>
        <v>0.6</v>
      </c>
      <c r="T37" s="144" t="str">
        <f t="shared" ref="T37" si="35">IF(U37&lt;=0,"",IF(U37&lt;=20%,"Leve",IF(U37&lt;=40%,"Menor",IF(U37&lt;=60%,"Moderado",IF(U37&lt;=80%,"Mayor","Catastrofico")))))</f>
        <v>Moderado</v>
      </c>
      <c r="U37" s="149">
        <f t="shared" ref="U37" si="36">+S37</f>
        <v>0.6</v>
      </c>
      <c r="V37" s="142" t="str">
        <f t="shared" ref="V37" si="37">IF(OR(AND(L37="Muy Baja",T37="Leve"),AND(L37="Muy Baja",T37="Menor"),AND(L37="Baja",T37="Leve")),"Bajo",IF(OR(AND(L37="Muy baja",T37="Moderado"),AND(L37="Baja",T37="Menor"),AND(L37="Baja",T37="Moderado"),AND(L37="Media",T37="Leve"),AND(L37="Media",T37="Menor"),AND(L37="Media",T37="Moderado"),AND(L37="Alta",T37="Leve"),AND(L37="Alta",T37="Menor")),"Moderado",IF(OR(AND(L37="Muy Baja",T37="Mayor"),AND(L37="Baja",T37="Mayor"),AND(L37="Media",T37="Mayor"),AND(L37="Alta",T37="Moderado"),AND(L37="Alta",T37="Mayor"),AND(L37="Muy Alta",T37="Leve"),AND(L37="Muy Alta",T37="Menor"),AND(L37="Muy Alta",T37="Moderado"),AND(L37="Muy Alta",T37="Mayor")),"Alto",IF(OR(AND(L37="Muy Baja",T37="Catastrofico"),AND(L37="Baja",T37="Catastrofico"),AND(L37="Media",T37="Catastrofico"),AND(L37="Alta",T37="Catastrofico"),AND(L37="Muy Alta",T37="Catastrofico")),"Extremo",))))</f>
        <v>Moderado</v>
      </c>
      <c r="W37" s="13">
        <v>5</v>
      </c>
      <c r="X37" s="211" t="s">
        <v>451</v>
      </c>
      <c r="Y37" s="211" t="s">
        <v>452</v>
      </c>
      <c r="Z37" s="211" t="s">
        <v>453</v>
      </c>
      <c r="AA37" s="13" t="str">
        <f t="shared" ref="AA37:AA56" si="38">+CONCATENATE(X37," ",Y37," ",Z37)</f>
        <v>El Jefe de la OACI y los coordinadores internos,  verifican cada ves que se requiera,  que el equipo comisionado cumplan el y/o los procedimientos pertinentes de acuerdo al alcance de la actividad, así como las otras herramientas o insumos  a utilizar,  en caso de observar que no se cumple lo establecido en el presente control, el Jefe de la OACI determinara las acciones pertinentes.</v>
      </c>
      <c r="AB37" s="31" t="s">
        <v>466</v>
      </c>
      <c r="AC37" s="32">
        <f t="shared" si="24"/>
        <v>0.25</v>
      </c>
      <c r="AD37" s="14" t="str">
        <f>+IF(OR(AB37='[1]11 FORMULAS'!$O$4,AB37='[1]11 FORMULAS'!$O$5),'[1]11 FORMULAS'!$P$5,IF(AB37='[1]11 FORMULAS'!$O$6,'[1]11 FORMULAS'!$P$6,""))</f>
        <v>Probabilidad</v>
      </c>
      <c r="AE37" s="31" t="s">
        <v>468</v>
      </c>
      <c r="AF37" s="32">
        <f t="shared" si="25"/>
        <v>0.15</v>
      </c>
      <c r="AG37" s="33" t="s">
        <v>469</v>
      </c>
      <c r="AH37" s="33" t="s">
        <v>471</v>
      </c>
      <c r="AI37" s="33" t="s">
        <v>470</v>
      </c>
      <c r="AJ37" s="14">
        <f t="shared" si="28"/>
        <v>0.4</v>
      </c>
      <c r="AK37" s="14">
        <f t="shared" ref="AK37" si="39">+M37*AJ37</f>
        <v>0.24</v>
      </c>
      <c r="AL37" s="14">
        <f t="shared" ref="AL37" si="40">+M37-AK37</f>
        <v>0.36</v>
      </c>
      <c r="AM37" s="14">
        <f>IF(AD37='[1]11 FORMULAS'!$P$6,U37-(U37*AJ37),U37)</f>
        <v>0.6</v>
      </c>
      <c r="AN37" s="143">
        <f t="shared" ref="AN37" si="41">+AL41</f>
        <v>0.36</v>
      </c>
      <c r="AO37" s="144" t="str">
        <f t="shared" ref="AO37" si="42">IF(AN37&lt;=0,"",IF(AN37&lt;=20%,"Muy Baja",IF(AN37&lt;=40%,"Baja",IF(AN37&lt;=60%,"Media",IF(AN37&lt;=80%,"Alta","Muy Alta")))))</f>
        <v>Baja</v>
      </c>
      <c r="AP37" s="143">
        <f t="shared" ref="AP37" si="43">+AM41</f>
        <v>0.6</v>
      </c>
      <c r="AQ37" s="144" t="str">
        <f t="shared" ref="AQ37" si="44">IF(AP37&lt;=0,"",IF(AP37&lt;=20%,"Leve",IF(AP37&lt;=40%,"Menor",IF(AP37&lt;=60%,"Moderado",IF(AP37&lt;=80%,"Mayor","Catastrofico")))))</f>
        <v>Moderado</v>
      </c>
      <c r="AR37" s="142" t="str">
        <f t="shared" ref="AR37" si="45">IF(OR(AND(AO37="Muy Baja",AQ37="Leve"),AND(AO37="Muy Baja",AQ37="Menor"),AND(AO37="Baja",AQ37="Leve")),"Bajo",IF(OR(AND(AO37="Muy baja",AQ37="Moderado"),AND(AO37="Baja",AQ37="Menor"),AND(AO37="Baja",AQ37="Moderado"),AND(AO37="Media",AQ37="Leve"),AND(AO37="Media",AQ37="Menor"),AND(AO37="Media",AQ37="Moderado"),AND(AO37="Alta",AQ37="Leve"),AND(AO37="Alta",AQ37="Menor")),"Moderado",IF(OR(AND(AO37="Muy Baja",AQ37="Mayor"),AND(AO37="Baja",AQ37="Mayor"),AND(AO37="Media",AQ37="Mayor"),AND(AO37="Alta",AQ37="Moderado"),AND(AO37="Alta",AQ37="Mayor"),AND(AO37="Muy Alta",AQ37="Leve"),AND(AO37="Muy Alta",AQ37="Menor"),AND(AO37="Muy Alta",AQ37="Moderado"),AND(AO37="Muy Alta",AQ37="Mayor")),"Alto",IF(OR(AND(AO37="Muy Baja",AQ37="Catastrofico"),AND(AO37="Baja",AQ37="Catastrofico"),AND(AO37="Media",AQ37="Catastrofico"),AND(AO37="Alta",AQ37="Catastrofico"),AND(AO37="Muy Alta",AQ37="Catastrofico")),"Extremo",""))))</f>
        <v>Moderado</v>
      </c>
      <c r="AS37" s="139" t="s">
        <v>472</v>
      </c>
      <c r="AT37" s="129" t="s">
        <v>483</v>
      </c>
      <c r="AU37" s="129" t="s">
        <v>484</v>
      </c>
      <c r="AV37" s="129" t="s">
        <v>475</v>
      </c>
      <c r="AW37" s="129" t="s">
        <v>476</v>
      </c>
      <c r="AX37" s="129" t="s">
        <v>477</v>
      </c>
      <c r="AY37" s="129" t="s">
        <v>477</v>
      </c>
      <c r="AZ37" s="129" t="s">
        <v>477</v>
      </c>
      <c r="BA37" s="129"/>
      <c r="BB37" s="129"/>
      <c r="BC37" s="132"/>
    </row>
    <row r="38" spans="1:55" x14ac:dyDescent="0.3">
      <c r="A38" s="81"/>
      <c r="B38" s="174"/>
      <c r="C38" s="174"/>
      <c r="D38" s="88"/>
      <c r="E38" s="88"/>
      <c r="F38" s="89"/>
      <c r="G38" s="88"/>
      <c r="H38" s="88"/>
      <c r="I38" s="88"/>
      <c r="J38" s="145"/>
      <c r="K38" s="146"/>
      <c r="L38" s="144"/>
      <c r="M38" s="148"/>
      <c r="N38" s="150"/>
      <c r="O38" s="148"/>
      <c r="P38" s="144"/>
      <c r="Q38" s="140"/>
      <c r="R38" s="144"/>
      <c r="S38" s="148"/>
      <c r="T38" s="144"/>
      <c r="U38" s="149"/>
      <c r="V38" s="142"/>
      <c r="W38" s="13">
        <v>6</v>
      </c>
      <c r="X38" s="48"/>
      <c r="Y38" s="48"/>
      <c r="Z38" s="48"/>
      <c r="AA38" s="13" t="str">
        <f t="shared" si="38"/>
        <v xml:space="preserve">  </v>
      </c>
      <c r="AB38" s="31" t="s">
        <v>216</v>
      </c>
      <c r="AC38" s="32">
        <f t="shared" ref="AC38:AC56" si="46">IF(AB38="","",IF(AB38="Preventivo",0.25,IF(AB38="Detectivo",0.15,IF(AB38="Correctivo",0.1,))))</f>
        <v>0</v>
      </c>
      <c r="AD38" s="14" t="str">
        <f>+IF(OR(AB38='[1]11 FORMULAS'!$O$4,AB38='[1]11 FORMULAS'!$O$5),'[1]11 FORMULAS'!$P$5,IF(AB38='[1]11 FORMULAS'!$O$6,'[1]11 FORMULAS'!$P$6,""))</f>
        <v/>
      </c>
      <c r="AE38" s="31" t="s">
        <v>216</v>
      </c>
      <c r="AF38" s="32">
        <f t="shared" ref="AF38:AF56" si="47">IF(AE38="","",IF(AE38="Manual",0.15,IF(AE38="Automatico",0.25,)))</f>
        <v>0</v>
      </c>
      <c r="AG38" s="33" t="s">
        <v>216</v>
      </c>
      <c r="AH38" s="33" t="s">
        <v>216</v>
      </c>
      <c r="AI38" s="33" t="s">
        <v>216</v>
      </c>
      <c r="AJ38" s="14">
        <f t="shared" si="28"/>
        <v>0</v>
      </c>
      <c r="AK38" s="14">
        <f t="shared" ref="AK38:AK41" si="48">+AL37*AJ38</f>
        <v>0</v>
      </c>
      <c r="AL38" s="14">
        <f t="shared" ref="AL38:AL41" si="49">+AL37-AK38</f>
        <v>0.36</v>
      </c>
      <c r="AM38" s="14">
        <f>IF(AD38='[1]11 FORMULAS'!$P$6,AM37-(AM37*AJ38),AM37)</f>
        <v>0.6</v>
      </c>
      <c r="AN38" s="143"/>
      <c r="AO38" s="144"/>
      <c r="AP38" s="143"/>
      <c r="AQ38" s="144"/>
      <c r="AR38" s="142"/>
      <c r="AS38" s="140"/>
      <c r="AT38" s="130"/>
      <c r="AU38" s="130"/>
      <c r="AV38" s="130"/>
      <c r="AW38" s="130"/>
      <c r="AX38" s="130"/>
      <c r="AY38" s="130"/>
      <c r="AZ38" s="130"/>
      <c r="BA38" s="130"/>
      <c r="BB38" s="130"/>
      <c r="BC38" s="133"/>
    </row>
    <row r="39" spans="1:55" x14ac:dyDescent="0.3">
      <c r="A39" s="81"/>
      <c r="B39" s="174"/>
      <c r="C39" s="174"/>
      <c r="D39" s="88"/>
      <c r="E39" s="88"/>
      <c r="F39" s="89"/>
      <c r="G39" s="88"/>
      <c r="H39" s="88"/>
      <c r="I39" s="88"/>
      <c r="J39" s="145"/>
      <c r="K39" s="146"/>
      <c r="L39" s="144"/>
      <c r="M39" s="148"/>
      <c r="N39" s="150"/>
      <c r="O39" s="148"/>
      <c r="P39" s="144"/>
      <c r="Q39" s="140"/>
      <c r="R39" s="144"/>
      <c r="S39" s="148"/>
      <c r="T39" s="144"/>
      <c r="U39" s="149"/>
      <c r="V39" s="142"/>
      <c r="W39" s="13">
        <v>7</v>
      </c>
      <c r="X39" s="48"/>
      <c r="Y39" s="48"/>
      <c r="Z39" s="48"/>
      <c r="AA39" s="13" t="str">
        <f t="shared" si="38"/>
        <v xml:space="preserve">  </v>
      </c>
      <c r="AB39" s="31" t="s">
        <v>216</v>
      </c>
      <c r="AC39" s="32">
        <f t="shared" si="46"/>
        <v>0</v>
      </c>
      <c r="AD39" s="14" t="str">
        <f>+IF(OR(AB39='[1]11 FORMULAS'!$O$4,AB39='[1]11 FORMULAS'!$O$5),'[1]11 FORMULAS'!$P$5,IF(AB39='[1]11 FORMULAS'!$O$6,'[1]11 FORMULAS'!$P$6,""))</f>
        <v/>
      </c>
      <c r="AE39" s="31" t="s">
        <v>216</v>
      </c>
      <c r="AF39" s="32">
        <f t="shared" si="47"/>
        <v>0</v>
      </c>
      <c r="AG39" s="33" t="s">
        <v>216</v>
      </c>
      <c r="AH39" s="33" t="s">
        <v>216</v>
      </c>
      <c r="AI39" s="33" t="s">
        <v>216</v>
      </c>
      <c r="AJ39" s="14">
        <f t="shared" si="28"/>
        <v>0</v>
      </c>
      <c r="AK39" s="14">
        <f t="shared" si="48"/>
        <v>0</v>
      </c>
      <c r="AL39" s="14">
        <f t="shared" si="49"/>
        <v>0.36</v>
      </c>
      <c r="AM39" s="14">
        <f>IF(AD39='[1]11 FORMULAS'!$P$6,AM38-(AM38*AJ39),AM38)</f>
        <v>0.6</v>
      </c>
      <c r="AN39" s="143"/>
      <c r="AO39" s="144"/>
      <c r="AP39" s="143"/>
      <c r="AQ39" s="144"/>
      <c r="AR39" s="142"/>
      <c r="AS39" s="140"/>
      <c r="AT39" s="130"/>
      <c r="AU39" s="130"/>
      <c r="AV39" s="130"/>
      <c r="AW39" s="130"/>
      <c r="AX39" s="130"/>
      <c r="AY39" s="130"/>
      <c r="AZ39" s="130"/>
      <c r="BA39" s="130"/>
      <c r="BB39" s="130"/>
      <c r="BC39" s="133"/>
    </row>
    <row r="40" spans="1:55" x14ac:dyDescent="0.3">
      <c r="A40" s="81"/>
      <c r="B40" s="174"/>
      <c r="C40" s="174"/>
      <c r="D40" s="88"/>
      <c r="E40" s="88"/>
      <c r="F40" s="89"/>
      <c r="G40" s="88"/>
      <c r="H40" s="88"/>
      <c r="I40" s="88"/>
      <c r="J40" s="145"/>
      <c r="K40" s="146"/>
      <c r="L40" s="144"/>
      <c r="M40" s="148"/>
      <c r="N40" s="150"/>
      <c r="O40" s="148"/>
      <c r="P40" s="144"/>
      <c r="Q40" s="140"/>
      <c r="R40" s="144"/>
      <c r="S40" s="148"/>
      <c r="T40" s="144"/>
      <c r="U40" s="149"/>
      <c r="V40" s="142"/>
      <c r="W40" s="13">
        <v>8</v>
      </c>
      <c r="X40" s="48"/>
      <c r="Y40" s="48"/>
      <c r="Z40" s="48"/>
      <c r="AA40" s="13" t="str">
        <f t="shared" si="38"/>
        <v xml:space="preserve">  </v>
      </c>
      <c r="AB40" s="31" t="s">
        <v>216</v>
      </c>
      <c r="AC40" s="32">
        <f t="shared" si="46"/>
        <v>0</v>
      </c>
      <c r="AD40" s="14" t="str">
        <f>+IF(OR(AB40='[1]11 FORMULAS'!$O$4,AB40='[1]11 FORMULAS'!$O$5),'[1]11 FORMULAS'!$P$5,IF(AB40='[1]11 FORMULAS'!$O$6,'[1]11 FORMULAS'!$P$6,""))</f>
        <v/>
      </c>
      <c r="AE40" s="31" t="s">
        <v>216</v>
      </c>
      <c r="AF40" s="32">
        <f t="shared" si="47"/>
        <v>0</v>
      </c>
      <c r="AG40" s="33" t="s">
        <v>216</v>
      </c>
      <c r="AH40" s="33" t="s">
        <v>216</v>
      </c>
      <c r="AI40" s="33" t="s">
        <v>216</v>
      </c>
      <c r="AJ40" s="14">
        <f t="shared" ref="AJ40:AJ56" si="50">+AC40+AF40</f>
        <v>0</v>
      </c>
      <c r="AK40" s="14">
        <f t="shared" si="48"/>
        <v>0</v>
      </c>
      <c r="AL40" s="14">
        <f t="shared" si="49"/>
        <v>0.36</v>
      </c>
      <c r="AM40" s="14">
        <f>IF(AD40='[1]11 FORMULAS'!$P$6,AM39-(AM39*AJ40),AM39)</f>
        <v>0.6</v>
      </c>
      <c r="AN40" s="143"/>
      <c r="AO40" s="144"/>
      <c r="AP40" s="143"/>
      <c r="AQ40" s="144"/>
      <c r="AR40" s="142"/>
      <c r="AS40" s="140"/>
      <c r="AT40" s="130"/>
      <c r="AU40" s="130"/>
      <c r="AV40" s="130"/>
      <c r="AW40" s="130"/>
      <c r="AX40" s="130"/>
      <c r="AY40" s="130"/>
      <c r="AZ40" s="130"/>
      <c r="BA40" s="130"/>
      <c r="BB40" s="130"/>
      <c r="BC40" s="133"/>
    </row>
    <row r="41" spans="1:55" ht="15" thickBot="1" x14ac:dyDescent="0.35">
      <c r="A41" s="83"/>
      <c r="B41" s="175"/>
      <c r="C41" s="175"/>
      <c r="D41" s="88"/>
      <c r="E41" s="88"/>
      <c r="F41" s="89"/>
      <c r="G41" s="88"/>
      <c r="H41" s="165"/>
      <c r="I41" s="165"/>
      <c r="J41" s="166"/>
      <c r="K41" s="167"/>
      <c r="L41" s="161"/>
      <c r="M41" s="160"/>
      <c r="N41" s="168"/>
      <c r="O41" s="160"/>
      <c r="P41" s="161"/>
      <c r="Q41" s="162"/>
      <c r="R41" s="161"/>
      <c r="S41" s="160"/>
      <c r="T41" s="161"/>
      <c r="U41" s="163"/>
      <c r="V41" s="164"/>
      <c r="W41" s="49"/>
      <c r="X41" s="49"/>
      <c r="Y41" s="49"/>
      <c r="Z41" s="49"/>
      <c r="AA41" s="49" t="str">
        <f t="shared" si="38"/>
        <v xml:space="preserve">  </v>
      </c>
      <c r="AB41" s="50" t="s">
        <v>216</v>
      </c>
      <c r="AC41" s="51">
        <f t="shared" si="46"/>
        <v>0</v>
      </c>
      <c r="AD41" s="52" t="str">
        <f>+IF(OR(AB41='[1]11 FORMULAS'!$O$4,AB41='[1]11 FORMULAS'!$O$5),'[1]11 FORMULAS'!$P$5,IF(AB41='[1]11 FORMULAS'!$O$6,'[1]11 FORMULAS'!$P$6,""))</f>
        <v/>
      </c>
      <c r="AE41" s="50" t="s">
        <v>216</v>
      </c>
      <c r="AF41" s="51">
        <f t="shared" si="47"/>
        <v>0</v>
      </c>
      <c r="AG41" s="53" t="s">
        <v>216</v>
      </c>
      <c r="AH41" s="54" t="s">
        <v>216</v>
      </c>
      <c r="AI41" s="54" t="s">
        <v>216</v>
      </c>
      <c r="AJ41" s="55">
        <f t="shared" si="50"/>
        <v>0</v>
      </c>
      <c r="AK41" s="55">
        <f t="shared" si="48"/>
        <v>0</v>
      </c>
      <c r="AL41" s="55">
        <f t="shared" si="49"/>
        <v>0.36</v>
      </c>
      <c r="AM41" s="55">
        <f>IF(AD41='[1]11 FORMULAS'!$P$6,AM40-(AM40*AJ41),AM40)</f>
        <v>0.6</v>
      </c>
      <c r="AN41" s="171"/>
      <c r="AO41" s="161"/>
      <c r="AP41" s="171"/>
      <c r="AQ41" s="161"/>
      <c r="AR41" s="164"/>
      <c r="AS41" s="162"/>
      <c r="AT41" s="172"/>
      <c r="AU41" s="172"/>
      <c r="AV41" s="172"/>
      <c r="AW41" s="131"/>
      <c r="AX41" s="131"/>
      <c r="AY41" s="131"/>
      <c r="AZ41" s="131"/>
      <c r="BA41" s="172"/>
      <c r="BB41" s="172"/>
      <c r="BC41" s="173"/>
    </row>
    <row r="42" spans="1:55" ht="91.2" customHeight="1" x14ac:dyDescent="0.3">
      <c r="A42" s="81"/>
      <c r="B42" s="87" t="s">
        <v>420</v>
      </c>
      <c r="C42" s="174" t="s">
        <v>409</v>
      </c>
      <c r="D42" s="88" t="s">
        <v>425</v>
      </c>
      <c r="E42" s="88" t="s">
        <v>424</v>
      </c>
      <c r="F42" s="89" t="str">
        <f>+CONCATENATE(C42," ",D42," ",E42)</f>
        <v>Posibilidad de perdida reputacional por inoportunidad y/o inexactitud en el diagnóstico del estado del Sistema de Control Interno, debido a la inadecuada planificación de la evaluación.</v>
      </c>
      <c r="G42" s="88" t="s">
        <v>427</v>
      </c>
      <c r="H42" s="88"/>
      <c r="I42" s="88" t="s">
        <v>428</v>
      </c>
      <c r="J42" s="145" t="s">
        <v>428</v>
      </c>
      <c r="K42" s="146">
        <v>90</v>
      </c>
      <c r="L42" s="144" t="str">
        <f t="shared" ref="L42" si="51">IF(K42&lt;=0,"",IF(K42&lt;=2,"Muy Baja",IF(K42&lt;=24,"Baja",IF(K42&lt;=500,"Media",IF(K42&lt;=5000,"Alta","Muy Alta")))))</f>
        <v>Media</v>
      </c>
      <c r="M42" s="147">
        <f t="shared" ref="M42" si="52">IF(L42="","",IF(L42="Muy Baja",0.2,IF(L42="Baja",0.4,IF(L42="Media",0.6,IF(L42="Alta",0.8,IF(L42="Muy Alta",1,))))))</f>
        <v>0.6</v>
      </c>
      <c r="N42" s="150" t="s">
        <v>305</v>
      </c>
      <c r="O42" s="147">
        <f t="shared" ref="O42" si="53">IF(N42="","",IF(N42="menor a 10 SMLMV",0.2,IF(N42="ENTRE 10 Y 50 SMLMV",0.4,IF(N42="entre 50 y 100 SMLMV",0.6,IF(N42="entre 100 y 500 SMLMV",0.8,IF(N42="Mayor a 500 SMLMV",1,))))))</f>
        <v>0</v>
      </c>
      <c r="P42" s="144" t="str">
        <f t="shared" ref="P42" si="54">IF(O42&lt;=0,"",IF(O42&lt;=20%,"Leve",IF(O42&lt;=40%,"Menor",IF(O42&lt;=60%,"Moderado",IF(O42&lt;=80%,"Mayor","Catastrofico")))))</f>
        <v/>
      </c>
      <c r="Q42" s="139" t="s">
        <v>225</v>
      </c>
      <c r="R42" s="144" t="str">
        <f t="shared" ref="R42" si="55">IF(S42&lt;=0,"",IF(S42&lt;=20%,"Leve",IF(S42&lt;=40%,"Menor",IF(S42&lt;=60%,"Moderado",IF(S42&lt;=80%,"Mayor","Catastrofico")))))</f>
        <v>Moderado</v>
      </c>
      <c r="S42" s="147">
        <f t="shared" ref="S42" si="56">IF(Q42="","",IF(Q42="El riesgo afecta la imagen de algún área de la organización",0.2,IF(Q42="El riesgo afecta la imagen de la entidad internamente, de conocimiento general nivel interno, de junta directiva y accionistas y/o de proveedores",0.4,IF(Q42="El riesgo afecta la imagen de la entidad con algunos usuarios de relevancia frente al logro de los objetivos",0.6,IF(Q42="El riesgo afecta la imagen de la entidad con efecto publicitario sostenido a nivel de sector administrativo, nivel departamental o municipal",0.8,IF(Q42="El riesgo afecta la imagen de la entidad a nivel nacional, con efecto publicitario sostenido a nivel país",1,))))))</f>
        <v>0.6</v>
      </c>
      <c r="T42" s="144" t="str">
        <f t="shared" ref="T42" si="57">IF(U42&lt;=0,"",IF(U42&lt;=20%,"Leve",IF(U42&lt;=40%,"Menor",IF(U42&lt;=60%,"Moderado",IF(U42&lt;=80%,"Mayor","Catastrofico")))))</f>
        <v>Moderado</v>
      </c>
      <c r="U42" s="149">
        <f t="shared" ref="U42" si="58">+S42</f>
        <v>0.6</v>
      </c>
      <c r="V42" s="142" t="str">
        <f t="shared" ref="V42" si="59">IF(OR(AND(L42="Muy Baja",T42="Leve"),AND(L42="Muy Baja",T42="Menor"),AND(L42="Baja",T42="Leve")),"Bajo",IF(OR(AND(L42="Muy baja",T42="Moderado"),AND(L42="Baja",T42="Menor"),AND(L42="Baja",T42="Moderado"),AND(L42="Media",T42="Leve"),AND(L42="Media",T42="Menor"),AND(L42="Media",T42="Moderado"),AND(L42="Alta",T42="Leve"),AND(L42="Alta",T42="Menor")),"Moderado",IF(OR(AND(L42="Muy Baja",T42="Mayor"),AND(L42="Baja",T42="Mayor"),AND(L42="Media",T42="Mayor"),AND(L42="Alta",T42="Moderado"),AND(L42="Alta",T42="Mayor"),AND(L42="Muy Alta",T42="Leve"),AND(L42="Muy Alta",T42="Menor"),AND(L42="Muy Alta",T42="Moderado"),AND(L42="Muy Alta",T42="Mayor")),"Alto",IF(OR(AND(L42="Muy Baja",T42="Catastrofico"),AND(L42="Baja",T42="Catastrofico"),AND(L42="Media",T42="Catastrofico"),AND(L42="Alta",T42="Catastrofico"),AND(L42="Muy Alta",T42="Catastrofico")),"Extremo",))))</f>
        <v>Moderado</v>
      </c>
      <c r="W42" s="13">
        <v>9</v>
      </c>
      <c r="X42" s="211" t="s">
        <v>454</v>
      </c>
      <c r="Y42" s="211" t="s">
        <v>455</v>
      </c>
      <c r="Z42" s="211" t="s">
        <v>456</v>
      </c>
      <c r="AA42" s="13" t="str">
        <f t="shared" si="38"/>
        <v>El Jefe de Control Interno / Profesional Asignado  verifica permanentente de acuerdo con las asignaciones de evaluación,  la información contenida en la base de datos, de acuerdo a los criterios establecidos en ella.  En caso de observar que la base de datos  no se ha diligenciado en forma oportuna y fidedigna la información debera requerir la correcciones pertinentes.</v>
      </c>
      <c r="AB42" s="31" t="s">
        <v>466</v>
      </c>
      <c r="AC42" s="32">
        <f t="shared" si="46"/>
        <v>0.25</v>
      </c>
      <c r="AD42" s="14" t="str">
        <f>+IF(OR(AB42='[1]11 FORMULAS'!$O$4,AB42='[1]11 FORMULAS'!$O$5),'[1]11 FORMULAS'!$P$5,IF(AB42='[1]11 FORMULAS'!$O$6,'[1]11 FORMULAS'!$P$6,""))</f>
        <v>Probabilidad</v>
      </c>
      <c r="AE42" s="31" t="s">
        <v>468</v>
      </c>
      <c r="AF42" s="32">
        <f t="shared" si="47"/>
        <v>0.15</v>
      </c>
      <c r="AG42" s="33" t="s">
        <v>469</v>
      </c>
      <c r="AH42" s="33" t="s">
        <v>471</v>
      </c>
      <c r="AI42" s="33" t="s">
        <v>470</v>
      </c>
      <c r="AJ42" s="14">
        <f t="shared" si="50"/>
        <v>0.4</v>
      </c>
      <c r="AK42" s="14">
        <f t="shared" ref="AK42" si="60">+M42*AJ42</f>
        <v>0.24</v>
      </c>
      <c r="AL42" s="14">
        <f t="shared" ref="AL42" si="61">+M42-AK42</f>
        <v>0.36</v>
      </c>
      <c r="AM42" s="14">
        <f>IF(AD42='[1]11 FORMULAS'!$P$6,U42-(U42*AJ42),U42)</f>
        <v>0.6</v>
      </c>
      <c r="AN42" s="143">
        <f t="shared" ref="AN42" si="62">+AL46</f>
        <v>0.252</v>
      </c>
      <c r="AO42" s="144" t="str">
        <f t="shared" ref="AO42" si="63">IF(AN42&lt;=0,"",IF(AN42&lt;=20%,"Muy Baja",IF(AN42&lt;=40%,"Baja",IF(AN42&lt;=60%,"Media",IF(AN42&lt;=80%,"Alta","Muy Alta")))))</f>
        <v>Baja</v>
      </c>
      <c r="AP42" s="143">
        <f t="shared" ref="AP42" si="64">+AM46</f>
        <v>0.6</v>
      </c>
      <c r="AQ42" s="144" t="str">
        <f t="shared" ref="AQ42" si="65">IF(AP42&lt;=0,"",IF(AP42&lt;=20%,"Leve",IF(AP42&lt;=40%,"Menor",IF(AP42&lt;=60%,"Moderado",IF(AP42&lt;=80%,"Mayor","Catastrofico")))))</f>
        <v>Moderado</v>
      </c>
      <c r="AR42" s="142" t="str">
        <f t="shared" ref="AR42" si="66">IF(OR(AND(AO42="Muy Baja",AQ42="Leve"),AND(AO42="Muy Baja",AQ42="Menor"),AND(AO42="Baja",AQ42="Leve")),"Bajo",IF(OR(AND(AO42="Muy baja",AQ42="Moderado"),AND(AO42="Baja",AQ42="Menor"),AND(AO42="Baja",AQ42="Moderado"),AND(AO42="Media",AQ42="Leve"),AND(AO42="Media",AQ42="Menor"),AND(AO42="Media",AQ42="Moderado"),AND(AO42="Alta",AQ42="Leve"),AND(AO42="Alta",AQ42="Menor")),"Moderado",IF(OR(AND(AO42="Muy Baja",AQ42="Mayor"),AND(AO42="Baja",AQ42="Mayor"),AND(AO42="Media",AQ42="Mayor"),AND(AO42="Alta",AQ42="Moderado"),AND(AO42="Alta",AQ42="Mayor"),AND(AO42="Muy Alta",AQ42="Leve"),AND(AO42="Muy Alta",AQ42="Menor"),AND(AO42="Muy Alta",AQ42="Moderado"),AND(AO42="Muy Alta",AQ42="Mayor")),"Alto",IF(OR(AND(AO42="Muy Baja",AQ42="Catastrofico"),AND(AO42="Baja",AQ42="Catastrofico"),AND(AO42="Media",AQ42="Catastrofico"),AND(AO42="Alta",AQ42="Catastrofico"),AND(AO42="Muy Alta",AQ42="Catastrofico")),"Extremo",""))))</f>
        <v>Moderado</v>
      </c>
      <c r="AS42" s="139" t="s">
        <v>472</v>
      </c>
      <c r="AT42" s="129" t="s">
        <v>473</v>
      </c>
      <c r="AU42" s="129" t="s">
        <v>474</v>
      </c>
      <c r="AV42" s="129" t="s">
        <v>475</v>
      </c>
      <c r="AW42" s="129" t="s">
        <v>476</v>
      </c>
      <c r="AX42" s="129" t="s">
        <v>477</v>
      </c>
      <c r="AY42" s="129" t="s">
        <v>477</v>
      </c>
      <c r="AZ42" s="129" t="s">
        <v>477</v>
      </c>
      <c r="BA42" s="129"/>
      <c r="BB42" s="129"/>
      <c r="BC42" s="132"/>
    </row>
    <row r="43" spans="1:55" ht="93" customHeight="1" x14ac:dyDescent="0.3">
      <c r="A43" s="81"/>
      <c r="B43" s="87"/>
      <c r="C43" s="174"/>
      <c r="D43" s="88"/>
      <c r="E43" s="88"/>
      <c r="F43" s="89"/>
      <c r="G43" s="88"/>
      <c r="H43" s="88"/>
      <c r="I43" s="88"/>
      <c r="J43" s="145"/>
      <c r="K43" s="146"/>
      <c r="L43" s="144"/>
      <c r="M43" s="148"/>
      <c r="N43" s="150"/>
      <c r="O43" s="148"/>
      <c r="P43" s="144"/>
      <c r="Q43" s="140"/>
      <c r="R43" s="144"/>
      <c r="S43" s="148"/>
      <c r="T43" s="144"/>
      <c r="U43" s="149"/>
      <c r="V43" s="142"/>
      <c r="W43" s="13">
        <v>10</v>
      </c>
      <c r="X43" s="211" t="s">
        <v>457</v>
      </c>
      <c r="Y43" s="211" t="s">
        <v>458</v>
      </c>
      <c r="Z43" s="211" t="s">
        <v>459</v>
      </c>
      <c r="AA43" s="13" t="str">
        <f t="shared" si="38"/>
        <v>El coordinador asignado realizará seguimiento a las actividades asignadas a los equipos evaluadores contempladas en los cronogramas y al cumplimiento de las fases de planeación, ejecución, informe y mejoras;  en caso de observar de detectar posibles incumplientos informará al Jefe de la OACI, quien dará los lineamientos pertinentes.</v>
      </c>
      <c r="AB43" s="31" t="s">
        <v>467</v>
      </c>
      <c r="AC43" s="32">
        <f t="shared" si="46"/>
        <v>0.15</v>
      </c>
      <c r="AD43" s="14" t="str">
        <f>+IF(OR(AB43='[1]11 FORMULAS'!$O$4,AB43='[1]11 FORMULAS'!$O$5),'[1]11 FORMULAS'!$P$5,IF(AB43='[1]11 FORMULAS'!$O$6,'[1]11 FORMULAS'!$P$6,""))</f>
        <v>Probabilidad</v>
      </c>
      <c r="AE43" s="31" t="s">
        <v>468</v>
      </c>
      <c r="AF43" s="32">
        <f t="shared" si="47"/>
        <v>0.15</v>
      </c>
      <c r="AG43" s="33" t="s">
        <v>469</v>
      </c>
      <c r="AH43" s="33" t="s">
        <v>471</v>
      </c>
      <c r="AI43" s="33" t="s">
        <v>470</v>
      </c>
      <c r="AJ43" s="14">
        <f t="shared" si="50"/>
        <v>0.3</v>
      </c>
      <c r="AK43" s="14">
        <f t="shared" ref="AK43:AK46" si="67">+AL42*AJ43</f>
        <v>0.108</v>
      </c>
      <c r="AL43" s="14">
        <f t="shared" ref="AL43:AL46" si="68">+AL42-AK43</f>
        <v>0.252</v>
      </c>
      <c r="AM43" s="14">
        <f>IF(AD43='[1]11 FORMULAS'!$P$6,AM42-(AM42*AJ43),AM42)</f>
        <v>0.6</v>
      </c>
      <c r="AN43" s="143"/>
      <c r="AO43" s="144"/>
      <c r="AP43" s="143"/>
      <c r="AQ43" s="144"/>
      <c r="AR43" s="142"/>
      <c r="AS43" s="140"/>
      <c r="AT43" s="130"/>
      <c r="AU43" s="130"/>
      <c r="AV43" s="130"/>
      <c r="AW43" s="130"/>
      <c r="AX43" s="130"/>
      <c r="AY43" s="130"/>
      <c r="AZ43" s="130"/>
      <c r="BA43" s="130"/>
      <c r="BB43" s="130"/>
      <c r="BC43" s="133"/>
    </row>
    <row r="44" spans="1:55" x14ac:dyDescent="0.3">
      <c r="A44" s="81"/>
      <c r="B44" s="87"/>
      <c r="C44" s="174"/>
      <c r="D44" s="88"/>
      <c r="E44" s="88"/>
      <c r="F44" s="89"/>
      <c r="G44" s="88"/>
      <c r="H44" s="88"/>
      <c r="I44" s="88"/>
      <c r="J44" s="145"/>
      <c r="K44" s="146"/>
      <c r="L44" s="144"/>
      <c r="M44" s="148"/>
      <c r="N44" s="150"/>
      <c r="O44" s="148"/>
      <c r="P44" s="144"/>
      <c r="Q44" s="140"/>
      <c r="R44" s="144"/>
      <c r="S44" s="148"/>
      <c r="T44" s="144"/>
      <c r="U44" s="149"/>
      <c r="V44" s="142"/>
      <c r="W44" s="13">
        <v>11</v>
      </c>
      <c r="X44" s="48"/>
      <c r="Y44" s="48"/>
      <c r="Z44" s="48"/>
      <c r="AA44" s="13" t="str">
        <f t="shared" si="38"/>
        <v xml:space="preserve">  </v>
      </c>
      <c r="AB44" s="31" t="s">
        <v>216</v>
      </c>
      <c r="AC44" s="32">
        <f t="shared" si="46"/>
        <v>0</v>
      </c>
      <c r="AD44" s="14" t="str">
        <f>+IF(OR(AB44='[1]11 FORMULAS'!$O$4,AB44='[1]11 FORMULAS'!$O$5),'[1]11 FORMULAS'!$P$5,IF(AB44='[1]11 FORMULAS'!$O$6,'[1]11 FORMULAS'!$P$6,""))</f>
        <v/>
      </c>
      <c r="AE44" s="31" t="s">
        <v>216</v>
      </c>
      <c r="AF44" s="32">
        <f t="shared" si="47"/>
        <v>0</v>
      </c>
      <c r="AG44" s="33" t="s">
        <v>216</v>
      </c>
      <c r="AH44" s="33" t="s">
        <v>216</v>
      </c>
      <c r="AI44" s="33" t="s">
        <v>216</v>
      </c>
      <c r="AJ44" s="14">
        <f t="shared" si="50"/>
        <v>0</v>
      </c>
      <c r="AK44" s="14">
        <f t="shared" si="67"/>
        <v>0</v>
      </c>
      <c r="AL44" s="14">
        <f t="shared" si="68"/>
        <v>0.252</v>
      </c>
      <c r="AM44" s="14">
        <f>IF(AD44='[1]11 FORMULAS'!$P$6,AM43-(AM43*AJ44),AM43)</f>
        <v>0.6</v>
      </c>
      <c r="AN44" s="143"/>
      <c r="AO44" s="144"/>
      <c r="AP44" s="143"/>
      <c r="AQ44" s="144"/>
      <c r="AR44" s="142"/>
      <c r="AS44" s="140"/>
      <c r="AT44" s="130"/>
      <c r="AU44" s="130"/>
      <c r="AV44" s="130"/>
      <c r="AW44" s="130"/>
      <c r="AX44" s="130"/>
      <c r="AY44" s="130"/>
      <c r="AZ44" s="130"/>
      <c r="BA44" s="130"/>
      <c r="BB44" s="130"/>
      <c r="BC44" s="133"/>
    </row>
    <row r="45" spans="1:55" x14ac:dyDescent="0.3">
      <c r="A45" s="81"/>
      <c r="B45" s="87"/>
      <c r="C45" s="174"/>
      <c r="D45" s="88"/>
      <c r="E45" s="88"/>
      <c r="F45" s="89"/>
      <c r="G45" s="88"/>
      <c r="H45" s="88"/>
      <c r="I45" s="88"/>
      <c r="J45" s="145"/>
      <c r="K45" s="146"/>
      <c r="L45" s="144"/>
      <c r="M45" s="148"/>
      <c r="N45" s="150"/>
      <c r="O45" s="148"/>
      <c r="P45" s="144"/>
      <c r="Q45" s="140"/>
      <c r="R45" s="144"/>
      <c r="S45" s="148"/>
      <c r="T45" s="144"/>
      <c r="U45" s="149"/>
      <c r="V45" s="142"/>
      <c r="W45" s="13">
        <v>12</v>
      </c>
      <c r="X45" s="48"/>
      <c r="Y45" s="48"/>
      <c r="Z45" s="48"/>
      <c r="AA45" s="13" t="str">
        <f t="shared" si="38"/>
        <v xml:space="preserve">  </v>
      </c>
      <c r="AB45" s="31" t="s">
        <v>216</v>
      </c>
      <c r="AC45" s="32">
        <f t="shared" si="46"/>
        <v>0</v>
      </c>
      <c r="AD45" s="14" t="str">
        <f>+IF(OR(AB45='[1]11 FORMULAS'!$O$4,AB45='[1]11 FORMULAS'!$O$5),'[1]11 FORMULAS'!$P$5,IF(AB45='[1]11 FORMULAS'!$O$6,'[1]11 FORMULAS'!$P$6,""))</f>
        <v/>
      </c>
      <c r="AE45" s="31" t="s">
        <v>216</v>
      </c>
      <c r="AF45" s="32">
        <f t="shared" si="47"/>
        <v>0</v>
      </c>
      <c r="AG45" s="33" t="s">
        <v>216</v>
      </c>
      <c r="AH45" s="33" t="s">
        <v>216</v>
      </c>
      <c r="AI45" s="33" t="s">
        <v>216</v>
      </c>
      <c r="AJ45" s="14">
        <f t="shared" si="50"/>
        <v>0</v>
      </c>
      <c r="AK45" s="14">
        <f t="shared" si="67"/>
        <v>0</v>
      </c>
      <c r="AL45" s="14">
        <f t="shared" si="68"/>
        <v>0.252</v>
      </c>
      <c r="AM45" s="14">
        <f>IF(AD45='[1]11 FORMULAS'!$P$6,AM44-(AM44*AJ45),AM44)</f>
        <v>0.6</v>
      </c>
      <c r="AN45" s="143"/>
      <c r="AO45" s="144"/>
      <c r="AP45" s="143"/>
      <c r="AQ45" s="144"/>
      <c r="AR45" s="142"/>
      <c r="AS45" s="140"/>
      <c r="AT45" s="130"/>
      <c r="AU45" s="130"/>
      <c r="AV45" s="130"/>
      <c r="AW45" s="130"/>
      <c r="AX45" s="130"/>
      <c r="AY45" s="130"/>
      <c r="AZ45" s="130"/>
      <c r="BA45" s="130"/>
      <c r="BB45" s="130"/>
      <c r="BC45" s="133"/>
    </row>
    <row r="46" spans="1:55" ht="15" thickBot="1" x14ac:dyDescent="0.35">
      <c r="A46" s="83"/>
      <c r="B46" s="157"/>
      <c r="C46" s="175"/>
      <c r="D46" s="88"/>
      <c r="E46" s="88"/>
      <c r="F46" s="89"/>
      <c r="G46" s="88"/>
      <c r="H46" s="165"/>
      <c r="I46" s="165"/>
      <c r="J46" s="166"/>
      <c r="K46" s="167"/>
      <c r="L46" s="161"/>
      <c r="M46" s="160"/>
      <c r="N46" s="168"/>
      <c r="O46" s="160"/>
      <c r="P46" s="161"/>
      <c r="Q46" s="162"/>
      <c r="R46" s="161"/>
      <c r="S46" s="160"/>
      <c r="T46" s="161"/>
      <c r="U46" s="163"/>
      <c r="V46" s="164"/>
      <c r="W46" s="49"/>
      <c r="X46" s="49"/>
      <c r="Y46" s="49"/>
      <c r="Z46" s="49"/>
      <c r="AA46" s="49" t="str">
        <f t="shared" si="38"/>
        <v xml:space="preserve">  </v>
      </c>
      <c r="AB46" s="50" t="s">
        <v>216</v>
      </c>
      <c r="AC46" s="51">
        <f t="shared" si="46"/>
        <v>0</v>
      </c>
      <c r="AD46" s="52" t="str">
        <f>+IF(OR(AB46='[1]11 FORMULAS'!$O$4,AB46='[1]11 FORMULAS'!$O$5),'[1]11 FORMULAS'!$P$5,IF(AB46='[1]11 FORMULAS'!$O$6,'[1]11 FORMULAS'!$P$6,""))</f>
        <v/>
      </c>
      <c r="AE46" s="50" t="s">
        <v>216</v>
      </c>
      <c r="AF46" s="51">
        <f t="shared" si="47"/>
        <v>0</v>
      </c>
      <c r="AG46" s="53" t="s">
        <v>216</v>
      </c>
      <c r="AH46" s="54" t="s">
        <v>216</v>
      </c>
      <c r="AI46" s="54" t="s">
        <v>216</v>
      </c>
      <c r="AJ46" s="55">
        <f t="shared" si="50"/>
        <v>0</v>
      </c>
      <c r="AK46" s="55">
        <f t="shared" si="67"/>
        <v>0</v>
      </c>
      <c r="AL46" s="55">
        <f t="shared" si="68"/>
        <v>0.252</v>
      </c>
      <c r="AM46" s="55">
        <f>IF(AD46='[1]11 FORMULAS'!$P$6,AM45-(AM45*AJ46),AM45)</f>
        <v>0.6</v>
      </c>
      <c r="AN46" s="171"/>
      <c r="AO46" s="161"/>
      <c r="AP46" s="171"/>
      <c r="AQ46" s="161"/>
      <c r="AR46" s="164"/>
      <c r="AS46" s="162"/>
      <c r="AT46" s="131"/>
      <c r="AU46" s="131"/>
      <c r="AV46" s="131"/>
      <c r="AW46" s="131"/>
      <c r="AX46" s="131"/>
      <c r="AY46" s="131"/>
      <c r="AZ46" s="131"/>
      <c r="BA46" s="172"/>
      <c r="BB46" s="172"/>
      <c r="BC46" s="173"/>
    </row>
    <row r="47" spans="1:55" ht="105" customHeight="1" x14ac:dyDescent="0.3">
      <c r="A47" s="81"/>
      <c r="B47" s="174" t="s">
        <v>421</v>
      </c>
      <c r="C47" s="174" t="s">
        <v>409</v>
      </c>
      <c r="D47" s="88" t="s">
        <v>426</v>
      </c>
      <c r="E47" s="88" t="s">
        <v>489</v>
      </c>
      <c r="F47" s="89" t="str">
        <f>+CONCATENATE(C47," ",D47," ",E47)</f>
        <v>Posibilidad de perdida reputacional por incumplimiento en las actividades de seguimiento a los planes de mejoramiento internos, Debido a la ausencia de solicitudes de información a los líderes de procesos del cumplimiento de las acciones de mejora y/o activiades de autocontrol</v>
      </c>
      <c r="G47" s="88" t="s">
        <v>427</v>
      </c>
      <c r="H47" s="88"/>
      <c r="I47" s="88" t="s">
        <v>428</v>
      </c>
      <c r="J47" s="145" t="s">
        <v>428</v>
      </c>
      <c r="K47" s="146">
        <v>50</v>
      </c>
      <c r="L47" s="144" t="str">
        <f t="shared" ref="L47" si="69">IF(K47&lt;=0,"",IF(K47&lt;=2,"Muy Baja",IF(K47&lt;=24,"Baja",IF(K47&lt;=500,"Media",IF(K47&lt;=5000,"Alta","Muy Alta")))))</f>
        <v>Media</v>
      </c>
      <c r="M47" s="147">
        <f t="shared" ref="M47" si="70">IF(L47="","",IF(L47="Muy Baja",0.2,IF(L47="Baja",0.4,IF(L47="Media",0.6,IF(L47="Alta",0.8,IF(L47="Muy Alta",1,))))))</f>
        <v>0.6</v>
      </c>
      <c r="N47" s="150" t="s">
        <v>305</v>
      </c>
      <c r="O47" s="147">
        <f t="shared" ref="O47" si="71">IF(N47="","",IF(N47="menor a 10 SMLMV",0.2,IF(N47="ENTRE 10 Y 50 SMLMV",0.4,IF(N47="entre 50 y 100 SMLMV",0.6,IF(N47="entre 100 y 500 SMLMV",0.8,IF(N47="Mayor a 500 SMLMV",1,))))))</f>
        <v>0</v>
      </c>
      <c r="P47" s="144" t="str">
        <f t="shared" ref="P47" si="72">IF(O47&lt;=0,"",IF(O47&lt;=20%,"Leve",IF(O47&lt;=40%,"Menor",IF(O47&lt;=60%,"Moderado",IF(O47&lt;=80%,"Mayor","Catastrofico")))))</f>
        <v/>
      </c>
      <c r="Q47" s="139" t="s">
        <v>225</v>
      </c>
      <c r="R47" s="144" t="str">
        <f t="shared" ref="R47" si="73">IF(S47&lt;=0,"",IF(S47&lt;=20%,"Leve",IF(S47&lt;=40%,"Menor",IF(S47&lt;=60%,"Moderado",IF(S47&lt;=80%,"Mayor","Catastrofico")))))</f>
        <v>Moderado</v>
      </c>
      <c r="S47" s="147">
        <f t="shared" ref="S47" si="74">IF(Q47="","",IF(Q47="El riesgo afecta la imagen de algún área de la organización",0.2,IF(Q47="El riesgo afecta la imagen de la entidad internamente, de conocimiento general nivel interno, de junta directiva y accionistas y/o de proveedores",0.4,IF(Q47="El riesgo afecta la imagen de la entidad con algunos usuarios de relevancia frente al logro de los objetivos",0.6,IF(Q47="El riesgo afecta la imagen de la entidad con efecto publicitario sostenido a nivel de sector administrativo, nivel departamental o municipal",0.8,IF(Q47="El riesgo afecta la imagen de la entidad a nivel nacional, con efecto publicitario sostenido a nivel país",1,))))))</f>
        <v>0.6</v>
      </c>
      <c r="T47" s="144" t="str">
        <f t="shared" ref="T47" si="75">IF(U47&lt;=0,"",IF(U47&lt;=20%,"Leve",IF(U47&lt;=40%,"Menor",IF(U47&lt;=60%,"Moderado",IF(U47&lt;=80%,"Mayor","Catastrofico")))))</f>
        <v>Moderado</v>
      </c>
      <c r="U47" s="149">
        <f t="shared" ref="U47" si="76">+S47</f>
        <v>0.6</v>
      </c>
      <c r="V47" s="142" t="str">
        <f t="shared" ref="V47" si="77">IF(OR(AND(L47="Muy Baja",T47="Leve"),AND(L47="Muy Baja",T47="Menor"),AND(L47="Baja",T47="Leve")),"Bajo",IF(OR(AND(L47="Muy baja",T47="Moderado"),AND(L47="Baja",T47="Menor"),AND(L47="Baja",T47="Moderado"),AND(L47="Media",T47="Leve"),AND(L47="Media",T47="Menor"),AND(L47="Media",T47="Moderado"),AND(L47="Alta",T47="Leve"),AND(L47="Alta",T47="Menor")),"Moderado",IF(OR(AND(L47="Muy Baja",T47="Mayor"),AND(L47="Baja",T47="Mayor"),AND(L47="Media",T47="Mayor"),AND(L47="Alta",T47="Moderado"),AND(L47="Alta",T47="Mayor"),AND(L47="Muy Alta",T47="Leve"),AND(L47="Muy Alta",T47="Menor"),AND(L47="Muy Alta",T47="Moderado"),AND(L47="Muy Alta",T47="Mayor")),"Alto",IF(OR(AND(L47="Muy Baja",T47="Catastrofico"),AND(L47="Baja",T47="Catastrofico"),AND(L47="Media",T47="Catastrofico"),AND(L47="Alta",T47="Catastrofico"),AND(L47="Muy Alta",T47="Catastrofico")),"Extremo",))))</f>
        <v>Moderado</v>
      </c>
      <c r="W47" s="13">
        <v>13</v>
      </c>
      <c r="X47" s="211" t="s">
        <v>451</v>
      </c>
      <c r="Y47" s="211" t="s">
        <v>460</v>
      </c>
      <c r="Z47" s="211" t="s">
        <v>461</v>
      </c>
      <c r="AA47" s="13" t="str">
        <f t="shared" si="38"/>
        <v>El Jefe de la OACI y los coordinadores internos,  verificán cada vez que se requiera a partir de la información suministrada por los comisionados, que los canales de comunicación utilizados seán los adecuados para la entrega de la información de acuerdo a la periodicidad establecidas en los Planes de mejoramiento.  En caso de observar que los  canales de comunicación no fueron los establecidos,  requerir por escrito a los comisionados el redireccionamiento  de la información a través del canal establecido.</v>
      </c>
      <c r="AB47" s="31" t="s">
        <v>466</v>
      </c>
      <c r="AC47" s="32">
        <f t="shared" si="46"/>
        <v>0.25</v>
      </c>
      <c r="AD47" s="14" t="str">
        <f>+IF(OR(AB47='[1]11 FORMULAS'!$O$4,AB47='[1]11 FORMULAS'!$O$5),'[1]11 FORMULAS'!$P$5,IF(AB47='[1]11 FORMULAS'!$O$6,'[1]11 FORMULAS'!$P$6,""))</f>
        <v>Probabilidad</v>
      </c>
      <c r="AE47" s="31" t="s">
        <v>468</v>
      </c>
      <c r="AF47" s="32">
        <f t="shared" si="47"/>
        <v>0.15</v>
      </c>
      <c r="AG47" s="33" t="s">
        <v>469</v>
      </c>
      <c r="AH47" s="33" t="s">
        <v>471</v>
      </c>
      <c r="AI47" s="33" t="s">
        <v>470</v>
      </c>
      <c r="AJ47" s="14">
        <f t="shared" si="50"/>
        <v>0.4</v>
      </c>
      <c r="AK47" s="14">
        <f t="shared" ref="AK47" si="78">+M47*AJ47</f>
        <v>0.24</v>
      </c>
      <c r="AL47" s="14">
        <f t="shared" ref="AL47" si="79">+M47-AK47</f>
        <v>0.36</v>
      </c>
      <c r="AM47" s="14">
        <f>IF(AD47='[1]11 FORMULAS'!$P$6,U47-(U47*AJ47),U47)</f>
        <v>0.6</v>
      </c>
      <c r="AN47" s="143">
        <f t="shared" ref="AN47" si="80">+AL51</f>
        <v>0.252</v>
      </c>
      <c r="AO47" s="144" t="str">
        <f t="shared" ref="AO47" si="81">IF(AN47&lt;=0,"",IF(AN47&lt;=20%,"Muy Baja",IF(AN47&lt;=40%,"Baja",IF(AN47&lt;=60%,"Media",IF(AN47&lt;=80%,"Alta","Muy Alta")))))</f>
        <v>Baja</v>
      </c>
      <c r="AP47" s="143">
        <f t="shared" ref="AP47" si="82">+AM51</f>
        <v>0.6</v>
      </c>
      <c r="AQ47" s="144" t="str">
        <f t="shared" ref="AQ47" si="83">IF(AP47&lt;=0,"",IF(AP47&lt;=20%,"Leve",IF(AP47&lt;=40%,"Menor",IF(AP47&lt;=60%,"Moderado",IF(AP47&lt;=80%,"Mayor","Catastrofico")))))</f>
        <v>Moderado</v>
      </c>
      <c r="AR47" s="142" t="str">
        <f t="shared" ref="AR47" si="84">IF(OR(AND(AO47="Muy Baja",AQ47="Leve"),AND(AO47="Muy Baja",AQ47="Menor"),AND(AO47="Baja",AQ47="Leve")),"Bajo",IF(OR(AND(AO47="Muy baja",AQ47="Moderado"),AND(AO47="Baja",AQ47="Menor"),AND(AO47="Baja",AQ47="Moderado"),AND(AO47="Media",AQ47="Leve"),AND(AO47="Media",AQ47="Menor"),AND(AO47="Media",AQ47="Moderado"),AND(AO47="Alta",AQ47="Leve"),AND(AO47="Alta",AQ47="Menor")),"Moderado",IF(OR(AND(AO47="Muy Baja",AQ47="Mayor"),AND(AO47="Baja",AQ47="Mayor"),AND(AO47="Media",AQ47="Mayor"),AND(AO47="Alta",AQ47="Moderado"),AND(AO47="Alta",AQ47="Mayor"),AND(AO47="Muy Alta",AQ47="Leve"),AND(AO47="Muy Alta",AQ47="Menor"),AND(AO47="Muy Alta",AQ47="Moderado"),AND(AO47="Muy Alta",AQ47="Mayor")),"Alto",IF(OR(AND(AO47="Muy Baja",AQ47="Catastrofico"),AND(AO47="Baja",AQ47="Catastrofico"),AND(AO47="Media",AQ47="Catastrofico"),AND(AO47="Alta",AQ47="Catastrofico"),AND(AO47="Muy Alta",AQ47="Catastrofico")),"Extremo",""))))</f>
        <v>Moderado</v>
      </c>
      <c r="AS47" s="139" t="s">
        <v>472</v>
      </c>
      <c r="AT47" s="129" t="s">
        <v>485</v>
      </c>
      <c r="AU47" s="129" t="s">
        <v>474</v>
      </c>
      <c r="AV47" s="129" t="s">
        <v>475</v>
      </c>
      <c r="AW47" s="129" t="s">
        <v>486</v>
      </c>
      <c r="AX47" s="129" t="s">
        <v>486</v>
      </c>
      <c r="AY47" s="129" t="s">
        <v>486</v>
      </c>
      <c r="AZ47" s="129" t="s">
        <v>486</v>
      </c>
      <c r="BA47" s="129"/>
      <c r="BB47" s="129"/>
      <c r="BC47" s="132"/>
    </row>
    <row r="48" spans="1:55" ht="109.8" customHeight="1" x14ac:dyDescent="0.3">
      <c r="A48" s="81"/>
      <c r="B48" s="174"/>
      <c r="C48" s="174"/>
      <c r="D48" s="88"/>
      <c r="E48" s="88"/>
      <c r="F48" s="89"/>
      <c r="G48" s="88"/>
      <c r="H48" s="88"/>
      <c r="I48" s="88"/>
      <c r="J48" s="145"/>
      <c r="K48" s="146"/>
      <c r="L48" s="144"/>
      <c r="M48" s="148"/>
      <c r="N48" s="150"/>
      <c r="O48" s="148"/>
      <c r="P48" s="144"/>
      <c r="Q48" s="140"/>
      <c r="R48" s="144"/>
      <c r="S48" s="148"/>
      <c r="T48" s="144"/>
      <c r="U48" s="149"/>
      <c r="V48" s="142"/>
      <c r="W48" s="13">
        <v>14</v>
      </c>
      <c r="X48" s="211" t="s">
        <v>451</v>
      </c>
      <c r="Y48" s="211" t="s">
        <v>462</v>
      </c>
      <c r="Z48" s="211" t="s">
        <v>463</v>
      </c>
      <c r="AA48" s="13" t="str">
        <f t="shared" si="38"/>
        <v xml:space="preserve">El Jefe de la OACI y los coordinadores internos,  verficarán cada vez que se requiera, que el personal encargado cumpla oportunamente  las actividades contempladas en el  procedimiento planes de mejoramiento Interno, a través del seguimiento correspondiente de los PM y el reporte de informes de seguimientos;  en caso de observar  incumplimiento, se efectuará los requerimientos correspondientes al personal encargado para que se implenten las medidas correctivas necesarias. </v>
      </c>
      <c r="AB48" s="31" t="s">
        <v>467</v>
      </c>
      <c r="AC48" s="32">
        <f t="shared" si="46"/>
        <v>0.15</v>
      </c>
      <c r="AD48" s="14" t="str">
        <f>+IF(OR(AB48='[1]11 FORMULAS'!$O$4,AB48='[1]11 FORMULAS'!$O$5),'[1]11 FORMULAS'!$P$5,IF(AB48='[1]11 FORMULAS'!$O$6,'[1]11 FORMULAS'!$P$6,""))</f>
        <v>Probabilidad</v>
      </c>
      <c r="AE48" s="31" t="s">
        <v>468</v>
      </c>
      <c r="AF48" s="32">
        <f t="shared" si="47"/>
        <v>0.15</v>
      </c>
      <c r="AG48" s="33" t="s">
        <v>469</v>
      </c>
      <c r="AH48" s="33" t="s">
        <v>471</v>
      </c>
      <c r="AI48" s="33" t="s">
        <v>470</v>
      </c>
      <c r="AJ48" s="14">
        <f t="shared" si="50"/>
        <v>0.3</v>
      </c>
      <c r="AK48" s="14">
        <f t="shared" ref="AK48:AK51" si="85">+AL47*AJ48</f>
        <v>0.108</v>
      </c>
      <c r="AL48" s="14">
        <f t="shared" ref="AL48:AL51" si="86">+AL47-AK48</f>
        <v>0.252</v>
      </c>
      <c r="AM48" s="14">
        <f>IF(AD48='[1]11 FORMULAS'!$P$6,AM47-(AM47*AJ48),AM47)</f>
        <v>0.6</v>
      </c>
      <c r="AN48" s="143"/>
      <c r="AO48" s="144"/>
      <c r="AP48" s="143"/>
      <c r="AQ48" s="144"/>
      <c r="AR48" s="142"/>
      <c r="AS48" s="140"/>
      <c r="AT48" s="130"/>
      <c r="AU48" s="130"/>
      <c r="AV48" s="130"/>
      <c r="AW48" s="130"/>
      <c r="AX48" s="130"/>
      <c r="AY48" s="130"/>
      <c r="AZ48" s="130"/>
      <c r="BA48" s="130"/>
      <c r="BB48" s="130"/>
      <c r="BC48" s="133"/>
    </row>
    <row r="49" spans="1:55" x14ac:dyDescent="0.3">
      <c r="A49" s="81"/>
      <c r="B49" s="174"/>
      <c r="C49" s="174"/>
      <c r="D49" s="88"/>
      <c r="E49" s="88"/>
      <c r="F49" s="89"/>
      <c r="G49" s="88"/>
      <c r="H49" s="88"/>
      <c r="I49" s="88"/>
      <c r="J49" s="145"/>
      <c r="K49" s="146"/>
      <c r="L49" s="144"/>
      <c r="M49" s="148"/>
      <c r="N49" s="150"/>
      <c r="O49" s="148"/>
      <c r="P49" s="144"/>
      <c r="Q49" s="140"/>
      <c r="R49" s="144"/>
      <c r="S49" s="148"/>
      <c r="T49" s="144"/>
      <c r="U49" s="149"/>
      <c r="V49" s="142"/>
      <c r="W49" s="13">
        <v>15</v>
      </c>
      <c r="X49" s="48"/>
      <c r="Y49" s="48"/>
      <c r="Z49" s="48"/>
      <c r="AA49" s="13" t="str">
        <f t="shared" si="38"/>
        <v xml:space="preserve">  </v>
      </c>
      <c r="AB49" s="31" t="s">
        <v>216</v>
      </c>
      <c r="AC49" s="32">
        <f t="shared" si="46"/>
        <v>0</v>
      </c>
      <c r="AD49" s="14" t="str">
        <f>+IF(OR(AB49='[1]11 FORMULAS'!$O$4,AB49='[1]11 FORMULAS'!$O$5),'[1]11 FORMULAS'!$P$5,IF(AB49='[1]11 FORMULAS'!$O$6,'[1]11 FORMULAS'!$P$6,""))</f>
        <v/>
      </c>
      <c r="AE49" s="31" t="s">
        <v>216</v>
      </c>
      <c r="AF49" s="32">
        <f t="shared" si="47"/>
        <v>0</v>
      </c>
      <c r="AG49" s="33" t="s">
        <v>216</v>
      </c>
      <c r="AH49" s="33" t="s">
        <v>216</v>
      </c>
      <c r="AI49" s="33" t="s">
        <v>216</v>
      </c>
      <c r="AJ49" s="14">
        <f t="shared" si="50"/>
        <v>0</v>
      </c>
      <c r="AK49" s="14">
        <f t="shared" si="85"/>
        <v>0</v>
      </c>
      <c r="AL49" s="14">
        <f t="shared" si="86"/>
        <v>0.252</v>
      </c>
      <c r="AM49" s="14">
        <f>IF(AD49='[1]11 FORMULAS'!$P$6,AM48-(AM48*AJ49),AM48)</f>
        <v>0.6</v>
      </c>
      <c r="AN49" s="143"/>
      <c r="AO49" s="144"/>
      <c r="AP49" s="143"/>
      <c r="AQ49" s="144"/>
      <c r="AR49" s="142"/>
      <c r="AS49" s="140"/>
      <c r="AT49" s="130"/>
      <c r="AU49" s="130"/>
      <c r="AV49" s="130"/>
      <c r="AW49" s="130"/>
      <c r="AX49" s="130"/>
      <c r="AY49" s="130"/>
      <c r="AZ49" s="130"/>
      <c r="BA49" s="130"/>
      <c r="BB49" s="130"/>
      <c r="BC49" s="133"/>
    </row>
    <row r="50" spans="1:55" x14ac:dyDescent="0.3">
      <c r="A50" s="81"/>
      <c r="B50" s="174"/>
      <c r="C50" s="174"/>
      <c r="D50" s="88"/>
      <c r="E50" s="88"/>
      <c r="F50" s="89"/>
      <c r="G50" s="88"/>
      <c r="H50" s="88"/>
      <c r="I50" s="88"/>
      <c r="J50" s="145"/>
      <c r="K50" s="146"/>
      <c r="L50" s="144"/>
      <c r="M50" s="148"/>
      <c r="N50" s="150"/>
      <c r="O50" s="148"/>
      <c r="P50" s="144"/>
      <c r="Q50" s="140"/>
      <c r="R50" s="144"/>
      <c r="S50" s="148"/>
      <c r="T50" s="144"/>
      <c r="U50" s="149"/>
      <c r="V50" s="142"/>
      <c r="W50" s="13">
        <v>16</v>
      </c>
      <c r="X50" s="48"/>
      <c r="Y50" s="48"/>
      <c r="Z50" s="48"/>
      <c r="AA50" s="13" t="str">
        <f t="shared" si="38"/>
        <v xml:space="preserve">  </v>
      </c>
      <c r="AB50" s="31" t="s">
        <v>216</v>
      </c>
      <c r="AC50" s="32">
        <f t="shared" si="46"/>
        <v>0</v>
      </c>
      <c r="AD50" s="14" t="str">
        <f>+IF(OR(AB50='[1]11 FORMULAS'!$O$4,AB50='[1]11 FORMULAS'!$O$5),'[1]11 FORMULAS'!$P$5,IF(AB50='[1]11 FORMULAS'!$O$6,'[1]11 FORMULAS'!$P$6,""))</f>
        <v/>
      </c>
      <c r="AE50" s="31" t="s">
        <v>216</v>
      </c>
      <c r="AF50" s="32">
        <f t="shared" si="47"/>
        <v>0</v>
      </c>
      <c r="AG50" s="33" t="s">
        <v>216</v>
      </c>
      <c r="AH50" s="33" t="s">
        <v>216</v>
      </c>
      <c r="AI50" s="33" t="s">
        <v>216</v>
      </c>
      <c r="AJ50" s="14">
        <f t="shared" si="50"/>
        <v>0</v>
      </c>
      <c r="AK50" s="14">
        <f t="shared" si="85"/>
        <v>0</v>
      </c>
      <c r="AL50" s="14">
        <f t="shared" si="86"/>
        <v>0.252</v>
      </c>
      <c r="AM50" s="14">
        <f>IF(AD50='[1]11 FORMULAS'!$P$6,AM49-(AM49*AJ50),AM49)</f>
        <v>0.6</v>
      </c>
      <c r="AN50" s="143"/>
      <c r="AO50" s="144"/>
      <c r="AP50" s="143"/>
      <c r="AQ50" s="144"/>
      <c r="AR50" s="142"/>
      <c r="AS50" s="140"/>
      <c r="AT50" s="130"/>
      <c r="AU50" s="130"/>
      <c r="AV50" s="130"/>
      <c r="AW50" s="130"/>
      <c r="AX50" s="130"/>
      <c r="AY50" s="130"/>
      <c r="AZ50" s="130"/>
      <c r="BA50" s="130"/>
      <c r="BB50" s="130"/>
      <c r="BC50" s="133"/>
    </row>
    <row r="51" spans="1:55" ht="15" thickBot="1" x14ac:dyDescent="0.35">
      <c r="A51" s="82"/>
      <c r="B51" s="205"/>
      <c r="C51" s="205"/>
      <c r="D51" s="158"/>
      <c r="E51" s="158"/>
      <c r="F51" s="159"/>
      <c r="G51" s="88"/>
      <c r="H51" s="165"/>
      <c r="I51" s="165"/>
      <c r="J51" s="166"/>
      <c r="K51" s="167"/>
      <c r="L51" s="161"/>
      <c r="M51" s="160"/>
      <c r="N51" s="168"/>
      <c r="O51" s="160"/>
      <c r="P51" s="161"/>
      <c r="Q51" s="162"/>
      <c r="R51" s="161"/>
      <c r="S51" s="160"/>
      <c r="T51" s="161"/>
      <c r="U51" s="163"/>
      <c r="V51" s="164"/>
      <c r="W51" s="49"/>
      <c r="X51" s="49"/>
      <c r="Y51" s="49"/>
      <c r="Z51" s="49"/>
      <c r="AA51" s="49" t="str">
        <f t="shared" si="38"/>
        <v xml:space="preserve">  </v>
      </c>
      <c r="AB51" s="50" t="s">
        <v>216</v>
      </c>
      <c r="AC51" s="51">
        <f t="shared" si="46"/>
        <v>0</v>
      </c>
      <c r="AD51" s="52" t="str">
        <f>+IF(OR(AB51='[1]11 FORMULAS'!$O$4,AB51='[1]11 FORMULAS'!$O$5),'[1]11 FORMULAS'!$P$5,IF(AB51='[1]11 FORMULAS'!$O$6,'[1]11 FORMULAS'!$P$6,""))</f>
        <v/>
      </c>
      <c r="AE51" s="50" t="s">
        <v>216</v>
      </c>
      <c r="AF51" s="51">
        <f t="shared" si="47"/>
        <v>0</v>
      </c>
      <c r="AG51" s="53" t="s">
        <v>216</v>
      </c>
      <c r="AH51" s="54" t="s">
        <v>216</v>
      </c>
      <c r="AI51" s="54" t="s">
        <v>216</v>
      </c>
      <c r="AJ51" s="55">
        <f t="shared" si="50"/>
        <v>0</v>
      </c>
      <c r="AK51" s="55">
        <f t="shared" si="85"/>
        <v>0</v>
      </c>
      <c r="AL51" s="55">
        <f t="shared" si="86"/>
        <v>0.252</v>
      </c>
      <c r="AM51" s="55">
        <f>IF(AD51='[1]11 FORMULAS'!$P$6,AM50-(AM50*AJ51),AM50)</f>
        <v>0.6</v>
      </c>
      <c r="AN51" s="171"/>
      <c r="AO51" s="161"/>
      <c r="AP51" s="171"/>
      <c r="AQ51" s="161"/>
      <c r="AR51" s="164"/>
      <c r="AS51" s="162"/>
      <c r="AT51" s="172"/>
      <c r="AU51" s="131"/>
      <c r="AV51" s="131"/>
      <c r="AW51" s="131"/>
      <c r="AX51" s="131"/>
      <c r="AY51" s="131"/>
      <c r="AZ51" s="131"/>
      <c r="BA51" s="172"/>
      <c r="BB51" s="172"/>
      <c r="BC51" s="173"/>
    </row>
    <row r="52" spans="1:55" ht="118.2" customHeight="1" x14ac:dyDescent="0.3">
      <c r="A52" s="206"/>
      <c r="B52" s="87" t="s">
        <v>422</v>
      </c>
      <c r="C52" s="207" t="s">
        <v>409</v>
      </c>
      <c r="D52" s="88" t="s">
        <v>490</v>
      </c>
      <c r="E52" s="88" t="s">
        <v>491</v>
      </c>
      <c r="F52" s="89" t="str">
        <f>+CONCATENATE(C52," ",D52," ",E52)</f>
        <v>Posibilidad de perdida reputacional por inefictividad en la evaluación de la gestión del riesgo y aplicación de los controles al proceso auditor, debido a la inaplicación del procedimiento de auditoría interna</v>
      </c>
      <c r="G52" s="88" t="s">
        <v>427</v>
      </c>
      <c r="H52" s="88"/>
      <c r="I52" s="88" t="s">
        <v>428</v>
      </c>
      <c r="J52" s="145" t="s">
        <v>428</v>
      </c>
      <c r="K52" s="146">
        <v>99</v>
      </c>
      <c r="L52" s="144" t="str">
        <f t="shared" ref="L52" si="87">IF(K52&lt;=0,"",IF(K52&lt;=2,"Muy Baja",IF(K52&lt;=24,"Baja",IF(K52&lt;=500,"Media",IF(K52&lt;=5000,"Alta","Muy Alta")))))</f>
        <v>Media</v>
      </c>
      <c r="M52" s="147">
        <f t="shared" ref="M52" si="88">IF(L52="","",IF(L52="Muy Baja",0.2,IF(L52="Baja",0.4,IF(L52="Media",0.6,IF(L52="Alta",0.8,IF(L52="Muy Alta",1,))))))</f>
        <v>0.6</v>
      </c>
      <c r="N52" s="150" t="s">
        <v>305</v>
      </c>
      <c r="O52" s="147">
        <f t="shared" ref="O52" si="89">IF(N52="","",IF(N52="menor a 10 SMLMV",0.2,IF(N52="ENTRE 10 Y 50 SMLMV",0.4,IF(N52="entre 50 y 100 SMLMV",0.6,IF(N52="entre 100 y 500 SMLMV",0.8,IF(N52="Mayor a 500 SMLMV",1,))))))</f>
        <v>0</v>
      </c>
      <c r="P52" s="144" t="str">
        <f t="shared" ref="P52" si="90">IF(O52&lt;=0,"",IF(O52&lt;=20%,"Leve",IF(O52&lt;=40%,"Menor",IF(O52&lt;=60%,"Moderado",IF(O52&lt;=80%,"Mayor","Catastrofico")))))</f>
        <v/>
      </c>
      <c r="Q52" s="139" t="s">
        <v>225</v>
      </c>
      <c r="R52" s="144" t="str">
        <f t="shared" ref="R52" si="91">IF(S52&lt;=0,"",IF(S52&lt;=20%,"Leve",IF(S52&lt;=40%,"Menor",IF(S52&lt;=60%,"Moderado",IF(S52&lt;=80%,"Mayor","Catastrofico")))))</f>
        <v>Moderado</v>
      </c>
      <c r="S52" s="147">
        <f t="shared" ref="S52" si="92">IF(Q52="","",IF(Q52="El riesgo afecta la imagen de algún área de la organización",0.2,IF(Q52="El riesgo afecta la imagen de la entidad internamente, de conocimiento general nivel interno, de junta directiva y accionistas y/o de proveedores",0.4,IF(Q52="El riesgo afecta la imagen de la entidad con algunos usuarios de relevancia frente al logro de los objetivos",0.6,IF(Q52="El riesgo afecta la imagen de la entidad con efecto publicitario sostenido a nivel de sector administrativo, nivel departamental o municipal",0.8,IF(Q52="El riesgo afecta la imagen de la entidad a nivel nacional, con efecto publicitario sostenido a nivel país",1,))))))</f>
        <v>0.6</v>
      </c>
      <c r="T52" s="144" t="str">
        <f t="shared" ref="T52" si="93">IF(U52&lt;=0,"",IF(U52&lt;=20%,"Leve",IF(U52&lt;=40%,"Menor",IF(U52&lt;=60%,"Moderado",IF(U52&lt;=80%,"Mayor","Catastrofico")))))</f>
        <v>Moderado</v>
      </c>
      <c r="U52" s="149">
        <f t="shared" ref="U52" si="94">+S52</f>
        <v>0.6</v>
      </c>
      <c r="V52" s="142" t="str">
        <f t="shared" ref="V52" si="95">IF(OR(AND(L52="Muy Baja",T52="Leve"),AND(L52="Muy Baja",T52="Menor"),AND(L52="Baja",T52="Leve")),"Bajo",IF(OR(AND(L52="Muy baja",T52="Moderado"),AND(L52="Baja",T52="Menor"),AND(L52="Baja",T52="Moderado"),AND(L52="Media",T52="Leve"),AND(L52="Media",T52="Menor"),AND(L52="Media",T52="Moderado"),AND(L52="Alta",T52="Leve"),AND(L52="Alta",T52="Menor")),"Moderado",IF(OR(AND(L52="Muy Baja",T52="Mayor"),AND(L52="Baja",T52="Mayor"),AND(L52="Media",T52="Mayor"),AND(L52="Alta",T52="Moderado"),AND(L52="Alta",T52="Mayor"),AND(L52="Muy Alta",T52="Leve"),AND(L52="Muy Alta",T52="Menor"),AND(L52="Muy Alta",T52="Moderado"),AND(L52="Muy Alta",T52="Mayor")),"Alto",IF(OR(AND(L52="Muy Baja",T52="Catastrofico"),AND(L52="Baja",T52="Catastrofico"),AND(L52="Media",T52="Catastrofico"),AND(L52="Alta",T52="Catastrofico"),AND(L52="Muy Alta",T52="Catastrofico")),"Extremo",))))</f>
        <v>Moderado</v>
      </c>
      <c r="W52" s="13">
        <v>17</v>
      </c>
      <c r="X52" s="211" t="s">
        <v>435</v>
      </c>
      <c r="Y52" s="211" t="s">
        <v>464</v>
      </c>
      <c r="Z52" s="211" t="s">
        <v>465</v>
      </c>
      <c r="AA52" s="13" t="str">
        <f t="shared" si="38"/>
        <v>El Jefe y el equipo coordinador interno establecerán los riesgos iniciales de las actividades, cada vez que impartan los memorandos de asignación , en caso de observar  que los memorandos carecen de la identificación de riesgos se realizaran los ajustes pertinentes.</v>
      </c>
      <c r="AB52" s="31" t="s">
        <v>466</v>
      </c>
      <c r="AC52" s="32">
        <f t="shared" si="46"/>
        <v>0.25</v>
      </c>
      <c r="AD52" s="14" t="str">
        <f>+IF(OR(AB52='[1]11 FORMULAS'!$O$4,AB52='[1]11 FORMULAS'!$O$5),'[1]11 FORMULAS'!$P$5,IF(AB52='[1]11 FORMULAS'!$O$6,'[1]11 FORMULAS'!$P$6,""))</f>
        <v>Probabilidad</v>
      </c>
      <c r="AE52" s="31" t="s">
        <v>468</v>
      </c>
      <c r="AF52" s="32">
        <f t="shared" si="47"/>
        <v>0.15</v>
      </c>
      <c r="AG52" s="33" t="s">
        <v>469</v>
      </c>
      <c r="AH52" s="33" t="s">
        <v>471</v>
      </c>
      <c r="AI52" s="33" t="s">
        <v>470</v>
      </c>
      <c r="AJ52" s="14">
        <f t="shared" si="50"/>
        <v>0.4</v>
      </c>
      <c r="AK52" s="14">
        <f t="shared" ref="AK52" si="96">+M52*AJ52</f>
        <v>0.24</v>
      </c>
      <c r="AL52" s="14">
        <f t="shared" ref="AL52" si="97">+M52-AK52</f>
        <v>0.36</v>
      </c>
      <c r="AM52" s="14">
        <f>IF(AD52='[1]11 FORMULAS'!$P$6,U52-(U52*AJ52),U52)</f>
        <v>0.6</v>
      </c>
      <c r="AN52" s="143">
        <f t="shared" ref="AN52" si="98">+AL56</f>
        <v>0.36</v>
      </c>
      <c r="AO52" s="144" t="str">
        <f t="shared" ref="AO52" si="99">IF(AN52&lt;=0,"",IF(AN52&lt;=20%,"Muy Baja",IF(AN52&lt;=40%,"Baja",IF(AN52&lt;=60%,"Media",IF(AN52&lt;=80%,"Alta","Muy Alta")))))</f>
        <v>Baja</v>
      </c>
      <c r="AP52" s="143">
        <f t="shared" ref="AP52" si="100">+AM56</f>
        <v>0.6</v>
      </c>
      <c r="AQ52" s="144" t="str">
        <f t="shared" ref="AQ52" si="101">IF(AP52&lt;=0,"",IF(AP52&lt;=20%,"Leve",IF(AP52&lt;=40%,"Menor",IF(AP52&lt;=60%,"Moderado",IF(AP52&lt;=80%,"Mayor","Catastrofico")))))</f>
        <v>Moderado</v>
      </c>
      <c r="AR52" s="142" t="str">
        <f t="shared" ref="AR52" si="102">IF(OR(AND(AO52="Muy Baja",AQ52="Leve"),AND(AO52="Muy Baja",AQ52="Menor"),AND(AO52="Baja",AQ52="Leve")),"Bajo",IF(OR(AND(AO52="Muy baja",AQ52="Moderado"),AND(AO52="Baja",AQ52="Menor"),AND(AO52="Baja",AQ52="Moderado"),AND(AO52="Media",AQ52="Leve"),AND(AO52="Media",AQ52="Menor"),AND(AO52="Media",AQ52="Moderado"),AND(AO52="Alta",AQ52="Leve"),AND(AO52="Alta",AQ52="Menor")),"Moderado",IF(OR(AND(AO52="Muy Baja",AQ52="Mayor"),AND(AO52="Baja",AQ52="Mayor"),AND(AO52="Media",AQ52="Mayor"),AND(AO52="Alta",AQ52="Moderado"),AND(AO52="Alta",AQ52="Mayor"),AND(AO52="Muy Alta",AQ52="Leve"),AND(AO52="Muy Alta",AQ52="Menor"),AND(AO52="Muy Alta",AQ52="Moderado"),AND(AO52="Muy Alta",AQ52="Mayor")),"Alto",IF(OR(AND(AO52="Muy Baja",AQ52="Catastrofico"),AND(AO52="Baja",AQ52="Catastrofico"),AND(AO52="Media",AQ52="Catastrofico"),AND(AO52="Alta",AQ52="Catastrofico"),AND(AO52="Muy Alta",AQ52="Catastrofico")),"Extremo",""))))</f>
        <v>Moderado</v>
      </c>
      <c r="AS52" s="139" t="s">
        <v>472</v>
      </c>
      <c r="AT52" s="129"/>
      <c r="AU52" s="129"/>
      <c r="AV52" s="129"/>
      <c r="AW52" s="129"/>
      <c r="AX52" s="129"/>
      <c r="AY52" s="129"/>
      <c r="AZ52" s="129"/>
      <c r="BA52" s="129"/>
      <c r="BB52" s="129"/>
      <c r="BC52" s="132"/>
    </row>
    <row r="53" spans="1:55" x14ac:dyDescent="0.3">
      <c r="A53" s="208"/>
      <c r="B53" s="87"/>
      <c r="C53" s="174"/>
      <c r="D53" s="88"/>
      <c r="E53" s="88"/>
      <c r="F53" s="89"/>
      <c r="G53" s="88"/>
      <c r="H53" s="88"/>
      <c r="I53" s="88"/>
      <c r="J53" s="145"/>
      <c r="K53" s="146"/>
      <c r="L53" s="144"/>
      <c r="M53" s="148"/>
      <c r="N53" s="150"/>
      <c r="O53" s="148"/>
      <c r="P53" s="144"/>
      <c r="Q53" s="140"/>
      <c r="R53" s="144"/>
      <c r="S53" s="148"/>
      <c r="T53" s="144"/>
      <c r="U53" s="149"/>
      <c r="V53" s="142"/>
      <c r="W53" s="13">
        <v>18</v>
      </c>
      <c r="X53" s="48"/>
      <c r="Y53" s="48"/>
      <c r="Z53" s="48"/>
      <c r="AA53" s="13" t="str">
        <f t="shared" si="38"/>
        <v xml:space="preserve">  </v>
      </c>
      <c r="AB53" s="31" t="s">
        <v>216</v>
      </c>
      <c r="AC53" s="32">
        <f t="shared" si="46"/>
        <v>0</v>
      </c>
      <c r="AD53" s="14" t="str">
        <f>+IF(OR(AB53='[1]11 FORMULAS'!$O$4,AB53='[1]11 FORMULAS'!$O$5),'[1]11 FORMULAS'!$P$5,IF(AB53='[1]11 FORMULAS'!$O$6,'[1]11 FORMULAS'!$P$6,""))</f>
        <v/>
      </c>
      <c r="AE53" s="31" t="s">
        <v>216</v>
      </c>
      <c r="AF53" s="32">
        <f t="shared" si="47"/>
        <v>0</v>
      </c>
      <c r="AG53" s="33" t="s">
        <v>216</v>
      </c>
      <c r="AH53" s="33" t="s">
        <v>216</v>
      </c>
      <c r="AI53" s="33" t="s">
        <v>216</v>
      </c>
      <c r="AJ53" s="14">
        <f t="shared" si="50"/>
        <v>0</v>
      </c>
      <c r="AK53" s="14">
        <f t="shared" ref="AK53:AK56" si="103">+AL52*AJ53</f>
        <v>0</v>
      </c>
      <c r="AL53" s="14">
        <f t="shared" ref="AL53:AL56" si="104">+AL52-AK53</f>
        <v>0.36</v>
      </c>
      <c r="AM53" s="14">
        <f>IF(AD53='[1]11 FORMULAS'!$P$6,AM52-(AM52*AJ53),AM52)</f>
        <v>0.6</v>
      </c>
      <c r="AN53" s="143"/>
      <c r="AO53" s="144"/>
      <c r="AP53" s="143"/>
      <c r="AQ53" s="144"/>
      <c r="AR53" s="142"/>
      <c r="AS53" s="140"/>
      <c r="AT53" s="130"/>
      <c r="AU53" s="130"/>
      <c r="AV53" s="130"/>
      <c r="AW53" s="130"/>
      <c r="AX53" s="130"/>
      <c r="AY53" s="130"/>
      <c r="AZ53" s="130"/>
      <c r="BA53" s="130"/>
      <c r="BB53" s="130"/>
      <c r="BC53" s="133"/>
    </row>
    <row r="54" spans="1:55" x14ac:dyDescent="0.3">
      <c r="A54" s="208"/>
      <c r="B54" s="87"/>
      <c r="C54" s="174"/>
      <c r="D54" s="88"/>
      <c r="E54" s="88"/>
      <c r="F54" s="89"/>
      <c r="G54" s="88"/>
      <c r="H54" s="88"/>
      <c r="I54" s="88"/>
      <c r="J54" s="145"/>
      <c r="K54" s="146"/>
      <c r="L54" s="144"/>
      <c r="M54" s="148"/>
      <c r="N54" s="150"/>
      <c r="O54" s="148"/>
      <c r="P54" s="144"/>
      <c r="Q54" s="140"/>
      <c r="R54" s="144"/>
      <c r="S54" s="148"/>
      <c r="T54" s="144"/>
      <c r="U54" s="149"/>
      <c r="V54" s="142"/>
      <c r="W54" s="13">
        <v>19</v>
      </c>
      <c r="X54" s="48"/>
      <c r="Y54" s="48"/>
      <c r="Z54" s="48"/>
      <c r="AA54" s="13" t="str">
        <f t="shared" si="38"/>
        <v xml:space="preserve">  </v>
      </c>
      <c r="AB54" s="31" t="s">
        <v>216</v>
      </c>
      <c r="AC54" s="32">
        <f t="shared" si="46"/>
        <v>0</v>
      </c>
      <c r="AD54" s="14" t="str">
        <f>+IF(OR(AB54='[1]11 FORMULAS'!$O$4,AB54='[1]11 FORMULAS'!$O$5),'[1]11 FORMULAS'!$P$5,IF(AB54='[1]11 FORMULAS'!$O$6,'[1]11 FORMULAS'!$P$6,""))</f>
        <v/>
      </c>
      <c r="AE54" s="31" t="s">
        <v>216</v>
      </c>
      <c r="AF54" s="32">
        <f t="shared" si="47"/>
        <v>0</v>
      </c>
      <c r="AG54" s="33" t="s">
        <v>216</v>
      </c>
      <c r="AH54" s="33" t="s">
        <v>216</v>
      </c>
      <c r="AI54" s="33" t="s">
        <v>216</v>
      </c>
      <c r="AJ54" s="14">
        <f t="shared" si="50"/>
        <v>0</v>
      </c>
      <c r="AK54" s="14">
        <f t="shared" si="103"/>
        <v>0</v>
      </c>
      <c r="AL54" s="14">
        <f t="shared" si="104"/>
        <v>0.36</v>
      </c>
      <c r="AM54" s="14">
        <f>IF(AD54='[1]11 FORMULAS'!$P$6,AM53-(AM53*AJ54),AM53)</f>
        <v>0.6</v>
      </c>
      <c r="AN54" s="143"/>
      <c r="AO54" s="144"/>
      <c r="AP54" s="143"/>
      <c r="AQ54" s="144"/>
      <c r="AR54" s="142"/>
      <c r="AS54" s="140"/>
      <c r="AT54" s="130"/>
      <c r="AU54" s="130"/>
      <c r="AV54" s="130"/>
      <c r="AW54" s="130"/>
      <c r="AX54" s="130"/>
      <c r="AY54" s="130"/>
      <c r="AZ54" s="130"/>
      <c r="BA54" s="130"/>
      <c r="BB54" s="130"/>
      <c r="BC54" s="133"/>
    </row>
    <row r="55" spans="1:55" x14ac:dyDescent="0.3">
      <c r="A55" s="208"/>
      <c r="B55" s="87"/>
      <c r="C55" s="174"/>
      <c r="D55" s="88"/>
      <c r="E55" s="88"/>
      <c r="F55" s="89"/>
      <c r="G55" s="88"/>
      <c r="H55" s="88"/>
      <c r="I55" s="88"/>
      <c r="J55" s="145"/>
      <c r="K55" s="146"/>
      <c r="L55" s="144"/>
      <c r="M55" s="148"/>
      <c r="N55" s="150"/>
      <c r="O55" s="148"/>
      <c r="P55" s="144"/>
      <c r="Q55" s="140"/>
      <c r="R55" s="144"/>
      <c r="S55" s="148"/>
      <c r="T55" s="144"/>
      <c r="U55" s="149"/>
      <c r="V55" s="142"/>
      <c r="W55" s="13">
        <v>20</v>
      </c>
      <c r="X55" s="48"/>
      <c r="Y55" s="48"/>
      <c r="Z55" s="48"/>
      <c r="AA55" s="13" t="str">
        <f t="shared" si="38"/>
        <v xml:space="preserve">  </v>
      </c>
      <c r="AB55" s="31" t="s">
        <v>216</v>
      </c>
      <c r="AC55" s="32">
        <f t="shared" si="46"/>
        <v>0</v>
      </c>
      <c r="AD55" s="14" t="str">
        <f>+IF(OR(AB55='[1]11 FORMULAS'!$O$4,AB55='[1]11 FORMULAS'!$O$5),'[1]11 FORMULAS'!$P$5,IF(AB55='[1]11 FORMULAS'!$O$6,'[1]11 FORMULAS'!$P$6,""))</f>
        <v/>
      </c>
      <c r="AE55" s="31" t="s">
        <v>216</v>
      </c>
      <c r="AF55" s="32">
        <f t="shared" si="47"/>
        <v>0</v>
      </c>
      <c r="AG55" s="33" t="s">
        <v>216</v>
      </c>
      <c r="AH55" s="33" t="s">
        <v>216</v>
      </c>
      <c r="AI55" s="33" t="s">
        <v>216</v>
      </c>
      <c r="AJ55" s="14">
        <f t="shared" si="50"/>
        <v>0</v>
      </c>
      <c r="AK55" s="14">
        <f t="shared" si="103"/>
        <v>0</v>
      </c>
      <c r="AL55" s="14">
        <f t="shared" si="104"/>
        <v>0.36</v>
      </c>
      <c r="AM55" s="14">
        <f>IF(AD55='[1]11 FORMULAS'!$P$6,AM54-(AM54*AJ55),AM54)</f>
        <v>0.6</v>
      </c>
      <c r="AN55" s="143"/>
      <c r="AO55" s="144"/>
      <c r="AP55" s="143"/>
      <c r="AQ55" s="144"/>
      <c r="AR55" s="142"/>
      <c r="AS55" s="140"/>
      <c r="AT55" s="130"/>
      <c r="AU55" s="130"/>
      <c r="AV55" s="130"/>
      <c r="AW55" s="130"/>
      <c r="AX55" s="130"/>
      <c r="AY55" s="130"/>
      <c r="AZ55" s="130"/>
      <c r="BA55" s="130"/>
      <c r="BB55" s="130"/>
      <c r="BC55" s="133"/>
    </row>
    <row r="56" spans="1:55" ht="15" thickBot="1" x14ac:dyDescent="0.35">
      <c r="A56" s="209"/>
      <c r="B56" s="87"/>
      <c r="C56" s="210"/>
      <c r="D56" s="88"/>
      <c r="E56" s="88"/>
      <c r="F56" s="89"/>
      <c r="G56" s="88"/>
      <c r="H56" s="165"/>
      <c r="I56" s="165"/>
      <c r="J56" s="166"/>
      <c r="K56" s="167"/>
      <c r="L56" s="161"/>
      <c r="M56" s="160"/>
      <c r="N56" s="168"/>
      <c r="O56" s="160"/>
      <c r="P56" s="161"/>
      <c r="Q56" s="162"/>
      <c r="R56" s="161"/>
      <c r="S56" s="160"/>
      <c r="T56" s="161"/>
      <c r="U56" s="163"/>
      <c r="V56" s="164"/>
      <c r="W56" s="49"/>
      <c r="X56" s="49"/>
      <c r="Y56" s="49"/>
      <c r="Z56" s="49"/>
      <c r="AA56" s="49" t="str">
        <f t="shared" si="38"/>
        <v xml:space="preserve">  </v>
      </c>
      <c r="AB56" s="50" t="s">
        <v>216</v>
      </c>
      <c r="AC56" s="51">
        <f t="shared" si="46"/>
        <v>0</v>
      </c>
      <c r="AD56" s="52" t="str">
        <f>+IF(OR(AB56='[1]11 FORMULAS'!$O$4,AB56='[1]11 FORMULAS'!$O$5),'[1]11 FORMULAS'!$P$5,IF(AB56='[1]11 FORMULAS'!$O$6,'[1]11 FORMULAS'!$P$6,""))</f>
        <v/>
      </c>
      <c r="AE56" s="50" t="s">
        <v>216</v>
      </c>
      <c r="AF56" s="51">
        <f t="shared" si="47"/>
        <v>0</v>
      </c>
      <c r="AG56" s="53" t="s">
        <v>216</v>
      </c>
      <c r="AH56" s="54" t="s">
        <v>216</v>
      </c>
      <c r="AI56" s="54" t="s">
        <v>216</v>
      </c>
      <c r="AJ56" s="55">
        <f t="shared" si="50"/>
        <v>0</v>
      </c>
      <c r="AK56" s="55">
        <f t="shared" si="103"/>
        <v>0</v>
      </c>
      <c r="AL56" s="55">
        <f t="shared" si="104"/>
        <v>0.36</v>
      </c>
      <c r="AM56" s="55">
        <f>IF(AD56='[1]11 FORMULAS'!$P$6,AM55-(AM55*AJ56),AM55)</f>
        <v>0.6</v>
      </c>
      <c r="AN56" s="171"/>
      <c r="AO56" s="161"/>
      <c r="AP56" s="171"/>
      <c r="AQ56" s="161"/>
      <c r="AR56" s="164"/>
      <c r="AS56" s="162"/>
      <c r="AT56" s="172"/>
      <c r="AU56" s="172"/>
      <c r="AV56" s="172"/>
      <c r="AW56" s="172"/>
      <c r="AX56" s="172"/>
      <c r="AY56" s="172"/>
      <c r="AZ56" s="172"/>
      <c r="BA56" s="172"/>
      <c r="BB56" s="172"/>
      <c r="BC56" s="173"/>
    </row>
  </sheetData>
  <mergeCells count="407">
    <mergeCell ref="AV52:AV56"/>
    <mergeCell ref="AW52:AW56"/>
    <mergeCell ref="AX52:AX56"/>
    <mergeCell ref="AY52:AY56"/>
    <mergeCell ref="AZ52:AZ56"/>
    <mergeCell ref="BA52:BA56"/>
    <mergeCell ref="BB52:BB56"/>
    <mergeCell ref="BC52:BC56"/>
    <mergeCell ref="V52:V56"/>
    <mergeCell ref="AN52:AN56"/>
    <mergeCell ref="AO52:AO56"/>
    <mergeCell ref="AP52:AP56"/>
    <mergeCell ref="AQ52:AQ56"/>
    <mergeCell ref="AR52:AR56"/>
    <mergeCell ref="AS52:AS56"/>
    <mergeCell ref="AT52:AT56"/>
    <mergeCell ref="AU52:AU56"/>
    <mergeCell ref="BA47:BA51"/>
    <mergeCell ref="BB47:BB51"/>
    <mergeCell ref="BC47:BC51"/>
    <mergeCell ref="A52:A56"/>
    <mergeCell ref="B52:B56"/>
    <mergeCell ref="C52:C56"/>
    <mergeCell ref="D52:D56"/>
    <mergeCell ref="E52:E56"/>
    <mergeCell ref="F52:F56"/>
    <mergeCell ref="G52:G56"/>
    <mergeCell ref="H52:H56"/>
    <mergeCell ref="I52:I56"/>
    <mergeCell ref="J52:J56"/>
    <mergeCell ref="K52:K56"/>
    <mergeCell ref="L52:L56"/>
    <mergeCell ref="M52:M56"/>
    <mergeCell ref="N52:N56"/>
    <mergeCell ref="O52:O56"/>
    <mergeCell ref="P52:P56"/>
    <mergeCell ref="Q52:Q56"/>
    <mergeCell ref="R52:R56"/>
    <mergeCell ref="S52:S56"/>
    <mergeCell ref="T52:T56"/>
    <mergeCell ref="U52:U56"/>
    <mergeCell ref="AR47:AR51"/>
    <mergeCell ref="AS47:AS51"/>
    <mergeCell ref="AT47:AT51"/>
    <mergeCell ref="AU47:AU51"/>
    <mergeCell ref="AV47:AV51"/>
    <mergeCell ref="AW47:AW51"/>
    <mergeCell ref="AX47:AX51"/>
    <mergeCell ref="AY47:AY51"/>
    <mergeCell ref="AZ47:AZ51"/>
    <mergeCell ref="R47:R51"/>
    <mergeCell ref="S47:S51"/>
    <mergeCell ref="T47:T51"/>
    <mergeCell ref="U47:U51"/>
    <mergeCell ref="V47:V51"/>
    <mergeCell ref="AN47:AN51"/>
    <mergeCell ref="AO47:AO51"/>
    <mergeCell ref="AP47:AP51"/>
    <mergeCell ref="AQ47:AQ51"/>
    <mergeCell ref="AW42:AW46"/>
    <mergeCell ref="AX42:AX46"/>
    <mergeCell ref="AY42:AY46"/>
    <mergeCell ref="AZ42:AZ46"/>
    <mergeCell ref="BA42:BA46"/>
    <mergeCell ref="BB42:BB46"/>
    <mergeCell ref="BC42:BC46"/>
    <mergeCell ref="A47:A51"/>
    <mergeCell ref="B47:B51"/>
    <mergeCell ref="C47:C51"/>
    <mergeCell ref="D47:D51"/>
    <mergeCell ref="E47:E51"/>
    <mergeCell ref="F47:F51"/>
    <mergeCell ref="G47:G51"/>
    <mergeCell ref="H47:H51"/>
    <mergeCell ref="I47:I51"/>
    <mergeCell ref="J47:J51"/>
    <mergeCell ref="K47:K51"/>
    <mergeCell ref="L47:L51"/>
    <mergeCell ref="M47:M51"/>
    <mergeCell ref="N47:N51"/>
    <mergeCell ref="O47:O51"/>
    <mergeCell ref="P47:P51"/>
    <mergeCell ref="Q47:Q51"/>
    <mergeCell ref="AN42:AN46"/>
    <mergeCell ref="AO42:AO46"/>
    <mergeCell ref="AP42:AP46"/>
    <mergeCell ref="AQ42:AQ46"/>
    <mergeCell ref="AR42:AR46"/>
    <mergeCell ref="AS42:AS46"/>
    <mergeCell ref="AT42:AT46"/>
    <mergeCell ref="AU42:AU46"/>
    <mergeCell ref="AV42:AV46"/>
    <mergeCell ref="BB37:BB41"/>
    <mergeCell ref="BC37:BC41"/>
    <mergeCell ref="A42:A46"/>
    <mergeCell ref="B42:B46"/>
    <mergeCell ref="C42:C46"/>
    <mergeCell ref="D42:D46"/>
    <mergeCell ref="E42:E46"/>
    <mergeCell ref="F42:F46"/>
    <mergeCell ref="G42:G46"/>
    <mergeCell ref="H42:H46"/>
    <mergeCell ref="I42:I46"/>
    <mergeCell ref="J42:J46"/>
    <mergeCell ref="K42:K46"/>
    <mergeCell ref="L42:L46"/>
    <mergeCell ref="M42:M46"/>
    <mergeCell ref="N42:N46"/>
    <mergeCell ref="O42:O46"/>
    <mergeCell ref="P42:P46"/>
    <mergeCell ref="Q42:Q46"/>
    <mergeCell ref="R42:R46"/>
    <mergeCell ref="S42:S46"/>
    <mergeCell ref="T42:T46"/>
    <mergeCell ref="U42:U46"/>
    <mergeCell ref="V42:V46"/>
    <mergeCell ref="AS37:AS41"/>
    <mergeCell ref="AT37:AT41"/>
    <mergeCell ref="AU37:AU41"/>
    <mergeCell ref="AV37:AV41"/>
    <mergeCell ref="AW37:AW41"/>
    <mergeCell ref="AX37:AX41"/>
    <mergeCell ref="AY37:AY41"/>
    <mergeCell ref="AZ37:AZ41"/>
    <mergeCell ref="BA37:BA41"/>
    <mergeCell ref="S37:S41"/>
    <mergeCell ref="T37:T41"/>
    <mergeCell ref="U37:U41"/>
    <mergeCell ref="V37:V41"/>
    <mergeCell ref="AN37:AN41"/>
    <mergeCell ref="AO37:AO41"/>
    <mergeCell ref="AP37:AP41"/>
    <mergeCell ref="AQ37:AQ41"/>
    <mergeCell ref="AR37:AR41"/>
    <mergeCell ref="J37:J41"/>
    <mergeCell ref="K37:K41"/>
    <mergeCell ref="L37:L41"/>
    <mergeCell ref="M37:M41"/>
    <mergeCell ref="N37:N41"/>
    <mergeCell ref="O37:O41"/>
    <mergeCell ref="P37:P41"/>
    <mergeCell ref="Q37:Q41"/>
    <mergeCell ref="R37:R41"/>
    <mergeCell ref="A37:A41"/>
    <mergeCell ref="B37:B41"/>
    <mergeCell ref="C37:C41"/>
    <mergeCell ref="D37:D41"/>
    <mergeCell ref="E37:E41"/>
    <mergeCell ref="F37:F41"/>
    <mergeCell ref="G37:G41"/>
    <mergeCell ref="H37:H41"/>
    <mergeCell ref="I37:I41"/>
    <mergeCell ref="AU32:AU36"/>
    <mergeCell ref="AV32:AV36"/>
    <mergeCell ref="AW32:AW36"/>
    <mergeCell ref="AX32:AX36"/>
    <mergeCell ref="AY32:AY36"/>
    <mergeCell ref="AZ32:AZ36"/>
    <mergeCell ref="BA32:BA36"/>
    <mergeCell ref="BB32:BB36"/>
    <mergeCell ref="BC32:BC36"/>
    <mergeCell ref="U32:U36"/>
    <mergeCell ref="V32:V36"/>
    <mergeCell ref="AN32:AN36"/>
    <mergeCell ref="AO32:AO36"/>
    <mergeCell ref="AP32:AP36"/>
    <mergeCell ref="AQ32:AQ36"/>
    <mergeCell ref="AR32:AR36"/>
    <mergeCell ref="AS32:AS36"/>
    <mergeCell ref="AT32:AT36"/>
    <mergeCell ref="L32:L36"/>
    <mergeCell ref="M32:M36"/>
    <mergeCell ref="N32:N36"/>
    <mergeCell ref="O32:O36"/>
    <mergeCell ref="P32:P36"/>
    <mergeCell ref="Q32:Q36"/>
    <mergeCell ref="R32:R36"/>
    <mergeCell ref="S32:S36"/>
    <mergeCell ref="T32:T36"/>
    <mergeCell ref="D32:D36"/>
    <mergeCell ref="E32:E36"/>
    <mergeCell ref="F32:F36"/>
    <mergeCell ref="A32:A36"/>
    <mergeCell ref="B32:B36"/>
    <mergeCell ref="C32:C36"/>
    <mergeCell ref="G32:G36"/>
    <mergeCell ref="H32:H36"/>
    <mergeCell ref="I32:I36"/>
    <mergeCell ref="J32:J36"/>
    <mergeCell ref="K32:K36"/>
    <mergeCell ref="A7:V7"/>
    <mergeCell ref="AN27:AN31"/>
    <mergeCell ref="AO27:AO31"/>
    <mergeCell ref="AY27:AY31"/>
    <mergeCell ref="AZ27:AZ31"/>
    <mergeCell ref="BA27:BA31"/>
    <mergeCell ref="BB27:BB31"/>
    <mergeCell ref="BC27:BC31"/>
    <mergeCell ref="AP27:AP31"/>
    <mergeCell ref="AQ27:AQ31"/>
    <mergeCell ref="AR27:AR31"/>
    <mergeCell ref="AS27:AS31"/>
    <mergeCell ref="AT27:AT31"/>
    <mergeCell ref="AU27:AU31"/>
    <mergeCell ref="AV27:AV31"/>
    <mergeCell ref="AW27:AW31"/>
    <mergeCell ref="AX27:AX31"/>
    <mergeCell ref="BA22:BA26"/>
    <mergeCell ref="BB22:BB26"/>
    <mergeCell ref="BC22:BC26"/>
    <mergeCell ref="B27:B31"/>
    <mergeCell ref="C27:C31"/>
    <mergeCell ref="D27:D31"/>
    <mergeCell ref="E27:E31"/>
    <mergeCell ref="F27:F31"/>
    <mergeCell ref="G27:G31"/>
    <mergeCell ref="H27:H31"/>
    <mergeCell ref="I27:I31"/>
    <mergeCell ref="J27:J31"/>
    <mergeCell ref="K27:K31"/>
    <mergeCell ref="L27:L31"/>
    <mergeCell ref="M27:M31"/>
    <mergeCell ref="N27:N31"/>
    <mergeCell ref="O27:O31"/>
    <mergeCell ref="P27:P31"/>
    <mergeCell ref="Q27:Q31"/>
    <mergeCell ref="R27:R31"/>
    <mergeCell ref="S27:S31"/>
    <mergeCell ref="T27:T31"/>
    <mergeCell ref="U27:U31"/>
    <mergeCell ref="V27:V31"/>
    <mergeCell ref="AR22:AR26"/>
    <mergeCell ref="AS22:AS26"/>
    <mergeCell ref="AT22:AT26"/>
    <mergeCell ref="AU22:AU26"/>
    <mergeCell ref="AV22:AV26"/>
    <mergeCell ref="AW22:AW26"/>
    <mergeCell ref="AX22:AX26"/>
    <mergeCell ref="AY22:AY26"/>
    <mergeCell ref="AZ22:AZ26"/>
    <mergeCell ref="R22:R26"/>
    <mergeCell ref="S22:S26"/>
    <mergeCell ref="T22:T26"/>
    <mergeCell ref="U22:U26"/>
    <mergeCell ref="V22:V26"/>
    <mergeCell ref="AN22:AN26"/>
    <mergeCell ref="AO22:AO26"/>
    <mergeCell ref="AP22:AP26"/>
    <mergeCell ref="AQ22:AQ26"/>
    <mergeCell ref="I22:I26"/>
    <mergeCell ref="J22:J26"/>
    <mergeCell ref="K22:K26"/>
    <mergeCell ref="L22:L26"/>
    <mergeCell ref="M22:M26"/>
    <mergeCell ref="N22:N26"/>
    <mergeCell ref="O22:O26"/>
    <mergeCell ref="P22:P26"/>
    <mergeCell ref="Q22:Q26"/>
    <mergeCell ref="L17:L21"/>
    <mergeCell ref="U17:U21"/>
    <mergeCell ref="V17:V21"/>
    <mergeCell ref="AV17:AV21"/>
    <mergeCell ref="AP17:AP21"/>
    <mergeCell ref="AQ17:AQ21"/>
    <mergeCell ref="AR17:AR21"/>
    <mergeCell ref="AS17:AS21"/>
    <mergeCell ref="AT17:AT21"/>
    <mergeCell ref="AU17:AU21"/>
    <mergeCell ref="S17:S21"/>
    <mergeCell ref="T17:T21"/>
    <mergeCell ref="AO17:AO21"/>
    <mergeCell ref="AN17:AN21"/>
    <mergeCell ref="BC17:BC21"/>
    <mergeCell ref="AW17:AW21"/>
    <mergeCell ref="AX17:AX21"/>
    <mergeCell ref="AY17:AY21"/>
    <mergeCell ref="AZ17:AZ21"/>
    <mergeCell ref="BA17:BA21"/>
    <mergeCell ref="M17:M21"/>
    <mergeCell ref="N17:N21"/>
    <mergeCell ref="O17:O21"/>
    <mergeCell ref="P17:P21"/>
    <mergeCell ref="Q17:Q21"/>
    <mergeCell ref="R17:R21"/>
    <mergeCell ref="M9:M11"/>
    <mergeCell ref="W8:AA10"/>
    <mergeCell ref="AB8:AS8"/>
    <mergeCell ref="AB10:AF10"/>
    <mergeCell ref="AJ9:AJ10"/>
    <mergeCell ref="AL9:AL10"/>
    <mergeCell ref="AM9:AM10"/>
    <mergeCell ref="AT10:AT11"/>
    <mergeCell ref="BB17:BB21"/>
    <mergeCell ref="K8:V8"/>
    <mergeCell ref="AN9:AN11"/>
    <mergeCell ref="AO9:AO11"/>
    <mergeCell ref="AP9:AP11"/>
    <mergeCell ref="R9:R11"/>
    <mergeCell ref="S9:S11"/>
    <mergeCell ref="T9:T11"/>
    <mergeCell ref="U9:U11"/>
    <mergeCell ref="AZ12:AZ16"/>
    <mergeCell ref="BA12:BA16"/>
    <mergeCell ref="U12:U16"/>
    <mergeCell ref="J12:J16"/>
    <mergeCell ref="K12:K16"/>
    <mergeCell ref="L12:L16"/>
    <mergeCell ref="M12:M16"/>
    <mergeCell ref="N12:N16"/>
    <mergeCell ref="O12:O16"/>
    <mergeCell ref="P12:P16"/>
    <mergeCell ref="BC10:BC11"/>
    <mergeCell ref="AU10:AU11"/>
    <mergeCell ref="AV10:AV11"/>
    <mergeCell ref="AW10:AW11"/>
    <mergeCell ref="AX10:AZ10"/>
    <mergeCell ref="BA10:BA11"/>
    <mergeCell ref="B17:B21"/>
    <mergeCell ref="C17:C21"/>
    <mergeCell ref="D17:D21"/>
    <mergeCell ref="E17:E21"/>
    <mergeCell ref="F17:F21"/>
    <mergeCell ref="AS12:AS16"/>
    <mergeCell ref="AT12:AT16"/>
    <mergeCell ref="AU12:AU16"/>
    <mergeCell ref="V12:V16"/>
    <mergeCell ref="AN12:AN16"/>
    <mergeCell ref="AO12:AO16"/>
    <mergeCell ref="AP12:AP16"/>
    <mergeCell ref="AQ12:AQ16"/>
    <mergeCell ref="AR12:AR16"/>
    <mergeCell ref="G17:G21"/>
    <mergeCell ref="H17:H21"/>
    <mergeCell ref="I17:I21"/>
    <mergeCell ref="J17:J21"/>
    <mergeCell ref="BF12:BG12"/>
    <mergeCell ref="BB5:BC5"/>
    <mergeCell ref="D1:BA1"/>
    <mergeCell ref="BB1:BC1"/>
    <mergeCell ref="D2:BA2"/>
    <mergeCell ref="BB2:BC2"/>
    <mergeCell ref="D3:BA3"/>
    <mergeCell ref="BB3:BC3"/>
    <mergeCell ref="D4:BA4"/>
    <mergeCell ref="BB4:BC4"/>
    <mergeCell ref="X6:AI6"/>
    <mergeCell ref="BB6:BC6"/>
    <mergeCell ref="D5:E5"/>
    <mergeCell ref="W7:AS7"/>
    <mergeCell ref="AT7:BC9"/>
    <mergeCell ref="V9:V11"/>
    <mergeCell ref="AB9:AI9"/>
    <mergeCell ref="AG10:AI10"/>
    <mergeCell ref="Q9:Q11"/>
    <mergeCell ref="L5:M5"/>
    <mergeCell ref="BB12:BB16"/>
    <mergeCell ref="BC12:BC16"/>
    <mergeCell ref="AW12:AW16"/>
    <mergeCell ref="AX12:AX16"/>
    <mergeCell ref="L6:M6"/>
    <mergeCell ref="BB10:BB11"/>
    <mergeCell ref="D6:K6"/>
    <mergeCell ref="A1:C4"/>
    <mergeCell ref="A5:C5"/>
    <mergeCell ref="A6:C6"/>
    <mergeCell ref="A10:A11"/>
    <mergeCell ref="A12:A16"/>
    <mergeCell ref="A17:A21"/>
    <mergeCell ref="AQ9:AQ11"/>
    <mergeCell ref="AR9:AR11"/>
    <mergeCell ref="AS9:AS11"/>
    <mergeCell ref="AV12:AV16"/>
    <mergeCell ref="K17:K21"/>
    <mergeCell ref="Q12:Q16"/>
    <mergeCell ref="R12:R16"/>
    <mergeCell ref="S12:S16"/>
    <mergeCell ref="T12:T16"/>
    <mergeCell ref="I12:I16"/>
    <mergeCell ref="L9:L11"/>
    <mergeCell ref="N9:N11"/>
    <mergeCell ref="O9:O11"/>
    <mergeCell ref="P9:P11"/>
    <mergeCell ref="AY12:AY16"/>
    <mergeCell ref="A22:A26"/>
    <mergeCell ref="A27:A31"/>
    <mergeCell ref="B10:B11"/>
    <mergeCell ref="C10:C11"/>
    <mergeCell ref="D10:D11"/>
    <mergeCell ref="E10:E11"/>
    <mergeCell ref="F10:F11"/>
    <mergeCell ref="K9:K11"/>
    <mergeCell ref="G10:J10"/>
    <mergeCell ref="B12:B16"/>
    <mergeCell ref="C12:C16"/>
    <mergeCell ref="D12:D16"/>
    <mergeCell ref="E12:E16"/>
    <mergeCell ref="F12:F16"/>
    <mergeCell ref="G12:G16"/>
    <mergeCell ref="H12:H16"/>
    <mergeCell ref="A8:J9"/>
    <mergeCell ref="B22:B26"/>
    <mergeCell ref="C22:C26"/>
    <mergeCell ref="D22:D26"/>
    <mergeCell ref="E22:E26"/>
    <mergeCell ref="F22:F26"/>
    <mergeCell ref="G22:G26"/>
    <mergeCell ref="H22:H26"/>
  </mergeCells>
  <phoneticPr fontId="41" type="noConversion"/>
  <conditionalFormatting sqref="L12">
    <cfRule type="cellIs" dxfId="259" priority="1015" operator="equal">
      <formula>"Muy Alta"</formula>
    </cfRule>
    <cfRule type="cellIs" dxfId="258" priority="1016" operator="equal">
      <formula>"Alta"</formula>
    </cfRule>
    <cfRule type="cellIs" dxfId="257" priority="1017" operator="equal">
      <formula>"Media"</formula>
    </cfRule>
    <cfRule type="cellIs" dxfId="256" priority="1018" operator="equal">
      <formula>"Baja"</formula>
    </cfRule>
    <cfRule type="cellIs" dxfId="255" priority="1019" operator="equal">
      <formula>"Muy Baja"</formula>
    </cfRule>
  </conditionalFormatting>
  <conditionalFormatting sqref="L17">
    <cfRule type="cellIs" dxfId="254" priority="980" operator="equal">
      <formula>"Muy Alta"</formula>
    </cfRule>
    <cfRule type="cellIs" dxfId="253" priority="981" operator="equal">
      <formula>"Alta"</formula>
    </cfRule>
    <cfRule type="cellIs" dxfId="252" priority="982" operator="equal">
      <formula>"Media"</formula>
    </cfRule>
    <cfRule type="cellIs" dxfId="251" priority="983" operator="equal">
      <formula>"Baja"</formula>
    </cfRule>
    <cfRule type="cellIs" dxfId="250" priority="984" operator="equal">
      <formula>"Muy Baja"</formula>
    </cfRule>
  </conditionalFormatting>
  <conditionalFormatting sqref="L22">
    <cfRule type="cellIs" dxfId="249" priority="145" operator="equal">
      <formula>"Muy Alta"</formula>
    </cfRule>
    <cfRule type="cellIs" dxfId="248" priority="146" operator="equal">
      <formula>"Alta"</formula>
    </cfRule>
    <cfRule type="cellIs" dxfId="247" priority="147" operator="equal">
      <formula>"Media"</formula>
    </cfRule>
    <cfRule type="cellIs" dxfId="246" priority="148" operator="equal">
      <formula>"Baja"</formula>
    </cfRule>
    <cfRule type="cellIs" dxfId="245" priority="149" operator="equal">
      <formula>"Muy Baja"</formula>
    </cfRule>
  </conditionalFormatting>
  <conditionalFormatting sqref="L27">
    <cfRule type="cellIs" dxfId="244" priority="92" operator="equal">
      <formula>"Muy Alta"</formula>
    </cfRule>
    <cfRule type="cellIs" dxfId="243" priority="93" operator="equal">
      <formula>"Alta"</formula>
    </cfRule>
    <cfRule type="cellIs" dxfId="242" priority="94" operator="equal">
      <formula>"Media"</formula>
    </cfRule>
    <cfRule type="cellIs" dxfId="241" priority="95" operator="equal">
      <formula>"Baja"</formula>
    </cfRule>
    <cfRule type="cellIs" dxfId="240" priority="96" operator="equal">
      <formula>"Muy Baja"</formula>
    </cfRule>
  </conditionalFormatting>
  <conditionalFormatting sqref="N12">
    <cfRule type="cellIs" dxfId="239" priority="160" operator="equal">
      <formula>$V$12</formula>
    </cfRule>
    <cfRule type="cellIs" dxfId="238" priority="161" operator="equal">
      <formula>$V$13</formula>
    </cfRule>
    <cfRule type="cellIs" dxfId="237" priority="162" operator="equal">
      <formula>$V$14</formula>
    </cfRule>
    <cfRule type="cellIs" dxfId="236" priority="163" operator="equal">
      <formula>$V$15</formula>
    </cfRule>
    <cfRule type="cellIs" dxfId="235" priority="164" operator="equal">
      <formula>$V$16</formula>
    </cfRule>
  </conditionalFormatting>
  <conditionalFormatting sqref="N17">
    <cfRule type="cellIs" dxfId="234" priority="199" operator="equal">
      <formula>$V$12</formula>
    </cfRule>
    <cfRule type="cellIs" dxfId="233" priority="200" operator="equal">
      <formula>$V$13</formula>
    </cfRule>
    <cfRule type="cellIs" dxfId="232" priority="201" operator="equal">
      <formula>$V$14</formula>
    </cfRule>
    <cfRule type="cellIs" dxfId="231" priority="202" operator="equal">
      <formula>$V$15</formula>
    </cfRule>
    <cfRule type="cellIs" dxfId="230" priority="203" operator="equal">
      <formula>$V$16</formula>
    </cfRule>
  </conditionalFormatting>
  <conditionalFormatting sqref="N22">
    <cfRule type="cellIs" dxfId="229" priority="107" operator="equal">
      <formula>$V$12</formula>
    </cfRule>
    <cfRule type="cellIs" dxfId="228" priority="108" operator="equal">
      <formula>$V$13</formula>
    </cfRule>
    <cfRule type="cellIs" dxfId="227" priority="109" operator="equal">
      <formula>$V$14</formula>
    </cfRule>
    <cfRule type="cellIs" dxfId="226" priority="110" operator="equal">
      <formula>$V$15</formula>
    </cfRule>
    <cfRule type="cellIs" dxfId="225" priority="111" operator="equal">
      <formula>$V$16</formula>
    </cfRule>
  </conditionalFormatting>
  <conditionalFormatting sqref="N27">
    <cfRule type="cellIs" dxfId="224" priority="54" operator="equal">
      <formula>$V$12</formula>
    </cfRule>
    <cfRule type="cellIs" dxfId="223" priority="55" operator="equal">
      <formula>$V$13</formula>
    </cfRule>
    <cfRule type="cellIs" dxfId="222" priority="56" operator="equal">
      <formula>$V$14</formula>
    </cfRule>
    <cfRule type="cellIs" dxfId="221" priority="57" operator="equal">
      <formula>$V$15</formula>
    </cfRule>
    <cfRule type="cellIs" dxfId="220" priority="58" operator="equal">
      <formula>$V$16</formula>
    </cfRule>
  </conditionalFormatting>
  <conditionalFormatting sqref="P12 P17">
    <cfRule type="cellIs" dxfId="219" priority="1010" operator="equal">
      <formula>"catastrofico"</formula>
    </cfRule>
    <cfRule type="cellIs" dxfId="218" priority="1011" operator="equal">
      <formula>"Mayor"</formula>
    </cfRule>
    <cfRule type="cellIs" dxfId="217" priority="1012" operator="equal">
      <formula>"Moderado"</formula>
    </cfRule>
    <cfRule type="cellIs" dxfId="216" priority="1013" operator="equal">
      <formula>"menor"</formula>
    </cfRule>
    <cfRule type="cellIs" dxfId="215" priority="1014" operator="equal">
      <formula>"leve"</formula>
    </cfRule>
  </conditionalFormatting>
  <conditionalFormatting sqref="P22">
    <cfRule type="cellIs" dxfId="214" priority="155" operator="equal">
      <formula>"catastrofico"</formula>
    </cfRule>
    <cfRule type="cellIs" dxfId="213" priority="156" operator="equal">
      <formula>"Mayor"</formula>
    </cfRule>
    <cfRule type="cellIs" dxfId="212" priority="157" operator="equal">
      <formula>"Moderado"</formula>
    </cfRule>
    <cfRule type="cellIs" dxfId="211" priority="158" operator="equal">
      <formula>"menor"</formula>
    </cfRule>
    <cfRule type="cellIs" dxfId="210" priority="159" operator="equal">
      <formula>"leve"</formula>
    </cfRule>
  </conditionalFormatting>
  <conditionalFormatting sqref="P27">
    <cfRule type="cellIs" dxfId="209" priority="102" operator="equal">
      <formula>"catastrofico"</formula>
    </cfRule>
    <cfRule type="cellIs" dxfId="208" priority="103" operator="equal">
      <formula>"Mayor"</formula>
    </cfRule>
    <cfRule type="cellIs" dxfId="207" priority="104" operator="equal">
      <formula>"Moderado"</formula>
    </cfRule>
    <cfRule type="cellIs" dxfId="206" priority="105" operator="equal">
      <formula>"menor"</formula>
    </cfRule>
    <cfRule type="cellIs" dxfId="205" priority="106" operator="equal">
      <formula>"leve"</formula>
    </cfRule>
  </conditionalFormatting>
  <conditionalFormatting sqref="R12">
    <cfRule type="cellIs" dxfId="204" priority="1005" operator="equal">
      <formula>"catastrofico"</formula>
    </cfRule>
    <cfRule type="cellIs" dxfId="203" priority="1006" operator="equal">
      <formula>"Mayor"</formula>
    </cfRule>
    <cfRule type="cellIs" dxfId="202" priority="1007" operator="equal">
      <formula>"Moderado"</formula>
    </cfRule>
    <cfRule type="cellIs" dxfId="201" priority="1008" operator="equal">
      <formula>"menor"</formula>
    </cfRule>
    <cfRule type="cellIs" dxfId="200" priority="1009" operator="equal">
      <formula>"leve"</formula>
    </cfRule>
  </conditionalFormatting>
  <conditionalFormatting sqref="R17">
    <cfRule type="cellIs" dxfId="199" priority="975" operator="equal">
      <formula>"catastrofico"</formula>
    </cfRule>
    <cfRule type="cellIs" dxfId="198" priority="976" operator="equal">
      <formula>"Mayor"</formula>
    </cfRule>
    <cfRule type="cellIs" dxfId="197" priority="977" operator="equal">
      <formula>"Moderado"</formula>
    </cfRule>
    <cfRule type="cellIs" dxfId="196" priority="978" operator="equal">
      <formula>"menor"</formula>
    </cfRule>
    <cfRule type="cellIs" dxfId="195" priority="979" operator="equal">
      <formula>"leve"</formula>
    </cfRule>
  </conditionalFormatting>
  <conditionalFormatting sqref="R22">
    <cfRule type="cellIs" dxfId="194" priority="140" operator="equal">
      <formula>"catastrofico"</formula>
    </cfRule>
    <cfRule type="cellIs" dxfId="193" priority="141" operator="equal">
      <formula>"Mayor"</formula>
    </cfRule>
    <cfRule type="cellIs" dxfId="192" priority="142" operator="equal">
      <formula>"Moderado"</formula>
    </cfRule>
    <cfRule type="cellIs" dxfId="191" priority="143" operator="equal">
      <formula>"menor"</formula>
    </cfRule>
    <cfRule type="cellIs" dxfId="190" priority="144" operator="equal">
      <formula>"leve"</formula>
    </cfRule>
  </conditionalFormatting>
  <conditionalFormatting sqref="R27">
    <cfRule type="cellIs" dxfId="189" priority="87" operator="equal">
      <formula>"catastrofico"</formula>
    </cfRule>
    <cfRule type="cellIs" dxfId="188" priority="88" operator="equal">
      <formula>"Mayor"</formula>
    </cfRule>
    <cfRule type="cellIs" dxfId="187" priority="89" operator="equal">
      <formula>"Moderado"</formula>
    </cfRule>
    <cfRule type="cellIs" dxfId="186" priority="90" operator="equal">
      <formula>"menor"</formula>
    </cfRule>
    <cfRule type="cellIs" dxfId="185" priority="91" operator="equal">
      <formula>"leve"</formula>
    </cfRule>
  </conditionalFormatting>
  <conditionalFormatting sqref="T12">
    <cfRule type="cellIs" dxfId="184" priority="1000" operator="equal">
      <formula>"catastrofico"</formula>
    </cfRule>
    <cfRule type="cellIs" dxfId="183" priority="1001" operator="equal">
      <formula>"Mayor"</formula>
    </cfRule>
    <cfRule type="cellIs" dxfId="182" priority="1002" operator="equal">
      <formula>"Moderado"</formula>
    </cfRule>
    <cfRule type="cellIs" dxfId="181" priority="1003" operator="equal">
      <formula>"menor"</formula>
    </cfRule>
    <cfRule type="cellIs" dxfId="180" priority="1004" operator="equal">
      <formula>"leve"</formula>
    </cfRule>
  </conditionalFormatting>
  <conditionalFormatting sqref="T17">
    <cfRule type="cellIs" dxfId="179" priority="970" operator="equal">
      <formula>"catastrofico"</formula>
    </cfRule>
    <cfRule type="cellIs" dxfId="178" priority="971" operator="equal">
      <formula>"Mayor"</formula>
    </cfRule>
    <cfRule type="cellIs" dxfId="177" priority="972" operator="equal">
      <formula>"Moderado"</formula>
    </cfRule>
    <cfRule type="cellIs" dxfId="176" priority="973" operator="equal">
      <formula>"menor"</formula>
    </cfRule>
    <cfRule type="cellIs" dxfId="175" priority="974" operator="equal">
      <formula>"leve"</formula>
    </cfRule>
  </conditionalFormatting>
  <conditionalFormatting sqref="T22">
    <cfRule type="cellIs" dxfId="174" priority="135" operator="equal">
      <formula>"catastrofico"</formula>
    </cfRule>
    <cfRule type="cellIs" dxfId="173" priority="136" operator="equal">
      <formula>"Mayor"</formula>
    </cfRule>
    <cfRule type="cellIs" dxfId="172" priority="137" operator="equal">
      <formula>"Moderado"</formula>
    </cfRule>
    <cfRule type="cellIs" dxfId="171" priority="138" operator="equal">
      <formula>"menor"</formula>
    </cfRule>
    <cfRule type="cellIs" dxfId="170" priority="139" operator="equal">
      <formula>"leve"</formula>
    </cfRule>
  </conditionalFormatting>
  <conditionalFormatting sqref="T27">
    <cfRule type="cellIs" dxfId="169" priority="82" operator="equal">
      <formula>"catastrofico"</formula>
    </cfRule>
    <cfRule type="cellIs" dxfId="168" priority="83" operator="equal">
      <formula>"Mayor"</formula>
    </cfRule>
    <cfRule type="cellIs" dxfId="167" priority="84" operator="equal">
      <formula>"Moderado"</formula>
    </cfRule>
    <cfRule type="cellIs" dxfId="166" priority="85" operator="equal">
      <formula>"menor"</formula>
    </cfRule>
    <cfRule type="cellIs" dxfId="165" priority="86" operator="equal">
      <formula>"leve"</formula>
    </cfRule>
  </conditionalFormatting>
  <conditionalFormatting sqref="U12">
    <cfRule type="cellIs" dxfId="164" priority="1020" operator="equal">
      <formula>#REF!</formula>
    </cfRule>
    <cfRule type="cellIs" dxfId="163" priority="1021" operator="equal">
      <formula>#REF!</formula>
    </cfRule>
    <cfRule type="cellIs" dxfId="162" priority="1022" operator="equal">
      <formula>#REF!</formula>
    </cfRule>
    <cfRule type="cellIs" dxfId="161" priority="1023" operator="equal">
      <formula>#REF!</formula>
    </cfRule>
    <cfRule type="cellIs" dxfId="160" priority="1024" operator="equal">
      <formula>#REF!</formula>
    </cfRule>
  </conditionalFormatting>
  <conditionalFormatting sqref="U17">
    <cfRule type="cellIs" dxfId="159" priority="985" operator="equal">
      <formula>#REF!</formula>
    </cfRule>
    <cfRule type="cellIs" dxfId="158" priority="986" operator="equal">
      <formula>#REF!</formula>
    </cfRule>
    <cfRule type="cellIs" dxfId="157" priority="987" operator="equal">
      <formula>#REF!</formula>
    </cfRule>
    <cfRule type="cellIs" dxfId="156" priority="988" operator="equal">
      <formula>#REF!</formula>
    </cfRule>
    <cfRule type="cellIs" dxfId="155" priority="989" operator="equal">
      <formula>#REF!</formula>
    </cfRule>
  </conditionalFormatting>
  <conditionalFormatting sqref="U22">
    <cfRule type="cellIs" dxfId="154" priority="150" operator="equal">
      <formula>#REF!</formula>
    </cfRule>
    <cfRule type="cellIs" dxfId="153" priority="151" operator="equal">
      <formula>#REF!</formula>
    </cfRule>
    <cfRule type="cellIs" dxfId="152" priority="152" operator="equal">
      <formula>#REF!</formula>
    </cfRule>
    <cfRule type="cellIs" dxfId="151" priority="153" operator="equal">
      <formula>#REF!</formula>
    </cfRule>
    <cfRule type="cellIs" dxfId="150" priority="154" operator="equal">
      <formula>#REF!</formula>
    </cfRule>
  </conditionalFormatting>
  <conditionalFormatting sqref="U27">
    <cfRule type="cellIs" dxfId="149" priority="97" operator="equal">
      <formula>#REF!</formula>
    </cfRule>
    <cfRule type="cellIs" dxfId="148" priority="98" operator="equal">
      <formula>#REF!</formula>
    </cfRule>
    <cfRule type="cellIs" dxfId="147" priority="99" operator="equal">
      <formula>#REF!</formula>
    </cfRule>
    <cfRule type="cellIs" dxfId="146" priority="100" operator="equal">
      <formula>#REF!</formula>
    </cfRule>
    <cfRule type="cellIs" dxfId="145" priority="101" operator="equal">
      <formula>#REF!</formula>
    </cfRule>
  </conditionalFormatting>
  <conditionalFormatting sqref="V12">
    <cfRule type="cellIs" dxfId="144" priority="794" operator="equal">
      <formula>"Extremo"</formula>
    </cfRule>
    <cfRule type="cellIs" dxfId="143" priority="795" operator="equal">
      <formula>"Alto"</formula>
    </cfRule>
    <cfRule type="cellIs" dxfId="142" priority="796" operator="equal">
      <formula>"Moderado"</formula>
    </cfRule>
    <cfRule type="cellIs" dxfId="141" priority="797" operator="equal">
      <formula>"Bajo"</formula>
    </cfRule>
  </conditionalFormatting>
  <conditionalFormatting sqref="V17">
    <cfRule type="cellIs" dxfId="140" priority="790" operator="equal">
      <formula>"Extremo"</formula>
    </cfRule>
    <cfRule type="cellIs" dxfId="139" priority="791" operator="equal">
      <formula>"Alto"</formula>
    </cfRule>
    <cfRule type="cellIs" dxfId="138" priority="792" operator="equal">
      <formula>"Moderado"</formula>
    </cfRule>
    <cfRule type="cellIs" dxfId="137" priority="793" operator="equal">
      <formula>"Bajo"</formula>
    </cfRule>
  </conditionalFormatting>
  <conditionalFormatting sqref="V22">
    <cfRule type="cellIs" dxfId="136" priority="116" operator="equal">
      <formula>"Extremo"</formula>
    </cfRule>
    <cfRule type="cellIs" dxfId="135" priority="117" operator="equal">
      <formula>"Alto"</formula>
    </cfRule>
    <cfRule type="cellIs" dxfId="134" priority="118" operator="equal">
      <formula>"Moderado"</formula>
    </cfRule>
    <cfRule type="cellIs" dxfId="133" priority="119" operator="equal">
      <formula>"Bajo"</formula>
    </cfRule>
  </conditionalFormatting>
  <conditionalFormatting sqref="V27">
    <cfRule type="cellIs" dxfId="132" priority="63" operator="equal">
      <formula>"Extremo"</formula>
    </cfRule>
    <cfRule type="cellIs" dxfId="131" priority="64" operator="equal">
      <formula>"Alto"</formula>
    </cfRule>
    <cfRule type="cellIs" dxfId="130" priority="65" operator="equal">
      <formula>"Moderado"</formula>
    </cfRule>
    <cfRule type="cellIs" dxfId="129" priority="66" operator="equal">
      <formula>"Bajo"</formula>
    </cfRule>
  </conditionalFormatting>
  <conditionalFormatting sqref="AO12">
    <cfRule type="cellIs" dxfId="128" priority="995" operator="equal">
      <formula>"Muy Alta"</formula>
    </cfRule>
    <cfRule type="cellIs" dxfId="127" priority="996" operator="equal">
      <formula>"Alta"</formula>
    </cfRule>
    <cfRule type="cellIs" dxfId="126" priority="997" operator="equal">
      <formula>"Media"</formula>
    </cfRule>
    <cfRule type="cellIs" dxfId="125" priority="998" operator="equal">
      <formula>"Baja"</formula>
    </cfRule>
    <cfRule type="cellIs" dxfId="124" priority="999" operator="equal">
      <formula>"Muy Baja"</formula>
    </cfRule>
  </conditionalFormatting>
  <conditionalFormatting sqref="AO17">
    <cfRule type="cellIs" dxfId="123" priority="965" operator="equal">
      <formula>"Muy Alta"</formula>
    </cfRule>
    <cfRule type="cellIs" dxfId="122" priority="966" operator="equal">
      <formula>"Alta"</formula>
    </cfRule>
    <cfRule type="cellIs" dxfId="121" priority="967" operator="equal">
      <formula>"Media"</formula>
    </cfRule>
    <cfRule type="cellIs" dxfId="120" priority="968" operator="equal">
      <formula>"Baja"</formula>
    </cfRule>
    <cfRule type="cellIs" dxfId="119" priority="969" operator="equal">
      <formula>"Muy Baja"</formula>
    </cfRule>
  </conditionalFormatting>
  <conditionalFormatting sqref="AO22">
    <cfRule type="cellIs" dxfId="118" priority="130" operator="equal">
      <formula>"Muy Alta"</formula>
    </cfRule>
    <cfRule type="cellIs" dxfId="117" priority="131" operator="equal">
      <formula>"Alta"</formula>
    </cfRule>
    <cfRule type="cellIs" dxfId="116" priority="132" operator="equal">
      <formula>"Media"</formula>
    </cfRule>
    <cfRule type="cellIs" dxfId="115" priority="133" operator="equal">
      <formula>"Baja"</formula>
    </cfRule>
    <cfRule type="cellIs" dxfId="114" priority="134" operator="equal">
      <formula>"Muy Baja"</formula>
    </cfRule>
  </conditionalFormatting>
  <conditionalFormatting sqref="AO27">
    <cfRule type="cellIs" dxfId="113" priority="77" operator="equal">
      <formula>"Muy Alta"</formula>
    </cfRule>
    <cfRule type="cellIs" dxfId="112" priority="78" operator="equal">
      <formula>"Alta"</formula>
    </cfRule>
    <cfRule type="cellIs" dxfId="111" priority="79" operator="equal">
      <formula>"Media"</formula>
    </cfRule>
    <cfRule type="cellIs" dxfId="110" priority="80" operator="equal">
      <formula>"Baja"</formula>
    </cfRule>
    <cfRule type="cellIs" dxfId="109" priority="81" operator="equal">
      <formula>"Muy Baja"</formula>
    </cfRule>
  </conditionalFormatting>
  <conditionalFormatting sqref="AQ12">
    <cfRule type="cellIs" dxfId="108" priority="990" operator="equal">
      <formula>"Catastrofico"</formula>
    </cfRule>
    <cfRule type="cellIs" dxfId="107" priority="991" operator="equal">
      <formula>"Mayor"</formula>
    </cfRule>
    <cfRule type="cellIs" dxfId="106" priority="992" operator="equal">
      <formula>"Moderado"</formula>
    </cfRule>
    <cfRule type="cellIs" dxfId="105" priority="993" operator="equal">
      <formula>"Menor"</formula>
    </cfRule>
    <cfRule type="cellIs" dxfId="104" priority="994" operator="equal">
      <formula>"Leve"</formula>
    </cfRule>
  </conditionalFormatting>
  <conditionalFormatting sqref="AQ17">
    <cfRule type="cellIs" dxfId="103" priority="960" operator="equal">
      <formula>"Catastrofico"</formula>
    </cfRule>
    <cfRule type="cellIs" dxfId="102" priority="961" operator="equal">
      <formula>"Mayor"</formula>
    </cfRule>
    <cfRule type="cellIs" dxfId="101" priority="962" operator="equal">
      <formula>"Moderado"</formula>
    </cfRule>
    <cfRule type="cellIs" dxfId="100" priority="963" operator="equal">
      <formula>"Menor"</formula>
    </cfRule>
    <cfRule type="cellIs" dxfId="99" priority="964" operator="equal">
      <formula>"Leve"</formula>
    </cfRule>
  </conditionalFormatting>
  <conditionalFormatting sqref="AQ22">
    <cfRule type="cellIs" dxfId="98" priority="125" operator="equal">
      <formula>"Catastrofico"</formula>
    </cfRule>
    <cfRule type="cellIs" dxfId="97" priority="126" operator="equal">
      <formula>"Mayor"</formula>
    </cfRule>
    <cfRule type="cellIs" dxfId="96" priority="127" operator="equal">
      <formula>"Moderado"</formula>
    </cfRule>
    <cfRule type="cellIs" dxfId="95" priority="128" operator="equal">
      <formula>"Menor"</formula>
    </cfRule>
    <cfRule type="cellIs" dxfId="94" priority="129" operator="equal">
      <formula>"Leve"</formula>
    </cfRule>
  </conditionalFormatting>
  <conditionalFormatting sqref="AQ27">
    <cfRule type="cellIs" dxfId="93" priority="72" operator="equal">
      <formula>"Catastrofico"</formula>
    </cfRule>
    <cfRule type="cellIs" dxfId="92" priority="73" operator="equal">
      <formula>"Mayor"</formula>
    </cfRule>
    <cfRule type="cellIs" dxfId="91" priority="74" operator="equal">
      <formula>"Moderado"</formula>
    </cfRule>
    <cfRule type="cellIs" dxfId="90" priority="75" operator="equal">
      <formula>"Menor"</formula>
    </cfRule>
    <cfRule type="cellIs" dxfId="89" priority="76" operator="equal">
      <formula>"Leve"</formula>
    </cfRule>
  </conditionalFormatting>
  <conditionalFormatting sqref="AR12">
    <cfRule type="cellIs" dxfId="88" priority="833" operator="equal">
      <formula>"Extremo"</formula>
    </cfRule>
    <cfRule type="cellIs" dxfId="87" priority="834" operator="equal">
      <formula>"Alto"</formula>
    </cfRule>
    <cfRule type="cellIs" dxfId="86" priority="835" operator="equal">
      <formula>"Moderado"</formula>
    </cfRule>
    <cfRule type="cellIs" dxfId="85" priority="836" operator="equal">
      <formula>"Bajo"</formula>
    </cfRule>
  </conditionalFormatting>
  <conditionalFormatting sqref="AR17">
    <cfRule type="cellIs" dxfId="84" priority="782" operator="equal">
      <formula>"Extremo"</formula>
    </cfRule>
    <cfRule type="cellIs" dxfId="83" priority="783" operator="equal">
      <formula>"Alto"</formula>
    </cfRule>
    <cfRule type="cellIs" dxfId="82" priority="784" operator="equal">
      <formula>"Moderado"</formula>
    </cfRule>
    <cfRule type="cellIs" dxfId="81" priority="785" operator="equal">
      <formula>"Bajo"</formula>
    </cfRule>
  </conditionalFormatting>
  <conditionalFormatting sqref="AR22">
    <cfRule type="cellIs" dxfId="80" priority="112" operator="equal">
      <formula>"Extremo"</formula>
    </cfRule>
    <cfRule type="cellIs" dxfId="79" priority="113" operator="equal">
      <formula>"Alto"</formula>
    </cfRule>
    <cfRule type="cellIs" dxfId="78" priority="114" operator="equal">
      <formula>"Moderado"</formula>
    </cfRule>
    <cfRule type="cellIs" dxfId="77" priority="115" operator="equal">
      <formula>"Bajo"</formula>
    </cfRule>
  </conditionalFormatting>
  <conditionalFormatting sqref="AR27">
    <cfRule type="cellIs" dxfId="76" priority="59" operator="equal">
      <formula>"Extremo"</formula>
    </cfRule>
    <cfRule type="cellIs" dxfId="75" priority="60" operator="equal">
      <formula>"Alto"</formula>
    </cfRule>
    <cfRule type="cellIs" dxfId="74" priority="61" operator="equal">
      <formula>"Moderado"</formula>
    </cfRule>
    <cfRule type="cellIs" dxfId="73" priority="62" operator="equal">
      <formula>"Bajo"</formula>
    </cfRule>
  </conditionalFormatting>
  <conditionalFormatting sqref="AS12">
    <cfRule type="cellIs" dxfId="72" priority="868" operator="equal">
      <formula>"Evitar"</formula>
    </cfRule>
    <cfRule type="cellIs" dxfId="71" priority="869" operator="equal">
      <formula>"Aceptar"</formula>
    </cfRule>
    <cfRule type="cellIs" dxfId="70" priority="870" operator="equal">
      <formula>"reducir transferir"</formula>
    </cfRule>
    <cfRule type="cellIs" dxfId="69" priority="871" operator="equal">
      <formula>"reducir mitigar"</formula>
    </cfRule>
    <cfRule type="cellIs" dxfId="68" priority="872" operator="equal">
      <formula>"Reducir mitigar"</formula>
    </cfRule>
  </conditionalFormatting>
  <conditionalFormatting sqref="AS17">
    <cfRule type="cellIs" dxfId="67" priority="863" operator="equal">
      <formula>"Evitar"</formula>
    </cfRule>
    <cfRule type="cellIs" dxfId="66" priority="864" operator="equal">
      <formula>"Aceptar"</formula>
    </cfRule>
    <cfRule type="cellIs" dxfId="65" priority="865" operator="equal">
      <formula>"reducir transferir"</formula>
    </cfRule>
    <cfRule type="cellIs" dxfId="64" priority="866" operator="equal">
      <formula>"reducir mitigar"</formula>
    </cfRule>
    <cfRule type="cellIs" dxfId="63" priority="867" operator="equal">
      <formula>"Reducir mitigar"</formula>
    </cfRule>
  </conditionalFormatting>
  <conditionalFormatting sqref="AS22">
    <cfRule type="cellIs" dxfId="62" priority="120" operator="equal">
      <formula>"Evitar"</formula>
    </cfRule>
    <cfRule type="cellIs" dxfId="61" priority="121" operator="equal">
      <formula>"Aceptar"</formula>
    </cfRule>
    <cfRule type="cellIs" dxfId="60" priority="122" operator="equal">
      <formula>"reducir transferir"</formula>
    </cfRule>
    <cfRule type="cellIs" dxfId="59" priority="123" operator="equal">
      <formula>"reducir mitigar"</formula>
    </cfRule>
    <cfRule type="cellIs" dxfId="58" priority="124" operator="equal">
      <formula>"Reducir mitigar"</formula>
    </cfRule>
  </conditionalFormatting>
  <conditionalFormatting sqref="AS27">
    <cfRule type="cellIs" dxfId="57" priority="67" operator="equal">
      <formula>"Evitar"</formula>
    </cfRule>
    <cfRule type="cellIs" dxfId="56" priority="68" operator="equal">
      <formula>"Aceptar"</formula>
    </cfRule>
    <cfRule type="cellIs" dxfId="55" priority="69" operator="equal">
      <formula>"reducir transferir"</formula>
    </cfRule>
    <cfRule type="cellIs" dxfId="54" priority="70" operator="equal">
      <formula>"reducir mitigar"</formula>
    </cfRule>
    <cfRule type="cellIs" dxfId="53" priority="71" operator="equal">
      <formula>"Reducir mitigar"</formula>
    </cfRule>
  </conditionalFormatting>
  <conditionalFormatting sqref="L32 L37 L42 L47 L52">
    <cfRule type="cellIs" dxfId="52" priority="39" operator="equal">
      <formula>"Muy Alta"</formula>
    </cfRule>
    <cfRule type="cellIs" dxfId="51" priority="40" operator="equal">
      <formula>"Alta"</formula>
    </cfRule>
    <cfRule type="cellIs" dxfId="50" priority="41" operator="equal">
      <formula>"Media"</formula>
    </cfRule>
    <cfRule type="cellIs" dxfId="49" priority="42" operator="equal">
      <formula>"Baja"</formula>
    </cfRule>
    <cfRule type="cellIs" dxfId="48" priority="43" operator="equal">
      <formula>"Muy Baja"</formula>
    </cfRule>
  </conditionalFormatting>
  <conditionalFormatting sqref="N32 N37 N42 N47 N52">
    <cfRule type="cellIs" dxfId="47" priority="1" operator="equal">
      <formula>$V$12</formula>
    </cfRule>
    <cfRule type="cellIs" dxfId="46" priority="2" operator="equal">
      <formula>$V$13</formula>
    </cfRule>
    <cfRule type="cellIs" dxfId="45" priority="3" operator="equal">
      <formula>$V$14</formula>
    </cfRule>
    <cfRule type="cellIs" dxfId="44" priority="4" operator="equal">
      <formula>$V$15</formula>
    </cfRule>
    <cfRule type="cellIs" dxfId="43" priority="5" operator="equal">
      <formula>$V$16</formula>
    </cfRule>
  </conditionalFormatting>
  <conditionalFormatting sqref="P32 P37 P42 P47 P52">
    <cfRule type="cellIs" dxfId="42" priority="49" operator="equal">
      <formula>"catastrofico"</formula>
    </cfRule>
    <cfRule type="cellIs" dxfId="41" priority="50" operator="equal">
      <formula>"Mayor"</formula>
    </cfRule>
    <cfRule type="cellIs" dxfId="40" priority="51" operator="equal">
      <formula>"Moderado"</formula>
    </cfRule>
    <cfRule type="cellIs" dxfId="39" priority="52" operator="equal">
      <formula>"menor"</formula>
    </cfRule>
    <cfRule type="cellIs" dxfId="38" priority="53" operator="equal">
      <formula>"leve"</formula>
    </cfRule>
  </conditionalFormatting>
  <conditionalFormatting sqref="R32 R37 R42 R47 R52">
    <cfRule type="cellIs" dxfId="37" priority="34" operator="equal">
      <formula>"catastrofico"</formula>
    </cfRule>
    <cfRule type="cellIs" dxfId="36" priority="35" operator="equal">
      <formula>"Mayor"</formula>
    </cfRule>
    <cfRule type="cellIs" dxfId="35" priority="36" operator="equal">
      <formula>"Moderado"</formula>
    </cfRule>
    <cfRule type="cellIs" dxfId="34" priority="37" operator="equal">
      <formula>"menor"</formula>
    </cfRule>
    <cfRule type="cellIs" dxfId="33" priority="38" operator="equal">
      <formula>"leve"</formula>
    </cfRule>
  </conditionalFormatting>
  <conditionalFormatting sqref="T32 T37 T42 T47 T52">
    <cfRule type="cellIs" dxfId="32" priority="29" operator="equal">
      <formula>"catastrofico"</formula>
    </cfRule>
    <cfRule type="cellIs" dxfId="31" priority="30" operator="equal">
      <formula>"Mayor"</formula>
    </cfRule>
    <cfRule type="cellIs" dxfId="30" priority="31" operator="equal">
      <formula>"Moderado"</formula>
    </cfRule>
    <cfRule type="cellIs" dxfId="29" priority="32" operator="equal">
      <formula>"menor"</formula>
    </cfRule>
    <cfRule type="cellIs" dxfId="28" priority="33" operator="equal">
      <formula>"leve"</formula>
    </cfRule>
  </conditionalFormatting>
  <conditionalFormatting sqref="U32 U37 U42 U47 U52">
    <cfRule type="cellIs" dxfId="27" priority="44" operator="equal">
      <formula>#REF!</formula>
    </cfRule>
    <cfRule type="cellIs" dxfId="26" priority="45" operator="equal">
      <formula>#REF!</formula>
    </cfRule>
    <cfRule type="cellIs" dxfId="25" priority="46" operator="equal">
      <formula>#REF!</formula>
    </cfRule>
    <cfRule type="cellIs" dxfId="24" priority="47" operator="equal">
      <formula>#REF!</formula>
    </cfRule>
    <cfRule type="cellIs" dxfId="23" priority="48" operator="equal">
      <formula>#REF!</formula>
    </cfRule>
  </conditionalFormatting>
  <conditionalFormatting sqref="V32 V37 V42 V47 V52">
    <cfRule type="cellIs" dxfId="22" priority="10" operator="equal">
      <formula>"Extremo"</formula>
    </cfRule>
    <cfRule type="cellIs" dxfId="21" priority="11" operator="equal">
      <formula>"Alto"</formula>
    </cfRule>
    <cfRule type="cellIs" dxfId="20" priority="12" operator="equal">
      <formula>"Moderado"</formula>
    </cfRule>
    <cfRule type="cellIs" dxfId="19" priority="13" operator="equal">
      <formula>"Bajo"</formula>
    </cfRule>
  </conditionalFormatting>
  <conditionalFormatting sqref="AO32 AO37 AO42 AO47 AO52">
    <cfRule type="cellIs" dxfId="18" priority="24" operator="equal">
      <formula>"Muy Alta"</formula>
    </cfRule>
    <cfRule type="cellIs" dxfId="17" priority="25" operator="equal">
      <formula>"Alta"</formula>
    </cfRule>
    <cfRule type="cellIs" dxfId="16" priority="26" operator="equal">
      <formula>"Media"</formula>
    </cfRule>
    <cfRule type="cellIs" dxfId="15" priority="27" operator="equal">
      <formula>"Baja"</formula>
    </cfRule>
    <cfRule type="cellIs" dxfId="14" priority="28" operator="equal">
      <formula>"Muy Baja"</formula>
    </cfRule>
  </conditionalFormatting>
  <conditionalFormatting sqref="AQ32 AQ37 AQ42 AQ47 AQ52">
    <cfRule type="cellIs" dxfId="13" priority="19" operator="equal">
      <formula>"Catastrofico"</formula>
    </cfRule>
    <cfRule type="cellIs" dxfId="12" priority="20" operator="equal">
      <formula>"Mayor"</formula>
    </cfRule>
    <cfRule type="cellIs" dxfId="11" priority="21" operator="equal">
      <formula>"Moderado"</formula>
    </cfRule>
    <cfRule type="cellIs" dxfId="10" priority="22" operator="equal">
      <formula>"Menor"</formula>
    </cfRule>
    <cfRule type="cellIs" dxfId="9" priority="23" operator="equal">
      <formula>"Leve"</formula>
    </cfRule>
  </conditionalFormatting>
  <conditionalFormatting sqref="AR32 AR37 AR42 AR47 AR52">
    <cfRule type="cellIs" dxfId="8" priority="6" operator="equal">
      <formula>"Extremo"</formula>
    </cfRule>
    <cfRule type="cellIs" dxfId="7" priority="7" operator="equal">
      <formula>"Alto"</formula>
    </cfRule>
    <cfRule type="cellIs" dxfId="6" priority="8" operator="equal">
      <formula>"Moderado"</formula>
    </cfRule>
    <cfRule type="cellIs" dxfId="5" priority="9" operator="equal">
      <formula>"Bajo"</formula>
    </cfRule>
  </conditionalFormatting>
  <conditionalFormatting sqref="AS32 AS37 AS42 AS47 AS52">
    <cfRule type="cellIs" dxfId="4" priority="14" operator="equal">
      <formula>"Evitar"</formula>
    </cfRule>
    <cfRule type="cellIs" dxfId="3" priority="15" operator="equal">
      <formula>"Aceptar"</formula>
    </cfRule>
    <cfRule type="cellIs" dxfId="2" priority="16" operator="equal">
      <formula>"reducir transferir"</formula>
    </cfRule>
    <cfRule type="cellIs" dxfId="1" priority="17" operator="equal">
      <formula>"reducir mitigar"</formula>
    </cfRule>
    <cfRule type="cellIs" dxfId="0" priority="18" operator="equal">
      <formula>"Reducir mitigar"</formula>
    </cfRule>
  </conditionalFormatting>
  <dataValidations count="13">
    <dataValidation type="list" allowBlank="1" showInputMessage="1" showErrorMessage="1" sqref="AS12 AS17 AS22 AS27 AS32 AS37 AS42 AS47 AS52" xr:uid="{00000000-0002-0000-0200-000000000000}">
      <formula1>"Reducir mitigar,Reducir Transferir,Aceptar,Evitar"</formula1>
    </dataValidation>
    <dataValidation type="list" allowBlank="1" showInputMessage="1" showErrorMessage="1" sqref="H17:I17 H12:I12 H22:I22 H27:I27 H32:I32 H42:I42 H47:I47 H52:I52 H37:I37" xr:uid="{00000000-0002-0000-0200-000001000000}">
      <formula1>"Procesos,Evento externo,Talento humano,Tecnologias,Infraestructura"</formula1>
    </dataValidation>
    <dataValidation type="list" allowBlank="1" showInputMessage="1" showErrorMessage="1" sqref="C12:C56" xr:uid="{00000000-0002-0000-0200-000002000000}">
      <formula1>"Posibilidad de perdidad economica,Posibilidad de perdida reputacional,Posibilidad de perdida economica y reputacional,Posibilidad de perdida reputacional y economica"</formula1>
    </dataValidation>
    <dataValidation type="list" allowBlank="1" showInputMessage="1" showErrorMessage="1" sqref="G12:G56" xr:uid="{00000000-0002-0000-0200-000003000000}">
      <formula1>"A Ejecucion y administracion de procesos,B Fraude externo,C Fraude interno,D Fallas teconologicas,E Relaciones laborales,F Usuarios productos y practicas organizacionales,G Daños activos fisicos"</formula1>
    </dataValidation>
    <dataValidation type="list" allowBlank="1" showInputMessage="1" showErrorMessage="1" sqref="N12:N56" xr:uid="{00000000-0002-0000-0200-000004000000}">
      <formula1>"N/A,menor a 10 SMLMV,ENTRE 10 Y 50 SMLMV,entre 50 y 100 SMLMV,entre 100 y 500 SMLMV,Mayor a 500 SMLMV"</formula1>
    </dataValidation>
    <dataValidation type="list" allowBlank="1" showInputMessage="1" showErrorMessage="1" sqref="K5" xr:uid="{00000000-0002-0000-0200-000005000000}">
      <formula1>"Estrategico,Misional,Apoyo"</formula1>
    </dataValidation>
    <dataValidation type="list" allowBlank="1" showInputMessage="1" showErrorMessage="1" sqref="BC12:BC56" xr:uid="{00000000-0002-0000-0200-000006000000}">
      <formula1>"Sin Iniciar,En proceso,Cerrado"</formula1>
    </dataValidation>
    <dataValidation type="list" allowBlank="1" showInputMessage="1" showErrorMessage="1" sqref="Q12:Q56" xr:uid="{00000000-0002-0000-0200-000007000000}">
      <formula1>$BI$1:$BI$6</formula1>
    </dataValidation>
    <dataValidation type="list" allowBlank="1" showInputMessage="1" showErrorMessage="1" sqref="AB12:AB56" xr:uid="{00000000-0002-0000-0200-000008000000}">
      <formula1>"Preventivo,Detectivo,Correctivo,NA"</formula1>
    </dataValidation>
    <dataValidation type="list" allowBlank="1" showInputMessage="1" showErrorMessage="1" sqref="AE12:AE56" xr:uid="{00000000-0002-0000-0200-000009000000}">
      <formula1>"Manual,Automatico,NA"</formula1>
    </dataValidation>
    <dataValidation type="list" allowBlank="1" showInputMessage="1" showErrorMessage="1" sqref="AG12:AG56" xr:uid="{00000000-0002-0000-0200-00000A000000}">
      <formula1>"Documentado,Sin Documentar,NA"</formula1>
    </dataValidation>
    <dataValidation type="list" allowBlank="1" showInputMessage="1" showErrorMessage="1" sqref="AH12:AH56" xr:uid="{00000000-0002-0000-0200-00000B000000}">
      <formula1>"Continua,Aleatoria,NA"</formula1>
    </dataValidation>
    <dataValidation type="list" allowBlank="1" showInputMessage="1" showErrorMessage="1" sqref="AI12:AI56" xr:uid="{00000000-0002-0000-0200-00000C000000}">
      <formula1>"Con Registro,Sin Registro,NA"</formula1>
    </dataValidation>
  </dataValidations>
  <pageMargins left="0.7" right="0.7" top="0.75" bottom="0.75" header="0.3" footer="0.3"/>
  <pageSetup orientation="portrait" horizontalDpi="4294967292"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DF87B-40EE-498C-B450-082B9D100105}">
  <dimension ref="A2:C5"/>
  <sheetViews>
    <sheetView workbookViewId="0">
      <selection activeCell="B5" sqref="B5"/>
    </sheetView>
  </sheetViews>
  <sheetFormatPr baseColWidth="10" defaultColWidth="11.44140625" defaultRowHeight="14.4" x14ac:dyDescent="0.3"/>
  <cols>
    <col min="1" max="1" width="11.6640625" customWidth="1"/>
    <col min="2" max="2" width="69.109375" customWidth="1"/>
    <col min="3" max="3" width="13.5546875" customWidth="1"/>
  </cols>
  <sheetData>
    <row r="2" spans="1:3" x14ac:dyDescent="0.3">
      <c r="A2" s="176" t="s">
        <v>309</v>
      </c>
      <c r="B2" s="176"/>
      <c r="C2" s="176"/>
    </row>
    <row r="3" spans="1:3" x14ac:dyDescent="0.3">
      <c r="A3" s="65" t="s">
        <v>310</v>
      </c>
      <c r="B3" s="65" t="s">
        <v>311</v>
      </c>
      <c r="C3" s="65" t="s">
        <v>312</v>
      </c>
    </row>
    <row r="4" spans="1:3" x14ac:dyDescent="0.3">
      <c r="A4" s="62">
        <v>45028</v>
      </c>
      <c r="B4" s="63" t="s">
        <v>313</v>
      </c>
      <c r="C4" s="64" t="s">
        <v>314</v>
      </c>
    </row>
    <row r="5" spans="1:3" ht="30" customHeight="1" x14ac:dyDescent="0.3">
      <c r="A5" s="61">
        <v>45565</v>
      </c>
      <c r="B5" s="60" t="s">
        <v>315</v>
      </c>
      <c r="C5" s="42" t="s">
        <v>316</v>
      </c>
    </row>
  </sheetData>
  <mergeCells count="1">
    <mergeCell ref="A2:C2"/>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422DA45122F514B84565F5B9ADE3D48" ma:contentTypeVersion="20" ma:contentTypeDescription="Crear nuevo documento." ma:contentTypeScope="" ma:versionID="d1f18ec20f41472623dfbc42c3698d77">
  <xsd:schema xmlns:xsd="http://www.w3.org/2001/XMLSchema" xmlns:xs="http://www.w3.org/2001/XMLSchema" xmlns:p="http://schemas.microsoft.com/office/2006/metadata/properties" xmlns:ns2="e63c261e-576a-4464-8e1a-3e600ab9cd37" xmlns:ns3="52fe8d8c-7713-4de2-94fa-5088926a82f0" xmlns:ns4="47fca8cc-6480-428c-987f-00df926da507" targetNamespace="http://schemas.microsoft.com/office/2006/metadata/properties" ma:root="true" ma:fieldsID="b5df96bf52819109281e1c1993cd6865" ns2:_="" ns3:_="" ns4:_="">
    <xsd:import namespace="e63c261e-576a-4464-8e1a-3e600ab9cd37"/>
    <xsd:import namespace="52fe8d8c-7713-4de2-94fa-5088926a82f0"/>
    <xsd:import namespace="47fca8cc-6480-428c-987f-00df926da507"/>
    <xsd:element name="properties">
      <xsd:complexType>
        <xsd:sequence>
          <xsd:element name="documentManagement">
            <xsd:complexType>
              <xsd:all>
                <xsd:element ref="ns2:NombredelDocumento" minOccurs="0"/>
                <xsd:element ref="ns2:Macroproceso" minOccurs="0"/>
                <xsd:element ref="ns2:Proceso" minOccurs="0"/>
                <xsd:element ref="ns2:Subproceso" minOccurs="0"/>
                <xsd:element ref="ns2:Cod" minOccurs="0"/>
                <xsd:element ref="ns2:TipodeDocumento" minOccurs="0"/>
                <xsd:element ref="ns2:Inicial" minOccurs="0"/>
                <xsd:element ref="ns2:Codigo" minOccurs="0"/>
                <xsd:element ref="ns2:Pol_x00ed_ticadeGesti_x00f3_nyDesempe_x00f1_o" minOccurs="0"/>
                <xsd:element ref="ns2:Pol_x00ed_ticadeGesti_x00f3_nyDesempe_x00f1_oconsusresponsablestransversalmente" minOccurs="0"/>
                <xsd:element ref="ns2:Versi_x00f3_ndelDocumento" minOccurs="0"/>
                <xsd:element ref="ns2:Vigencia" minOccurs="0"/>
                <xsd:element ref="ns2:MediaServiceMetadata" minOccurs="0"/>
                <xsd:element ref="ns2:MediaServiceFastMetadata" minOccurs="0"/>
                <xsd:element ref="ns3:ConsecutivoDocumento" minOccurs="0"/>
                <xsd:element ref="ns4:IdControlCambios"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3c261e-576a-4464-8e1a-3e600ab9cd37" elementFormDefault="qualified">
    <xsd:import namespace="http://schemas.microsoft.com/office/2006/documentManagement/types"/>
    <xsd:import namespace="http://schemas.microsoft.com/office/infopath/2007/PartnerControls"/>
    <xsd:element name="NombredelDocumento" ma:index="8" nillable="true" ma:displayName="Nombre del Documento" ma:format="Dropdown" ma:internalName="NombredelDocumento">
      <xsd:simpleType>
        <xsd:restriction base="dms:Text">
          <xsd:maxLength value="255"/>
        </xsd:restriction>
      </xsd:simpleType>
    </xsd:element>
    <xsd:element name="Macroproceso" ma:index="9" nillable="true" ma:displayName="Macroproceso" ma:format="Dropdown" ma:internalName="Macroproceso">
      <xsd:simpleType>
        <xsd:restriction base="dms:Text">
          <xsd:maxLength value="255"/>
        </xsd:restriction>
      </xsd:simpleType>
    </xsd:element>
    <xsd:element name="Proceso" ma:index="10" nillable="true" ma:displayName="Proceso" ma:format="Dropdown" ma:internalName="Proceso">
      <xsd:simpleType>
        <xsd:restriction base="dms:Text">
          <xsd:maxLength value="255"/>
        </xsd:restriction>
      </xsd:simpleType>
    </xsd:element>
    <xsd:element name="Subproceso" ma:index="11" nillable="true" ma:displayName="Subproceso" ma:format="Dropdown" ma:internalName="Subproceso">
      <xsd:simpleType>
        <xsd:restriction base="dms:Text">
          <xsd:maxLength value="255"/>
        </xsd:restriction>
      </xsd:simpleType>
    </xsd:element>
    <xsd:element name="Cod" ma:index="12" nillable="true" ma:displayName="Cod" ma:format="Dropdown" ma:internalName="Cod">
      <xsd:simpleType>
        <xsd:restriction base="dms:Text">
          <xsd:maxLength value="255"/>
        </xsd:restriction>
      </xsd:simpleType>
    </xsd:element>
    <xsd:element name="TipodeDocumento" ma:index="13" nillable="true" ma:displayName="Tipo de Documento" ma:format="Dropdown" ma:internalName="TipodeDocumento">
      <xsd:simpleType>
        <xsd:restriction base="dms:Text">
          <xsd:maxLength value="255"/>
        </xsd:restriction>
      </xsd:simpleType>
    </xsd:element>
    <xsd:element name="Inicial" ma:index="14" nillable="true" ma:displayName="Inicial" ma:format="Dropdown" ma:internalName="Inicial">
      <xsd:simpleType>
        <xsd:restriction base="dms:Text">
          <xsd:maxLength value="255"/>
        </xsd:restriction>
      </xsd:simpleType>
    </xsd:element>
    <xsd:element name="Codigo" ma:index="15" nillable="true" ma:displayName="Código" ma:format="Dropdown" ma:internalName="Codigo">
      <xsd:simpleType>
        <xsd:restriction base="dms:Text">
          <xsd:maxLength value="255"/>
        </xsd:restriction>
      </xsd:simpleType>
    </xsd:element>
    <xsd:element name="Pol_x00ed_ticadeGesti_x00f3_nyDesempe_x00f1_o" ma:index="16" nillable="true" ma:displayName="Política de Gestión y Desempeño" ma:format="Dropdown" ma:internalName="Pol_x00ed_ticadeGesti_x00f3_nyDesempe_x00f1_o">
      <xsd:simpleType>
        <xsd:restriction base="dms:Text">
          <xsd:maxLength value="255"/>
        </xsd:restriction>
      </xsd:simpleType>
    </xsd:element>
    <xsd:element name="Pol_x00ed_ticadeGesti_x00f3_nyDesempe_x00f1_oconsusresponsablestransversalmente" ma:index="17" nillable="true" ma:displayName="Política de Gestión y Desempeño con sus responsables transversalmente" ma:format="Dropdown" ma:internalName="Pol_x00ed_ticadeGesti_x00f3_nyDesempe_x00f1_oconsusresponsablestransversalmente">
      <xsd:simpleType>
        <xsd:restriction base="dms:Text">
          <xsd:maxLength value="255"/>
        </xsd:restriction>
      </xsd:simpleType>
    </xsd:element>
    <xsd:element name="Versi_x00f3_ndelDocumento" ma:index="18" nillable="true" ma:displayName="Versión del Documento" ma:format="Dropdown" ma:internalName="Versi_x00f3_ndelDocumento">
      <xsd:simpleType>
        <xsd:restriction base="dms:Text">
          <xsd:maxLength value="255"/>
        </xsd:restriction>
      </xsd:simpleType>
    </xsd:element>
    <xsd:element name="Vigencia" ma:index="19" nillable="true" ma:displayName="Vigencia" ma:format="DateTime" ma:internalName="Vigencia">
      <xsd:simpleType>
        <xsd:restriction base="dms:DateTime"/>
      </xsd:simpleType>
    </xsd:element>
    <xsd:element name="MediaServiceMetadata" ma:index="20" nillable="true" ma:displayName="MediaServiceMetadata" ma:hidden="true" ma:internalName="MediaServiceMetadata" ma:readOnly="true">
      <xsd:simpleType>
        <xsd:restriction base="dms:Note"/>
      </xsd:simpleType>
    </xsd:element>
    <xsd:element name="MediaServiceFastMetadata" ma:index="21"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2fe8d8c-7713-4de2-94fa-5088926a82f0" elementFormDefault="qualified">
    <xsd:import namespace="http://schemas.microsoft.com/office/2006/documentManagement/types"/>
    <xsd:import namespace="http://schemas.microsoft.com/office/infopath/2007/PartnerControls"/>
    <xsd:element name="ConsecutivoDocumento" ma:index="24" nillable="true" ma:displayName="ConsecutivoDocumento" ma:format="Dropdown" ma:internalName="ConsecutivoDocumento">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fca8cc-6480-428c-987f-00df926da507" elementFormDefault="qualified">
    <xsd:import namespace="http://schemas.microsoft.com/office/2006/documentManagement/types"/>
    <xsd:import namespace="http://schemas.microsoft.com/office/infopath/2007/PartnerControls"/>
    <xsd:element name="IdControlCambios" ma:index="25" nillable="true" ma:displayName="IdControlCambios" ma:format="Dropdown" ma:internalName="IdControlCambios" ma:percentage="FALSE">
      <xsd:simpleType>
        <xsd:restriction base="dms:Number"/>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roceso xmlns="e63c261e-576a-4464-8e1a-3e600ab9cd37">Direccionamiento Estratégico</Proceso>
    <Macroproceso xmlns="e63c261e-576a-4464-8e1a-3e600ab9cd37">Planeación Territorial y Direccionamiento Estratégico</Macroproceso>
    <Subproceso xmlns="e63c261e-576a-4464-8e1a-3e600ab9cd37">Administración de Riesgo</Subproceso>
    <Pol_x00ed_ticadeGesti_x00f3_nyDesempe_x00f1_oconsusresponsablestransversalmente xmlns="e63c261e-576a-4464-8e1a-3e600ab9cd37" xsi:nil="true"/>
    <ConsecutivoDocumento xmlns="52fe8d8c-7713-4de2-94fa-5088926a82f0" xsi:nil="true"/>
    <IdControlCambios xmlns="47fca8cc-6480-428c-987f-00df926da507">170</IdControlCambios>
    <Inicial xmlns="e63c261e-576a-4464-8e1a-3e600ab9cd37" xsi:nil="true"/>
    <Pol_x00ed_ticadeGesti_x00f3_nyDesempe_x00f1_o xmlns="e63c261e-576a-4464-8e1a-3e600ab9cd37" xsi:nil="true"/>
    <Versi_x00f3_ndelDocumento xmlns="e63c261e-576a-4464-8e1a-3e600ab9cd37">2.0</Versi_x00f3_ndelDocumento>
    <Vigencia xmlns="e63c261e-576a-4464-8e1a-3e600ab9cd37" xsi:nil="true"/>
    <Cod xmlns="e63c261e-576a-4464-8e1a-3e600ab9cd37" xsi:nil="true"/>
    <TipodeDocumento xmlns="e63c261e-576a-4464-8e1a-3e600ab9cd37">Formato</TipodeDocumento>
    <Codigo xmlns="e63c261e-576a-4464-8e1a-3e600ab9cd37">PTDDE03-F003</Codigo>
    <NombredelDocumento xmlns="e63c261e-576a-4464-8e1a-3e600ab9cd37">Matriz De Riesgos Institucionales - Contexto e Identificación</NombredelDocumento>
  </documentManagement>
</p:properties>
</file>

<file path=customXml/itemProps1.xml><?xml version="1.0" encoding="utf-8"?>
<ds:datastoreItem xmlns:ds="http://schemas.openxmlformats.org/officeDocument/2006/customXml" ds:itemID="{D9DB1557-D2E9-4364-A82F-FD2EC3D421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3c261e-576a-4464-8e1a-3e600ab9cd37"/>
    <ds:schemaRef ds:uri="52fe8d8c-7713-4de2-94fa-5088926a82f0"/>
    <ds:schemaRef ds:uri="47fca8cc-6480-428c-987f-00df926da5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629AA0B-BECC-41C8-BFDB-84C6D5D07A6F}">
  <ds:schemaRefs>
    <ds:schemaRef ds:uri="http://schemas.microsoft.com/sharepoint/v3/contenttype/forms"/>
  </ds:schemaRefs>
</ds:datastoreItem>
</file>

<file path=customXml/itemProps3.xml><?xml version="1.0" encoding="utf-8"?>
<ds:datastoreItem xmlns:ds="http://schemas.openxmlformats.org/officeDocument/2006/customXml" ds:itemID="{F3EA2B1E-A1D7-4D93-8716-8048D5BB7CA7}">
  <ds:schemaRefs>
    <ds:schemaRef ds:uri="http://schemas.microsoft.com/office/2006/metadata/properties"/>
    <ds:schemaRef ds:uri="http://schemas.microsoft.com/office/infopath/2007/PartnerControls"/>
    <ds:schemaRef ds:uri="e63c261e-576a-4464-8e1a-3e600ab9cd37"/>
    <ds:schemaRef ds:uri="52fe8d8c-7713-4de2-94fa-5088926a82f0"/>
    <ds:schemaRef ds:uri="47fca8cc-6480-428c-987f-00df926da50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Indice</vt:lpstr>
      <vt:lpstr>CONTEXTO</vt:lpstr>
      <vt:lpstr>MATRIZ DE RIESGOS</vt:lpstr>
      <vt:lpstr>Control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2025-01-15T15:16:29Z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0x0101002422DA45122F514B84565F5B9ADE3D48</vt:lpwstr>
  </property>
  <property fmtid="{D5CDD505-2E9C-101B-9397-08002B2CF9AE}" pid="3" name="Order">
    <vt:r8>8300</vt:r8>
  </property>
  <property fmtid="{D5CDD505-2E9C-101B-9397-08002B2CF9AE}" pid="4" name="xd_Signature">
    <vt:bool>false</vt:bool>
  </property>
  <property fmtid="{D5CDD505-2E9C-101B-9397-08002B2CF9AE}" pid="5" name="xd_ProgID">
    <vt:lpwstr/>
  </property>
  <property fmtid="{D5CDD505-2E9C-101B-9397-08002B2CF9AE}" pid="6" name="_SourceUrl">
    <vt:lpwstr/>
  </property>
  <property fmtid="{D5CDD505-2E9C-101B-9397-08002B2CF9AE}" pid="7" name="_SharedFileIndex">
    <vt:lpwstr/>
  </property>
  <property fmtid="{D5CDD505-2E9C-101B-9397-08002B2CF9AE}" pid="8" name="ComplianceAssetId">
    <vt:lpwstr/>
  </property>
  <property fmtid="{D5CDD505-2E9C-101B-9397-08002B2CF9AE}" pid="9" name="TemplateUrl">
    <vt:lpwstr/>
  </property>
  <property fmtid="{D5CDD505-2E9C-101B-9397-08002B2CF9AE}" pid="10" name="_ExtendedDescription">
    <vt:lpwstr/>
  </property>
  <property fmtid="{D5CDD505-2E9C-101B-9397-08002B2CF9AE}" pid="11" name="TriggerFlowInfo">
    <vt:lpwstr/>
  </property>
  <property fmtid="{D5CDD505-2E9C-101B-9397-08002B2CF9AE}" pid="12" name="CargoSolicitadoPor">
    <vt:lpwstr> </vt:lpwstr>
  </property>
  <property fmtid="{D5CDD505-2E9C-101B-9397-08002B2CF9AE}" pid="13" name="CorreoElectronicoSolicitadoPor">
    <vt:lpwstr> </vt:lpwstr>
  </property>
  <property fmtid="{D5CDD505-2E9C-101B-9397-08002B2CF9AE}" pid="14" name="MotivoSolicitud">
    <vt:lpwstr>Creacion formato</vt:lpwstr>
  </property>
  <property fmtid="{D5CDD505-2E9C-101B-9397-08002B2CF9AE}" pid="15" name="SolicitadoPor">
    <vt:lpwstr>María Bernarda Pérez Cardona</vt:lpwstr>
  </property>
  <property fmtid="{D5CDD505-2E9C-101B-9397-08002B2CF9AE}" pid="16" name="CorreoRespValidacion">
    <vt:lpwstr>jemartinezp@cartagena.gov.co</vt:lpwstr>
  </property>
  <property fmtid="{D5CDD505-2E9C-101B-9397-08002B2CF9AE}" pid="17" name="ObservCalidad">
    <vt:lpwstr> </vt:lpwstr>
  </property>
  <property fmtid="{D5CDD505-2E9C-101B-9397-08002B2CF9AE}" pid="18" name="TipoDocumento">
    <vt:lpwstr>Documento</vt:lpwstr>
  </property>
  <property fmtid="{D5CDD505-2E9C-101B-9397-08002B2CF9AE}" pid="19" name="CargoRespValidacion">
    <vt:lpwstr>Asesor del Área de Calidad Secretaría General</vt:lpwstr>
  </property>
  <property fmtid="{D5CDD505-2E9C-101B-9397-08002B2CF9AE}" pid="20" name="RespValidacion">
    <vt:lpwstr>Jair Eliecer Martinez Pedrozo</vt:lpwstr>
  </property>
  <property fmtid="{D5CDD505-2E9C-101B-9397-08002B2CF9AE}" pid="21" name="EstadoSolicitud">
    <vt:lpwstr>Validado</vt:lpwstr>
  </property>
  <property fmtid="{D5CDD505-2E9C-101B-9397-08002B2CF9AE}" pid="22" name="NombreDocumento">
    <vt:lpwstr>Matriz De Riesgos Institucionales - Contexto e Identificación</vt:lpwstr>
  </property>
  <property fmtid="{D5CDD505-2E9C-101B-9397-08002B2CF9AE}" pid="23" name="TipoSolicitud">
    <vt:lpwstr>Modificación</vt:lpwstr>
  </property>
  <property fmtid="{D5CDD505-2E9C-101B-9397-08002B2CF9AE}" pid="24" name="CodigoDoc">
    <vt:lpwstr>PTDDE03-F003</vt:lpwstr>
  </property>
  <property fmtid="{D5CDD505-2E9C-101B-9397-08002B2CF9AE}" pid="25" name="ObservGestorCalidad">
    <vt:lpwstr> </vt:lpwstr>
  </property>
  <property fmtid="{D5CDD505-2E9C-101B-9397-08002B2CF9AE}" pid="26" name="SolicitudValidada">
    <vt:lpwstr>Si</vt:lpwstr>
  </property>
  <property fmtid="{D5CDD505-2E9C-101B-9397-08002B2CF9AE}" pid="27" name="TipoDoc">
    <vt:lpwstr>Formato</vt:lpwstr>
  </property>
  <property fmtid="{D5CDD505-2E9C-101B-9397-08002B2CF9AE}" pid="28" name="VersionDocumento">
    <vt:lpwstr>2.0</vt:lpwstr>
  </property>
</Properties>
</file>