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defaultThemeVersion="124226"/>
  <xr:revisionPtr revIDLastSave="0" documentId="13_ncr:1_{E3D635D2-902A-4E3F-8662-B99F05EF7EB2}" xr6:coauthVersionLast="47" xr6:coauthVersionMax="47" xr10:uidLastSave="{00000000-0000-0000-0000-000000000000}"/>
  <bookViews>
    <workbookView xWindow="-120" yWindow="-120" windowWidth="29040" windowHeight="15840" tabRatio="975" activeTab="2" xr2:uid="{00000000-000D-0000-FFFF-FFFF00000000}"/>
  </bookViews>
  <sheets>
    <sheet name="Indice" sheetId="28" r:id="rId1"/>
    <sheet name="CONTEXTO" sheetId="30" r:id="rId2"/>
    <sheet name="MATRIZ DE RIESGOS" sheetId="29" r:id="rId3"/>
    <sheet name="Control de Cambios" sheetId="31" r:id="rId4"/>
  </sheets>
  <externalReferences>
    <externalReference r:id="rId5"/>
    <externalReference r:id="rId6"/>
    <externalReference r:id="rId7"/>
  </externalReferences>
  <definedNames>
    <definedName name="_xlnm._FilterDatabase" localSheetId="1" hidden="1">CONTEXTO!$A$4:$I$78</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fectación_Económica">'[1]3 PROBABIL E IMPACTO INHERENTE'!$X$11:$X$16</definedName>
    <definedName name="Departamentos">#REF!</definedName>
    <definedName name="Fuentes">#REF!</definedName>
    <definedName name="Indicadores">#REF!</definedName>
    <definedName name="Objetivos">OFFSET(#REF!,0,0,COUNTA(#REF!)-1,1)</definedName>
    <definedName name="RAN_C_AMENAZ">[2]NUEVAS_TABLAS!#REF!</definedName>
    <definedName name="RAN_C_TIPAME">[2]NUEVAS_TABLAS!#REF!</definedName>
    <definedName name="RAN_N_IMPAME">[2]NUEVAS_TABLAS!$B$2:$B$10</definedName>
    <definedName name="Tipo">'[1]11 FORMULAS'!$A$4:$A$11</definedName>
    <definedName name="Tipos">[3]TABLA!$G$2:$G$4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29" l="1"/>
  <c r="AD13" i="29"/>
  <c r="AM13" i="29" s="1"/>
  <c r="AC13" i="29"/>
  <c r="AJ13" i="29" s="1"/>
  <c r="AK13" i="29" s="1"/>
  <c r="AL13" i="29" s="1"/>
  <c r="AL17" i="29"/>
  <c r="AK17" i="29"/>
  <c r="AD17" i="29"/>
  <c r="AC17" i="29"/>
  <c r="AA17" i="29"/>
  <c r="AA13" i="29"/>
  <c r="AA14" i="29"/>
  <c r="AC14" i="29"/>
  <c r="AD14" i="29"/>
  <c r="AF14" i="29"/>
  <c r="AA15" i="29"/>
  <c r="AC15" i="29"/>
  <c r="AD15" i="29"/>
  <c r="AF15" i="29"/>
  <c r="AD12" i="29"/>
  <c r="AA12" i="29"/>
  <c r="O12" i="29"/>
  <c r="P12" i="29" s="1"/>
  <c r="AJ15" i="29" l="1"/>
  <c r="AJ14" i="29"/>
  <c r="D80" i="28" l="1"/>
  <c r="D81" i="28" s="1"/>
  <c r="D82" i="28" s="1"/>
  <c r="D83" i="28" s="1"/>
  <c r="D84" i="28" s="1"/>
  <c r="D85" i="28" s="1"/>
  <c r="D86" i="28" s="1"/>
  <c r="D87" i="28" s="1"/>
  <c r="D88" i="28" s="1"/>
  <c r="D89" i="28" s="1"/>
  <c r="D90" i="28" s="1"/>
  <c r="D91" i="28" s="1"/>
  <c r="D92" i="28" s="1"/>
  <c r="D70" i="28"/>
  <c r="D71" i="28" s="1"/>
  <c r="D72" i="28" s="1"/>
  <c r="D73" i="28" s="1"/>
  <c r="D74" i="28" s="1"/>
  <c r="D75" i="28" s="1"/>
  <c r="D76" i="28" s="1"/>
  <c r="D77" i="28" s="1"/>
  <c r="D78" i="28" s="1"/>
  <c r="D79" i="28" s="1"/>
  <c r="D60" i="28"/>
  <c r="D61" i="28"/>
  <c r="D62" i="28"/>
  <c r="D63" i="28" s="1"/>
  <c r="D64" i="28" s="1"/>
  <c r="D65" i="28" s="1"/>
  <c r="D66" i="28" s="1"/>
  <c r="D67" i="28" s="1"/>
  <c r="D68" i="28" s="1"/>
  <c r="D69" i="28" s="1"/>
  <c r="D51" i="28"/>
  <c r="D52" i="28" s="1"/>
  <c r="D53" i="28" s="1"/>
  <c r="D54" i="28" s="1"/>
  <c r="D55" i="28" s="1"/>
  <c r="D56" i="28" s="1"/>
  <c r="D57" i="28" s="1"/>
  <c r="D58" i="28" s="1"/>
  <c r="D59" i="28" s="1"/>
  <c r="D45" i="28"/>
  <c r="D46" i="28"/>
  <c r="D47" i="28" s="1"/>
  <c r="D48" i="28" s="1"/>
  <c r="D49" i="28" s="1"/>
  <c r="D50" i="28" s="1"/>
  <c r="D44" i="28"/>
  <c r="D8" i="28"/>
  <c r="AF31" i="29"/>
  <c r="AD31" i="29"/>
  <c r="AC31" i="29"/>
  <c r="AJ31" i="29" s="1"/>
  <c r="AA31" i="29"/>
  <c r="AF30" i="29"/>
  <c r="AD30" i="29"/>
  <c r="AC30" i="29"/>
  <c r="AA30" i="29"/>
  <c r="AF29" i="29"/>
  <c r="AD29" i="29"/>
  <c r="AC29" i="29"/>
  <c r="AJ29" i="29" s="1"/>
  <c r="AA29" i="29"/>
  <c r="AF28" i="29"/>
  <c r="AD28" i="29"/>
  <c r="AC28" i="29"/>
  <c r="AA28" i="29"/>
  <c r="AF27" i="29"/>
  <c r="AD27" i="29"/>
  <c r="AC27" i="29"/>
  <c r="AJ27" i="29" s="1"/>
  <c r="AA27" i="29"/>
  <c r="S27" i="29"/>
  <c r="U27" i="29" s="1"/>
  <c r="O27" i="29"/>
  <c r="P27" i="29" s="1"/>
  <c r="L27" i="29"/>
  <c r="M27" i="29" s="1"/>
  <c r="F27" i="29"/>
  <c r="AF26" i="29"/>
  <c r="AD26" i="29"/>
  <c r="AC26" i="29"/>
  <c r="AA26" i="29"/>
  <c r="AF25" i="29"/>
  <c r="AD25" i="29"/>
  <c r="AC25" i="29"/>
  <c r="AA25" i="29"/>
  <c r="AF24" i="29"/>
  <c r="AD24" i="29"/>
  <c r="AC24" i="29"/>
  <c r="AA24" i="29"/>
  <c r="AF23" i="29"/>
  <c r="AD23" i="29"/>
  <c r="AC23" i="29"/>
  <c r="AA23" i="29"/>
  <c r="AF22" i="29"/>
  <c r="AD22" i="29"/>
  <c r="AC22" i="29"/>
  <c r="AA22" i="29"/>
  <c r="S22" i="29"/>
  <c r="R22" i="29" s="1"/>
  <c r="O22" i="29"/>
  <c r="P22" i="29" s="1"/>
  <c r="L22" i="29"/>
  <c r="M22" i="29" s="1"/>
  <c r="F22" i="29"/>
  <c r="F17" i="29"/>
  <c r="AJ22" i="29" l="1"/>
  <c r="AJ28" i="29"/>
  <c r="AJ30" i="29"/>
  <c r="R27" i="29"/>
  <c r="AJ24" i="29"/>
  <c r="AJ26" i="29"/>
  <c r="AJ23" i="29"/>
  <c r="AJ25" i="29"/>
  <c r="AK27" i="29"/>
  <c r="AL27" i="29" s="1"/>
  <c r="AM27" i="29"/>
  <c r="AM28" i="29" s="1"/>
  <c r="AM29" i="29" s="1"/>
  <c r="AM30" i="29" s="1"/>
  <c r="AM31" i="29" s="1"/>
  <c r="AP27" i="29" s="1"/>
  <c r="AQ27" i="29" s="1"/>
  <c r="T27" i="29"/>
  <c r="V27" i="29" s="1"/>
  <c r="AK22" i="29"/>
  <c r="AL22" i="29" s="1"/>
  <c r="U22" i="29"/>
  <c r="T22" i="29" s="1"/>
  <c r="V22" i="29" s="1"/>
  <c r="AA16" i="29"/>
  <c r="AA18" i="29"/>
  <c r="AA19" i="29"/>
  <c r="AA20" i="29"/>
  <c r="AA21" i="29"/>
  <c r="AF21" i="29"/>
  <c r="AF20" i="29"/>
  <c r="AF19" i="29"/>
  <c r="AF18" i="29"/>
  <c r="AF16" i="29"/>
  <c r="AF17" i="29"/>
  <c r="AK28" i="29" l="1"/>
  <c r="AL28" i="29" s="1"/>
  <c r="AK23" i="29"/>
  <c r="AL23" i="29" s="1"/>
  <c r="AM22" i="29"/>
  <c r="AM23" i="29" s="1"/>
  <c r="AM24" i="29" s="1"/>
  <c r="AM25" i="29" s="1"/>
  <c r="AM26" i="29" s="1"/>
  <c r="AP22" i="29" s="1"/>
  <c r="AQ22" i="29" s="1"/>
  <c r="F12" i="29"/>
  <c r="AK29" i="29" l="1"/>
  <c r="AL29" i="29" s="1"/>
  <c r="AK24" i="29"/>
  <c r="AL24" i="29" s="1"/>
  <c r="AD21" i="29"/>
  <c r="AC21" i="29"/>
  <c r="AJ21" i="29" s="1"/>
  <c r="AD20" i="29"/>
  <c r="AC20" i="29"/>
  <c r="AJ20" i="29" s="1"/>
  <c r="AD16" i="29"/>
  <c r="AC16" i="29"/>
  <c r="AK30" i="29" l="1"/>
  <c r="AL30" i="29" s="1"/>
  <c r="AK25" i="29"/>
  <c r="AL25" i="29" s="1"/>
  <c r="AC12" i="29"/>
  <c r="AK31" i="29" l="1"/>
  <c r="AL31" i="29" s="1"/>
  <c r="AN27" i="29" s="1"/>
  <c r="AO27" i="29" s="1"/>
  <c r="AR27" i="29" s="1"/>
  <c r="AK26" i="29"/>
  <c r="AL26" i="29" s="1"/>
  <c r="AN22" i="29" s="1"/>
  <c r="AO22" i="29" s="1"/>
  <c r="AR22" i="29" s="1"/>
  <c r="AF12" i="29"/>
  <c r="AC18" i="29" l="1"/>
  <c r="AC19" i="29"/>
  <c r="S17" i="29"/>
  <c r="S12" i="29"/>
  <c r="U12" i="29" s="1"/>
  <c r="AM12" i="29" s="1"/>
  <c r="AM14" i="29" l="1"/>
  <c r="AM15" i="29" s="1"/>
  <c r="AJ19" i="29"/>
  <c r="AJ18" i="29"/>
  <c r="AJ16" i="29"/>
  <c r="AJ17" i="29" l="1"/>
  <c r="AJ12" i="29"/>
  <c r="AD19" i="29"/>
  <c r="AD18" i="29"/>
  <c r="R17" i="29"/>
  <c r="O17" i="29"/>
  <c r="P17" i="29" s="1"/>
  <c r="L17" i="29"/>
  <c r="M17" i="29" s="1"/>
  <c r="L12" i="29"/>
  <c r="M12" i="29" s="1"/>
  <c r="AK12" i="29" l="1"/>
  <c r="AL12" i="29"/>
  <c r="AK18" i="29"/>
  <c r="AL18" i="29" s="1"/>
  <c r="AK19" i="29" s="1"/>
  <c r="AL19" i="29" s="1"/>
  <c r="AK20" i="29" s="1"/>
  <c r="AL20" i="29" s="1"/>
  <c r="T12" i="29"/>
  <c r="V12" i="29" s="1"/>
  <c r="R12" i="29"/>
  <c r="U17" i="29"/>
  <c r="AM17" i="29" l="1"/>
  <c r="AM18" i="29" s="1"/>
  <c r="AM19" i="29" s="1"/>
  <c r="AM20" i="29" s="1"/>
  <c r="AM21" i="29" s="1"/>
  <c r="AP17" i="29" s="1"/>
  <c r="AQ17" i="29" s="1"/>
  <c r="AK21" i="29"/>
  <c r="AL21" i="29" s="1"/>
  <c r="T17" i="29"/>
  <c r="V17" i="29" s="1"/>
  <c r="AM16" i="29"/>
  <c r="AP12" i="29" s="1"/>
  <c r="AQ12" i="29" s="1"/>
  <c r="AK14" i="29" l="1"/>
  <c r="AL14" i="29" s="1"/>
  <c r="AN17" i="29"/>
  <c r="AO17" i="29" s="1"/>
  <c r="AR17" i="29" s="1"/>
  <c r="AK15" i="29" l="1"/>
  <c r="AL15" i="29" s="1"/>
  <c r="AK16" i="29" s="1"/>
  <c r="AL16" i="29" s="1"/>
  <c r="AN12" i="29" l="1"/>
  <c r="AO12" i="29" s="1"/>
  <c r="AR12" i="29" s="1"/>
</calcChain>
</file>

<file path=xl/sharedStrings.xml><?xml version="1.0" encoding="utf-8"?>
<sst xmlns="http://schemas.openxmlformats.org/spreadsheetml/2006/main" count="686" uniqueCount="358">
  <si>
    <t>TIPO</t>
  </si>
  <si>
    <t>MACROPROCESO</t>
  </si>
  <si>
    <t>ITEM</t>
  </si>
  <si>
    <t>PROCESOS ALCALDÍA CARTAGENA</t>
  </si>
  <si>
    <t>CODIGO</t>
  </si>
  <si>
    <t>SUBPROCESO</t>
  </si>
  <si>
    <t>Cód. Sp</t>
  </si>
  <si>
    <t>ESTRATEGICO</t>
  </si>
  <si>
    <t>PLANEACION TERRITORIAL Y DIRECCIONAMIENTO ESTRATEGICO</t>
  </si>
  <si>
    <t>DIRECCIONAMIENTO  ESTRATÉGICO</t>
  </si>
  <si>
    <t>PTDDE</t>
  </si>
  <si>
    <t xml:space="preserve">PLANEACIÓN ESTRATEGICA </t>
  </si>
  <si>
    <t>GESTIÓN DE POLITICAS PÚBLICAS E INSTITUCIONALES</t>
  </si>
  <si>
    <t xml:space="preserve">ADMINISTRACIÓN DE RIESGO </t>
  </si>
  <si>
    <t>EVALUACIÓN Y GESTIÓN DE LOS GRUPOS DE VALOR</t>
  </si>
  <si>
    <t>SEGUIMIENTO Y EVALUACIÓN</t>
  </si>
  <si>
    <t>PTDSE</t>
  </si>
  <si>
    <t>GESTIÓN DE LA INVERSIÓN PUBLICA</t>
  </si>
  <si>
    <t>PTDGI</t>
  </si>
  <si>
    <t>GESTIÓN  DEL PLAN DE DESARROLLO Y SUS INTRUMENTOS DE EJECUCIÓN</t>
  </si>
  <si>
    <t>GESTIÓN DE PROYECTOS DE INVERSIÓN PÚBLICA</t>
  </si>
  <si>
    <t xml:space="preserve">GESTIÓN DE PROYECTOS DE INVERSIÓN PÚBLICA CON RECURSOS DE REGALIAS </t>
  </si>
  <si>
    <t xml:space="preserve"> GESTIÓN Y  CONTROL  DE INVERSIONES PÚBLICAS </t>
  </si>
  <si>
    <t>GESTIÓN DE DATOS E INFORMACIÓN ESTADISTICA DISTRITAL</t>
  </si>
  <si>
    <t>PTDSI</t>
  </si>
  <si>
    <t>SISTEMA DE INFORMACION - SISBEN</t>
  </si>
  <si>
    <t>SISTEMA DE INFORMACIÓN DE LA ESTRATIFICACIÓN SOCIOECONOMICA</t>
  </si>
  <si>
    <t>SISTEMA DE INFORMACIÓN GEOGRAFICA</t>
  </si>
  <si>
    <t>GESTIÓN ESTADISTICA</t>
  </si>
  <si>
    <t xml:space="preserve">GESTIÓN TERRITORIAL Y GESTIÓN DE SUS INSTRUMENTOS </t>
  </si>
  <si>
    <t>PTDGT</t>
  </si>
  <si>
    <t>FORMULACIÓN DE PLANES PARCIALES</t>
  </si>
  <si>
    <t>FORMULACIÓN Y SEGUIMIENTO DEL POT</t>
  </si>
  <si>
    <t>PLUSVALIA</t>
  </si>
  <si>
    <t>EXPEDIENTE URBANO</t>
  </si>
  <si>
    <t>GESTIÓN EN LA VIGILANCIA Y CONTROL DE LAS NORMAS URBANAS</t>
  </si>
  <si>
    <t>PTDCU</t>
  </si>
  <si>
    <t>INSPECCIÓN, CONTROL Y LA VIGILANCIA DE LOS ENAJENADORES DE VIVIENDA</t>
  </si>
  <si>
    <t>RECEPCIÓN DE BIENES DESTINADOS AL USO PÚBLICO EN ACTUACIONES URBANÍSTICAS</t>
  </si>
  <si>
    <t xml:space="preserve">PROCESOS POLICIVOS URBANÍSTICOS POR INFRACCIÓN URBANÍSTICA </t>
  </si>
  <si>
    <t>GESTIÓN DE PENSAMIENTO ESTRATEGICO INSTITUCIONAL Y DE LA COMUNIDAD</t>
  </si>
  <si>
    <t>GESTIÓN INSTITUCIONAL Y DE LA COMUNIDAD</t>
  </si>
  <si>
    <t>GPEGI</t>
  </si>
  <si>
    <t>COMUNICACIÓN PUBLICA</t>
  </si>
  <si>
    <t>COMUNICACIÓN ESTRATÉGICA</t>
  </si>
  <si>
    <t>COMCE</t>
  </si>
  <si>
    <t>COMUNICACIÓN ORGANIZACIONAL</t>
  </si>
  <si>
    <t>COMCO</t>
  </si>
  <si>
    <t>GESTION DE LA COMUNICACION INSTITUCIONAL</t>
  </si>
  <si>
    <t>COMCI</t>
  </si>
  <si>
    <t>EVALUACION Y CONTROL DE LA GESTION PUBLICA</t>
  </si>
  <si>
    <t>CONTROL DISCIPLINARIO</t>
  </si>
  <si>
    <t>ECGCD</t>
  </si>
  <si>
    <t>EVALUACIÓN INDEPENDIENTE</t>
  </si>
  <si>
    <t>ECGEI</t>
  </si>
  <si>
    <t>MISIONAL</t>
  </si>
  <si>
    <t xml:space="preserve">GESTION SALUD </t>
  </si>
  <si>
    <t>PROMOCIÓN SOCIAL EN SALUD</t>
  </si>
  <si>
    <t>GESPA</t>
  </si>
  <si>
    <t>SALUD PUBLICA</t>
  </si>
  <si>
    <t>GESSP</t>
  </si>
  <si>
    <t>ASEGURAMIENTO EN SALUD</t>
  </si>
  <si>
    <t>GESAS</t>
  </si>
  <si>
    <t xml:space="preserve">SALUD PÚBLICA EN EMERGENCIAS Y DESASTRES </t>
  </si>
  <si>
    <t>GESED</t>
  </si>
  <si>
    <t>PRESTACIÓN DE SERVICIOS EN SALUD</t>
  </si>
  <si>
    <t>GESPS</t>
  </si>
  <si>
    <t>VIGILANCIA Y CONTROL DEL SISTEMA OBLIGATORIO DE GARANTIA DE LA CALIDAD DE LA ATENCIÓN EN SALUD</t>
  </si>
  <si>
    <t>GESVC</t>
  </si>
  <si>
    <t>GESTION EN TRANSITO Y TRANSPORTE</t>
  </si>
  <si>
    <t>GESTION OPERATIVA,  CONTROL DE TRÁNSITO Y TRANSPORTE</t>
  </si>
  <si>
    <t>GTTGO</t>
  </si>
  <si>
    <t>EDUCACION VIAL</t>
  </si>
  <si>
    <t>GTTEV</t>
  </si>
  <si>
    <t>GESTION TECNICA</t>
  </si>
  <si>
    <t>GTTGT</t>
  </si>
  <si>
    <t>GESTIÓN EN SEGURIDAD Y CONVIVENCIA</t>
  </si>
  <si>
    <t>GESTION DE LA SEGURIDAD Y CONVIVENCIA</t>
  </si>
  <si>
    <t>GSCPS</t>
  </si>
  <si>
    <t>GESTION INTEGRAL DEL RIESGO CONTRAINCENDIO</t>
  </si>
  <si>
    <t>GSCBO</t>
  </si>
  <si>
    <t>DERECHOS HUMANOS Y CONSTRUCCCIÓN DE PAZ</t>
  </si>
  <si>
    <t>GSCDH</t>
  </si>
  <si>
    <t>JUSTICIA RACIAL PARA LOS NEGROS, AFROS, PALENQUEROS E INDÍGENAS</t>
  </si>
  <si>
    <t>GSCFO</t>
  </si>
  <si>
    <t xml:space="preserve">ACCESO A LA JUSTICIA </t>
  </si>
  <si>
    <t>GSCJU</t>
  </si>
  <si>
    <t>PRESUPUESTO PARTICIPATIVO</t>
  </si>
  <si>
    <t>GSCPP</t>
  </si>
  <si>
    <t>GESTIÓN EN PARTICIPACION CIUDADANA</t>
  </si>
  <si>
    <t>FORTALECIMIENTO DE LA PARTICIPACIÓN CIUDADANA Y COMUNITARIA</t>
  </si>
  <si>
    <t>GPCFP</t>
  </si>
  <si>
    <t>GESTIÓN EN DESARROLLO SOCIAL</t>
  </si>
  <si>
    <t>ASISTENCIA Y ACOMPAÑAMIENTO SOCIAL A LA POBLACIÓN HABITANTE DEL DISTRITO DE CARTAGENA</t>
  </si>
  <si>
    <t>GDSAA</t>
  </si>
  <si>
    <t>DESARROLLO DE ESTRATEGIAS DE EMPRENDIMIENTO Y EMPRESARISMO PARA LA INCLUSION SOCIAL, PRODUCTIVA Y LA VINCULACION LABORAL</t>
  </si>
  <si>
    <t>GDSDE</t>
  </si>
  <si>
    <t>EXTENSION AGROPECUARIA EN EL DISTRIRO DE CARTAGENA</t>
  </si>
  <si>
    <t>GDSAT</t>
  </si>
  <si>
    <t>GERENCIA SOCIAL</t>
  </si>
  <si>
    <t>GDSGS</t>
  </si>
  <si>
    <t>GESTIÓN EN INFRAESTRUCTURA</t>
  </si>
  <si>
    <t>GESTIÓN DE PROYECTOS DE OBRAS PUBLICAS</t>
  </si>
  <si>
    <t>GINOP</t>
  </si>
  <si>
    <t>GESTIÓN EN EDUCACION</t>
  </si>
  <si>
    <t>ATENCIÓN AL CIUDADANO EDUCACIÓN</t>
  </si>
  <si>
    <t>GEDAC</t>
  </si>
  <si>
    <t>ADMINISTRACIÓN DEL SISTEMA DE GESTIÓN DE CALIDAD - EDUCACIÓN</t>
  </si>
  <si>
    <t>GEDAS</t>
  </si>
  <si>
    <t>CALIDAD EDUCATIVA</t>
  </si>
  <si>
    <t>GEDCE</t>
  </si>
  <si>
    <t>COBERTURA EDUCATIVA</t>
  </si>
  <si>
    <t>GEDCO</t>
  </si>
  <si>
    <t>GESTIÓN ADMINISTRATIVA DE BIENES Y SERVICIOS - EDUCACIÓN</t>
  </si>
  <si>
    <t>GEDGA</t>
  </si>
  <si>
    <t>GESTIÓN ESTRATÉGICA EN EDUCACIÓN</t>
  </si>
  <si>
    <t>GEDGE</t>
  </si>
  <si>
    <t>GESTIÓN FINANCIERA - EDUCACIÓN</t>
  </si>
  <si>
    <t>GEDGF</t>
  </si>
  <si>
    <t>GESTIÓN LEGAL EDUCATIVA</t>
  </si>
  <si>
    <t>GEDGL</t>
  </si>
  <si>
    <t>GESTIÓN DE PROGRAMAS Y PROYECTOS EDUCATIVOS</t>
  </si>
  <si>
    <t>GEDGP</t>
  </si>
  <si>
    <t>GESTIÓN DE TICS - EDUCACIÓN</t>
  </si>
  <si>
    <t>GEDGT</t>
  </si>
  <si>
    <t>GESTIÓN DE LA INSPECCIÓN Y VIGILANCIA DEL SERVICIO EDUCATIVO</t>
  </si>
  <si>
    <t>GEDIV</t>
  </si>
  <si>
    <t>TALENTO HUMANO - EDUCACIÓN</t>
  </si>
  <si>
    <t>GEDTH</t>
  </si>
  <si>
    <t>APOYO</t>
  </si>
  <si>
    <t>GESTIÓN ADMINISTRATIVA</t>
  </si>
  <si>
    <t xml:space="preserve">GESTIÓN DEL TALENTO HUMANO </t>
  </si>
  <si>
    <t>GADAT</t>
  </si>
  <si>
    <t xml:space="preserve">ADMINISTRACIÓN DE BIENES Y SERVICIOS </t>
  </si>
  <si>
    <t>GADAD</t>
  </si>
  <si>
    <t>FONDO DE PENSIONES</t>
  </si>
  <si>
    <t>GADFP</t>
  </si>
  <si>
    <t>CALIDAD</t>
  </si>
  <si>
    <t>GADCA</t>
  </si>
  <si>
    <t>SERVICIO AL CIUDADANO</t>
  </si>
  <si>
    <t>GADSC</t>
  </si>
  <si>
    <t>TRANSPARENCIA Y PREVENCIÓN DE LA CORRUPCIÓN</t>
  </si>
  <si>
    <t>GADTR</t>
  </si>
  <si>
    <t>COOPERACION INTERNACIONAL</t>
  </si>
  <si>
    <t>GADCO</t>
  </si>
  <si>
    <t>MERCADOS PÚBLICOS</t>
  </si>
  <si>
    <t>GADMP</t>
  </si>
  <si>
    <t>SERVICIOS PÚBLICOS</t>
  </si>
  <si>
    <t>GADSP</t>
  </si>
  <si>
    <t>GESTION DE LAS TECNOLOGIAS DE LA INFORMACION</t>
  </si>
  <si>
    <t>GESTIÓN DE INFRAESTRUCTURA Y TELECOMUNICACIONES</t>
  </si>
  <si>
    <t>GTIGI</t>
  </si>
  <si>
    <t>GESTION DE PROYECTOS DE TECNOLOGIAS DE LA INFORMACION</t>
  </si>
  <si>
    <t>GTIGP</t>
  </si>
  <si>
    <t>GESTION DE SEGURIDAD Y LA PRIVACIDAD DE LA INFORMACIÓN</t>
  </si>
  <si>
    <t>GTIGPS</t>
  </si>
  <si>
    <t>GESTIÓN DE SOFTWARE</t>
  </si>
  <si>
    <t>GTIGS</t>
  </si>
  <si>
    <t>GESTION DOCUMENTAL</t>
  </si>
  <si>
    <t xml:space="preserve">DIRECCIONAMIENTO ESTRATÉGICO </t>
  </si>
  <si>
    <t>GDODE</t>
  </si>
  <si>
    <t>PLANEACIÓN DOCUMENTAL</t>
  </si>
  <si>
    <t>GDOPD</t>
  </si>
  <si>
    <t>GESTIÓN DEL ARCHIVO GENERAL</t>
  </si>
  <si>
    <t>GDOGA</t>
  </si>
  <si>
    <t xml:space="preserve">GESTIÓN  DE LAS COMUNICACIONES OFICIALES </t>
  </si>
  <si>
    <t>GDOGC</t>
  </si>
  <si>
    <t>GESTIÓN DE PROCESOS ARCHIVÍSTICOS</t>
  </si>
  <si>
    <t>GDOGP</t>
  </si>
  <si>
    <t>INFRAESTRUCTURA AMBIENTAL</t>
  </si>
  <si>
    <t>GDOIA</t>
  </si>
  <si>
    <t>GESTIÓN LEGAL</t>
  </si>
  <si>
    <t>DEFENSA JURIDICA</t>
  </si>
  <si>
    <t>GLEDJ</t>
  </si>
  <si>
    <t>GESTIÓN NORMATIVA</t>
  </si>
  <si>
    <t>GLEGN</t>
  </si>
  <si>
    <t>CONTRATACION ESTATAL</t>
  </si>
  <si>
    <t>GLECE</t>
  </si>
  <si>
    <t>GESTION DE HACIENDA</t>
  </si>
  <si>
    <t>DESARROLLO ECONOMICO</t>
  </si>
  <si>
    <t>GHADE</t>
  </si>
  <si>
    <t>DIRECCIONAMIENTO ESTRATEGICO</t>
  </si>
  <si>
    <t>GHADI</t>
  </si>
  <si>
    <t>ADMINISTRACION DEL SISTEMA DE GESTION DE CALIDAD</t>
  </si>
  <si>
    <t>GHAAS</t>
  </si>
  <si>
    <t>PRESUPUESTO</t>
  </si>
  <si>
    <t>GHAPR</t>
  </si>
  <si>
    <t>GESTION TRIBUTARIA</t>
  </si>
  <si>
    <t>GHAGT</t>
  </si>
  <si>
    <t>TESORERIA</t>
  </si>
  <si>
    <t>GHATE</t>
  </si>
  <si>
    <t>CONTABILIDAD</t>
  </si>
  <si>
    <t>GHACO</t>
  </si>
  <si>
    <t>GESTION ADMINISTRATIVA</t>
  </si>
  <si>
    <t>GHAGA</t>
  </si>
  <si>
    <t>MATRIZ DOFA IDENTIFICACION DE FACTORES</t>
  </si>
  <si>
    <t>MATRIZ DOFA FORMULACION DE ESTRATEGIAS</t>
  </si>
  <si>
    <t>Factores positivos internos</t>
  </si>
  <si>
    <t>Factores negativos internos</t>
  </si>
  <si>
    <t>Factores positivos externos</t>
  </si>
  <si>
    <t>Factores negativos externos</t>
  </si>
  <si>
    <t>(Supervivencia) Este cruce consiste en contrarrestar Debilidades por medio de Oportunidades</t>
  </si>
  <si>
    <t>(Supervivencia): utilizar Fortalezas para contrarrestar Amenazas</t>
  </si>
  <si>
    <t xml:space="preserve">(Crecimiento): Utilizar Fortalezas para optimizar Oportunidades </t>
  </si>
  <si>
    <t>Cuando el riesgo se materialice a partir de la combinación de Debilidades con Amenazas, para formular acciones de contingencia.</t>
  </si>
  <si>
    <t>PROCESO</t>
  </si>
  <si>
    <t>FORTALEZAS</t>
  </si>
  <si>
    <t>DEBILIDADES</t>
  </si>
  <si>
    <t xml:space="preserve">OPORTUNIDADES </t>
  </si>
  <si>
    <t>AMENAZAS</t>
  </si>
  <si>
    <t>Estrategias DO</t>
  </si>
  <si>
    <t>Estrategias FA</t>
  </si>
  <si>
    <t>Estrategias FO</t>
  </si>
  <si>
    <t>Estrategias DA</t>
  </si>
  <si>
    <t>EQUIDAD E INCLUSIÓN DE LOS NEGROS, AFROS, PALENQUEROS E INDÍGENAS</t>
  </si>
  <si>
    <t xml:space="preserve">ALCALDIA MAYOR DE CARTAGENA DE INDIAS </t>
  </si>
  <si>
    <t>Código: PTDDE03-F003</t>
  </si>
  <si>
    <t>NA</t>
  </si>
  <si>
    <t>MACROPROCESO: PLANEACION TERRITORIAL Y DIRECCIONAMIENTO ESTRATEGICO</t>
  </si>
  <si>
    <t>Versión: 2.0</t>
  </si>
  <si>
    <t>El riesgo afecta la imagen de algún área de la organización</t>
  </si>
  <si>
    <t>PROCESO/SUBPROCESO: DIRECCIONAMIENTO ESTRATEGICO / ADMINISTRACION DE RIESGO</t>
  </si>
  <si>
    <t>Fecha: 30/09/2024</t>
  </si>
  <si>
    <t>El riesgo afecta la imagen de la entidad internamente, de conocimiento general nivel interno, de junta directiva y accionistas y/o de proveedores</t>
  </si>
  <si>
    <t>MATRIZ DE RIESGOS INSTITUCIONALES - CONTEXTO E IDENTIFICACIÓN</t>
  </si>
  <si>
    <t>Página: 1 de 1</t>
  </si>
  <si>
    <t>El riesgo afecta la imagen de la entidad con algunos usuarios de relevancia frente al logro de los objetivos</t>
  </si>
  <si>
    <t>ENTIDAD:</t>
  </si>
  <si>
    <t>MACROPROCESO:</t>
  </si>
  <si>
    <t>PROCESO:</t>
  </si>
  <si>
    <t>Elaboración o Actualización:</t>
  </si>
  <si>
    <t>El riesgo afecta la imagen de la entidad con efecto publicitario sostenido a nivel de sector administrativo, nivel departamental o municipal</t>
  </si>
  <si>
    <t>OBJETIVO DEL PROCESO:</t>
  </si>
  <si>
    <t>Vigencia:</t>
  </si>
  <si>
    <t xml:space="preserve"> </t>
  </si>
  <si>
    <t>El riesgo afecta la imagen de la entidad a nivel nacional, con efecto publicitario sostenido a nivel país</t>
  </si>
  <si>
    <t>1. IDENTIFICACION DEL RIESGO</t>
  </si>
  <si>
    <t>2. VALORACION DEL RIESGO</t>
  </si>
  <si>
    <t>3. PLANES DE ACCION</t>
  </si>
  <si>
    <t>1.1. DESCRIPCION DEL RIESGO</t>
  </si>
  <si>
    <t>1.2. ANALISIS DEL RIESGO</t>
  </si>
  <si>
    <t>2.1. Descripción del Control</t>
  </si>
  <si>
    <t>2.2. EVALUACION DE RESGOS</t>
  </si>
  <si>
    <t>1.2.1. Frecuencia de la Actividad</t>
  </si>
  <si>
    <t>1.2.2. Probabilidad inherente</t>
  </si>
  <si>
    <t>1.2.3. %</t>
  </si>
  <si>
    <t>1.2.4. Criterio Afectación Económica</t>
  </si>
  <si>
    <t>1.2.5.%</t>
  </si>
  <si>
    <t>1.2.6. Impacto Inherente economico</t>
  </si>
  <si>
    <t>1.2.7. Criterio Reputacional</t>
  </si>
  <si>
    <t>1.2.8. Impacto Inherente reputacional</t>
  </si>
  <si>
    <t>1.2.9. %</t>
  </si>
  <si>
    <t>1.2.10. Impacto Inherente mas alto</t>
  </si>
  <si>
    <t>1.2.11. % mas alto</t>
  </si>
  <si>
    <t>1.2.12. Zona de riesgo inherente</t>
  </si>
  <si>
    <t>2.2.1. Atributos del control</t>
  </si>
  <si>
    <t>2.2.2. Valor Total del Control</t>
  </si>
  <si>
    <t>2.2.3. Probabilidad residual</t>
  </si>
  <si>
    <t>2.2.4. Impacto Residual</t>
  </si>
  <si>
    <t>2.2.5. %</t>
  </si>
  <si>
    <t>2.2.6. Probabilidad Residual Final</t>
  </si>
  <si>
    <t>2.2.7. %</t>
  </si>
  <si>
    <t>2.2.8. Impacto Residual Final</t>
  </si>
  <si>
    <t>2.2.9. Zona de Riesgo Final</t>
  </si>
  <si>
    <t>2.2.10. Tratamiento</t>
  </si>
  <si>
    <t>SUBPROCESO:</t>
  </si>
  <si>
    <t>1.1.1. No. de Riesgo</t>
  </si>
  <si>
    <t>1.1.2. ¿QUÉ? IMPACTO</t>
  </si>
  <si>
    <r>
      <t>1.1.3. ¿CÓMO? CAUSA INMEDIATA  (</t>
    </r>
    <r>
      <rPr>
        <sz val="9"/>
        <color theme="0"/>
        <rFont val="Arial Narrow"/>
        <family val="2"/>
      </rPr>
      <t xml:space="preserve">Iniciar con la palabra </t>
    </r>
    <r>
      <rPr>
        <b/>
        <sz val="9"/>
        <color theme="0"/>
        <rFont val="Arial Narrow"/>
        <family val="2"/>
      </rPr>
      <t>por)</t>
    </r>
  </si>
  <si>
    <r>
      <t>1.1.4. ¿PORQUÉ? CAUSA RAÍZ (</t>
    </r>
    <r>
      <rPr>
        <sz val="9"/>
        <color theme="0"/>
        <rFont val="Arial Narrow"/>
        <family val="2"/>
      </rPr>
      <t xml:space="preserve">Iniciar con </t>
    </r>
    <r>
      <rPr>
        <b/>
        <sz val="9"/>
        <color theme="0"/>
        <rFont val="Arial Narrow"/>
        <family val="2"/>
      </rPr>
      <t>debido a)</t>
    </r>
  </si>
  <si>
    <t>1.1.5. DESCRIPCIÓN DEL RIESGO</t>
  </si>
  <si>
    <t>1.1.6. FACTOR DEL RIESGO</t>
  </si>
  <si>
    <t>2.2.1.1. Eficiencia</t>
  </si>
  <si>
    <t>2.2.1.2. Informativos</t>
  </si>
  <si>
    <t>3.1. Plan de accion</t>
  </si>
  <si>
    <t>3.2. Responsable</t>
  </si>
  <si>
    <t>3.3. Fecha de implementacion</t>
  </si>
  <si>
    <t>3.4. Fecha seguimiento</t>
  </si>
  <si>
    <t>3.5. Seguimientos por parte del Líder del Proceso</t>
  </si>
  <si>
    <t>3.6. Verificación por parte de segunda línea de defensa o quien haga sus veces 
(Fecha y Descripción)</t>
  </si>
  <si>
    <t>3.7. Verificación por parte de la Oficina de Control Interno o quien haga sus veces 
(Fecha y Descripción)</t>
  </si>
  <si>
    <t>3.8. Estado</t>
  </si>
  <si>
    <t>1.1.6.1. TIPO</t>
  </si>
  <si>
    <t>1.1.6.2. FUENTE GENERADORA DEL EVENTO PARA TIPO E,F,G</t>
  </si>
  <si>
    <t>1.1.6.3. VALIDACIÓN FUENTE GENERADORA DEL EVENTO PARA TIPO A,B,C,D</t>
  </si>
  <si>
    <t>1.1.6.4. RESULTADO FUENTE GENERADORA DEL EVENTO</t>
  </si>
  <si>
    <t>2.1.2. No. Control</t>
  </si>
  <si>
    <t>2.1.3. Responsable (Cargo y/o Aplicativo)</t>
  </si>
  <si>
    <t>2.1.4. Acción (Inicia con un verbo)</t>
  </si>
  <si>
    <t>2.1.5. Complemento (Periodicidad - Observaciones o Desviaciones)</t>
  </si>
  <si>
    <t>2.1.6. Descripción del control</t>
  </si>
  <si>
    <t>Tipo de control</t>
  </si>
  <si>
    <t>Peso del Control</t>
  </si>
  <si>
    <t>Afectación o Desplazamiento en la Matriz</t>
  </si>
  <si>
    <t>Implementación</t>
  </si>
  <si>
    <t>Peso de la implementación</t>
  </si>
  <si>
    <t>Documentación</t>
  </si>
  <si>
    <t>Frecuencia</t>
  </si>
  <si>
    <t>Evidencia</t>
  </si>
  <si>
    <t xml:space="preserve">2.2.2. Peso del Control + Peso de la implementación </t>
  </si>
  <si>
    <t>2.2.3. % Probabilidad Riesgo Inherente-(% Probabilidad Riesgo Inherente*Valor Total del Control)</t>
  </si>
  <si>
    <t>2.2.4. % Impacto Riesgo Inherente-(% Impacto Riesgo Inherente*Valor Total del Control)</t>
  </si>
  <si>
    <t>3.5.1. Seguimiento 1 (Fecha y avance)</t>
  </si>
  <si>
    <t>3.5.2. Seguimiento 2 (Fecha y avance)</t>
  </si>
  <si>
    <t>3.5.3. Seguimiento 3 (Fecha y avance)</t>
  </si>
  <si>
    <t>R1</t>
  </si>
  <si>
    <t>N/A</t>
  </si>
  <si>
    <t>R2</t>
  </si>
  <si>
    <t>R3</t>
  </si>
  <si>
    <t>R4</t>
  </si>
  <si>
    <t>CONTROL DE CAMBIOS</t>
  </si>
  <si>
    <t>FECHA</t>
  </si>
  <si>
    <t>DESCRIPCION DE CAMBIOS</t>
  </si>
  <si>
    <t>VERSION</t>
  </si>
  <si>
    <t>Elaboración del documento</t>
  </si>
  <si>
    <t>1.0</t>
  </si>
  <si>
    <t>Se eliminó casilla de subproceso y objetivo de subproceso.
Se incluyó casilla de macroproceso y columna de subproceso.</t>
  </si>
  <si>
    <t>2.0</t>
  </si>
  <si>
    <t>Gestión de Proyectos de Obras Pública</t>
  </si>
  <si>
    <t>Misional</t>
  </si>
  <si>
    <t xml:space="preserve">Promover, planear, ejecutar los procesos de contratación de obras civiles, y recaudar las contribuciones por valorización, mediante la intervención de manera permanente en la infraestructura de las áreas de malla vial, puentes, canales, cuerpos de agua  y apoyo técnico en demás obras de infraestructura de acuerdo a la normatividad vigente en el Distrito de Cartagena, para satisfacer las necesidades de la ciudadanía cartagenera y mejorar su calidad de vida									</t>
  </si>
  <si>
    <t>Posibilidad de perdida reputacional</t>
  </si>
  <si>
    <t xml:space="preserve">por la omisión al aplicar los lineamientos establecidos en el el procedimiento de recepción y evaluación de necesidades </t>
  </si>
  <si>
    <t>debido a la falta de compromiso del servidor público en el desarrollo de sus funciones.</t>
  </si>
  <si>
    <t>A Ejecucion y administracion de procesos</t>
  </si>
  <si>
    <t>Talento humano</t>
  </si>
  <si>
    <t>El Supervisor de Obra P.E. Código 222 Grado 41  y el P.U. Código 219 Grado 35</t>
  </si>
  <si>
    <t>coordinará la visita de inspección con sus  profesionales de apoyo,  quienes elaborarán el informe técnico respectivo. El Supervisor revisará y aprobará dicho informe, antes de ser entregado al Secretario de Infraestructura para su aproción final e incluirlo en la base de datos de listados de solicitudes de obras públicas, En caso de no cumplirse lo anteror, se resignará la visita a otro profesional de apoyo que se enuentre disponible. Lo anterior se puede evidenciar con los informes de visita técnica.</t>
  </si>
  <si>
    <t>Este proceso se realizará en la medida que se vayan recibiendo las peticiones de obras.</t>
  </si>
  <si>
    <t>Preventivo</t>
  </si>
  <si>
    <t>Manual</t>
  </si>
  <si>
    <t>Documentado</t>
  </si>
  <si>
    <t>Continua</t>
  </si>
  <si>
    <t>Con Registro</t>
  </si>
  <si>
    <t>Reducir mitigar</t>
  </si>
  <si>
    <t>por la liquidación anticipada de los contratos</t>
  </si>
  <si>
    <t>debido a la no ejecución de los mismos</t>
  </si>
  <si>
    <t>Procesos</t>
  </si>
  <si>
    <t>El Secretario de Infraestructura</t>
  </si>
  <si>
    <t>realiza y hace seguimiento de la planeación, asegurando que se de  cumplimiento a los contratos. De materializarse las liquidaciones anticipadas, se reduce el % de ejecución presupuestal y por ende se afectaría el cumplimiento de las metas definidas en el plan de acción. Esto lo podemos evidenciar en el plan de acción</t>
  </si>
  <si>
    <t>trimestralmente</t>
  </si>
  <si>
    <t>Posibilidad de perdida reputacional y economica</t>
  </si>
  <si>
    <t>por falta de supervisiones oportunas</t>
  </si>
  <si>
    <t>debido a que no se cuenta con los recursos (humanos y transporte)  suficientes para realizar las inspecciones de obras que se están ejecutando</t>
  </si>
  <si>
    <t>Mayor a 500 SMLMV</t>
  </si>
  <si>
    <t>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Secretario de Infraestructura coordinará con los Supervisores un plan alterno que permita cubrir la inspección de todas las obras. Esto se puede evidenciar con el certificado de solicitud  de disponibilidad presupuestal para contratación de vehículos y el certificado de solicitud  de disponibilidad presupuestal para personal de apoyo, además, con las Actas de Supervisión de las Obras.</t>
  </si>
  <si>
    <t>Trimestralmente</t>
  </si>
  <si>
    <r>
      <rPr>
        <b/>
        <sz val="9"/>
        <color theme="1"/>
        <rFont val="Calibri"/>
        <family val="2"/>
        <scheme val="minor"/>
      </rPr>
      <t>F1</t>
    </r>
    <r>
      <rPr>
        <sz val="9"/>
        <color theme="1"/>
        <rFont val="Calibri"/>
        <family val="2"/>
        <scheme val="minor"/>
      </rPr>
      <t xml:space="preserve">. Equipo Humano altamente capacitado para cumplir la labor en las áreas que le han sido asignadas, lo que contribuyen al cumplimiento del objetivo misional de la organización.                                   </t>
    </r>
    <r>
      <rPr>
        <b/>
        <sz val="9"/>
        <color theme="1"/>
        <rFont val="Calibri"/>
        <family val="2"/>
        <scheme val="minor"/>
      </rPr>
      <t>F2</t>
    </r>
    <r>
      <rPr>
        <sz val="9"/>
        <color theme="1"/>
        <rFont val="Calibri"/>
        <family val="2"/>
        <scheme val="minor"/>
      </rPr>
      <t xml:space="preserve">. Mecanismos de participación ciudadana establecidos                                   </t>
    </r>
    <r>
      <rPr>
        <b/>
        <sz val="9"/>
        <color theme="1"/>
        <rFont val="Calibri"/>
        <family val="2"/>
        <scheme val="minor"/>
      </rPr>
      <t>F3</t>
    </r>
    <r>
      <rPr>
        <sz val="9"/>
        <color theme="1"/>
        <rFont val="Calibri"/>
        <family val="2"/>
        <scheme val="minor"/>
      </rPr>
      <t xml:space="preserve">. Procesos de contratación llevados a cabo dentro de un marco de transparencia y cumplimiento de la normatividad vigente, lo anterior se evidencia en la publicación de cada uno de los procesos en el aplicativo secop ii                                                  </t>
    </r>
    <r>
      <rPr>
        <b/>
        <sz val="9"/>
        <color theme="1"/>
        <rFont val="Calibri"/>
        <family val="2"/>
        <scheme val="minor"/>
      </rPr>
      <t>F4</t>
    </r>
    <r>
      <rPr>
        <sz val="9"/>
        <color theme="1"/>
        <rFont val="Calibri"/>
        <family val="2"/>
        <scheme val="minor"/>
      </rPr>
      <t>. Acompañamiento, seguimiento y control por parte de la Oficna de Transparencias, Secretaría de Planeación, para el cumplimient del  Estatuto Anticorrupción y la Ley de Transparencia</t>
    </r>
  </si>
  <si>
    <r>
      <rPr>
        <b/>
        <sz val="9"/>
        <color theme="1"/>
        <rFont val="Calibri"/>
        <family val="2"/>
        <scheme val="minor"/>
      </rPr>
      <t>D1</t>
    </r>
    <r>
      <rPr>
        <sz val="9"/>
        <color theme="1"/>
        <rFont val="Calibri"/>
        <family val="2"/>
        <scheme val="minor"/>
      </rPr>
      <t xml:space="preserve">. Inestablidad laboral, debido a que la mayor parte del equipo humano de la Secretaría de Infraestructura, está vinculado por órdenes de prestación de servicios, lo que ocasiona la interrupción de las procesos.                 </t>
    </r>
    <r>
      <rPr>
        <b/>
        <sz val="9"/>
        <color theme="1"/>
        <rFont val="Calibri"/>
        <family val="2"/>
        <scheme val="minor"/>
      </rPr>
      <t>D2</t>
    </r>
    <r>
      <rPr>
        <sz val="9"/>
        <color theme="1"/>
        <rFont val="Calibri"/>
        <family val="2"/>
        <scheme val="minor"/>
      </rPr>
      <t xml:space="preserve">.Falta de motivación de los contratistas y funcionarios de participar en las capacitaciones que  brinda la Alcaldía Distrital de Cartagena               </t>
    </r>
    <r>
      <rPr>
        <b/>
        <sz val="9"/>
        <color theme="1"/>
        <rFont val="Calibri"/>
        <family val="2"/>
        <scheme val="minor"/>
      </rPr>
      <t>D3</t>
    </r>
    <r>
      <rPr>
        <sz val="9"/>
        <color theme="1"/>
        <rFont val="Calibri"/>
        <family val="2"/>
        <scheme val="minor"/>
      </rPr>
      <t>.Desconocimiento de algunos funcionarios y contratistas, de las políticas de MIPG asociadas al proceso de la SID.</t>
    </r>
  </si>
  <si>
    <r>
      <rPr>
        <b/>
        <sz val="9"/>
        <color theme="1"/>
        <rFont val="Calibri"/>
        <family val="2"/>
        <scheme val="minor"/>
      </rPr>
      <t>O1</t>
    </r>
    <r>
      <rPr>
        <sz val="9"/>
        <color theme="1"/>
        <rFont val="Calibri"/>
        <family val="2"/>
        <scheme val="minor"/>
      </rPr>
      <t xml:space="preserve">. Mejoramiento del hábito de pago de la ciudadanía con relación a sus impuestos distritales, lo que ha permitido una mayor disposición presupuestal para el el desarrollo de proyectos.                  </t>
    </r>
    <r>
      <rPr>
        <b/>
        <sz val="9"/>
        <color theme="1"/>
        <rFont val="Calibri"/>
        <family val="2"/>
        <scheme val="minor"/>
      </rPr>
      <t>O2.</t>
    </r>
    <r>
      <rPr>
        <sz val="9"/>
        <color theme="1"/>
        <rFont val="Calibri"/>
        <family val="2"/>
        <scheme val="minor"/>
      </rPr>
      <t xml:space="preserve"> Fortalecimiento de las relaciones de cooperación internacional, lo que ha permitido una asistencia técnica y finaciera para el desarrollo de proyectos de infraestructura</t>
    </r>
  </si>
  <si>
    <r>
      <rPr>
        <b/>
        <sz val="9"/>
        <color theme="1"/>
        <rFont val="Calibri"/>
        <family val="2"/>
        <scheme val="minor"/>
      </rPr>
      <t>DO1</t>
    </r>
    <r>
      <rPr>
        <sz val="9"/>
        <color theme="1"/>
        <rFont val="Calibri"/>
        <family val="2"/>
        <scheme val="minor"/>
      </rPr>
      <t xml:space="preserve">.Existe un plan de modernización en  la Alcaldía Distrital de Cartagena, el cual podría fortalecer la planta de personal  de la  SID                                            </t>
    </r>
    <r>
      <rPr>
        <b/>
        <sz val="9"/>
        <color theme="1"/>
        <rFont val="Calibri"/>
        <family val="2"/>
        <scheme val="minor"/>
      </rPr>
      <t>DO2</t>
    </r>
    <r>
      <rPr>
        <sz val="9"/>
        <color theme="1"/>
        <rFont val="Calibri"/>
        <family val="2"/>
        <scheme val="minor"/>
      </rPr>
      <t>.Se realizará seguimiento al plan anual de capacitación que se lidera desde el area de talento humano y con la ayuda de herramientas graficas y de comunicacion se fomentara la participacion de los funcionarios en las formaciones programadas.</t>
    </r>
  </si>
  <si>
    <r>
      <rPr>
        <b/>
        <sz val="9"/>
        <color theme="1"/>
        <rFont val="Calibri"/>
        <family val="2"/>
        <scheme val="minor"/>
      </rPr>
      <t>FA 1.</t>
    </r>
    <r>
      <rPr>
        <sz val="9"/>
        <color theme="1"/>
        <rFont val="Calibri"/>
        <family val="2"/>
        <scheme val="minor"/>
      </rPr>
      <t xml:space="preserve"> Cuando se den los cambios de administracion se establecera una comision de empalme en la cual se deben realizar actividades tendientes a que las obras contratadas y ejecutadas parcialmente se llevan a termino y se cumplan las metas establecidas en la planeacion estrategica de la SID                                    </t>
    </r>
    <r>
      <rPr>
        <b/>
        <sz val="9"/>
        <color theme="1"/>
        <rFont val="Calibri"/>
        <family val="2"/>
        <scheme val="minor"/>
      </rPr>
      <t>FA 2</t>
    </r>
    <r>
      <rPr>
        <sz val="9"/>
        <color theme="1"/>
        <rFont val="Calibri"/>
        <family val="2"/>
        <scheme val="minor"/>
      </rPr>
      <t>. Los mecanismos de participación ciudadana  y contar con el personal calificado, nos ayudará a formular estrategias que tengan en cuenta los ciudadanos, evitando inconformidades y por ende protestas que puedan obstaculizar el desarrollo de las obras.</t>
    </r>
  </si>
  <si>
    <r>
      <rPr>
        <b/>
        <sz val="9"/>
        <color theme="1"/>
        <rFont val="Calibri"/>
        <family val="2"/>
        <scheme val="minor"/>
      </rPr>
      <t>FO1.</t>
    </r>
    <r>
      <rPr>
        <sz val="9"/>
        <color theme="1"/>
        <rFont val="Calibri"/>
        <family val="2"/>
        <scheme val="minor"/>
      </rPr>
      <t xml:space="preserve">  Al contar con personal capacitado, se podría contribuir de mejor manera, al éxito de los proyectos que se deriven de la cooperación internacional.                     </t>
    </r>
    <r>
      <rPr>
        <b/>
        <sz val="9"/>
        <color theme="1"/>
        <rFont val="Calibri"/>
        <family val="2"/>
        <scheme val="minor"/>
      </rPr>
      <t>FO2.</t>
    </r>
    <r>
      <rPr>
        <sz val="9"/>
        <color theme="1"/>
        <rFont val="Calibri"/>
        <family val="2"/>
        <scheme val="minor"/>
      </rPr>
      <t xml:space="preserve"> Al contar con mecanismos de participación ciudadana eficientes, se podrían dar a conocer el desarrollo y el impacto de los proyectos que se están llevando a cabo en la Secretaría de Infraestructura Distrital, y esto podría aumentar la confianza de que los ciudadanos sigan contribuyendo con sus impuestos al desarrollo de la ciudad.</t>
    </r>
  </si>
  <si>
    <r>
      <rPr>
        <b/>
        <sz val="9"/>
        <color theme="1"/>
        <rFont val="Calibri"/>
        <family val="2"/>
        <scheme val="minor"/>
      </rPr>
      <t>DA1.</t>
    </r>
    <r>
      <rPr>
        <sz val="9"/>
        <color theme="1"/>
        <rFont val="Calibri"/>
        <family val="2"/>
        <scheme val="minor"/>
      </rPr>
      <t xml:space="preserve"> A cada contratista se le asigna un supervisor cuya responsabilidad principal es garantizar la óptima ejecución de las actividades contratadas. Además, en caso de producirse alguna rotación de personal, el supervisor debe llevar a cabo un seguimiento y revisión para asegurar la continuidad de los procesos y minimizar cualquier posible impacto en la calidad del servicio. De esta manera, se reducen los riesgos y, en caso de que se materialice alguno, el  impacto será lo más mínimo posible."                      </t>
    </r>
    <r>
      <rPr>
        <b/>
        <sz val="9"/>
        <color theme="1"/>
        <rFont val="Calibri"/>
        <family val="2"/>
        <scheme val="minor"/>
      </rPr>
      <t>DA2</t>
    </r>
    <r>
      <rPr>
        <sz val="9"/>
        <color theme="1"/>
        <rFont val="Calibri"/>
        <family val="2"/>
        <scheme val="minor"/>
      </rPr>
      <t>. En caso de materializarse un ataque cibernético se seguirán los lineamientos establecidos en la política institucional "Gestión de seguridad y privacidad de la información".</t>
    </r>
  </si>
  <si>
    <t>Planeacion de obras</t>
  </si>
  <si>
    <t>Ejecucion y control de obras</t>
  </si>
  <si>
    <t>Ejecucion y control de obra</t>
  </si>
  <si>
    <r>
      <rPr>
        <b/>
        <sz val="9"/>
        <color theme="1"/>
        <rFont val="Calibri"/>
        <family val="2"/>
        <scheme val="minor"/>
      </rPr>
      <t>A1.</t>
    </r>
    <r>
      <rPr>
        <sz val="9"/>
        <color theme="1"/>
        <rFont val="Calibri"/>
        <family val="2"/>
        <scheme val="minor"/>
      </rPr>
      <t xml:space="preserve"> Cambios de la administración                             </t>
    </r>
    <r>
      <rPr>
        <b/>
        <sz val="9"/>
        <color theme="1"/>
        <rFont val="Calibri"/>
        <family val="2"/>
        <scheme val="minor"/>
      </rPr>
      <t>A2</t>
    </r>
    <r>
      <rPr>
        <sz val="9"/>
        <color theme="1"/>
        <rFont val="Calibri"/>
        <family val="2"/>
        <scheme val="minor"/>
      </rPr>
      <t xml:space="preserve">. Factores climaticas que pueden afectar la ejecución de las obras                          </t>
    </r>
    <r>
      <rPr>
        <b/>
        <sz val="9"/>
        <color theme="1"/>
        <rFont val="Calibri"/>
        <family val="2"/>
        <scheme val="minor"/>
      </rPr>
      <t>A3.</t>
    </r>
    <r>
      <rPr>
        <sz val="9"/>
        <color theme="1"/>
        <rFont val="Calibri"/>
        <family val="2"/>
        <scheme val="minor"/>
      </rPr>
      <t xml:space="preserve"> Protestas de las comunidades durante el desarrollo de las obras                             </t>
    </r>
    <r>
      <rPr>
        <b/>
        <sz val="9"/>
        <color theme="1"/>
        <rFont val="Calibri"/>
        <family val="2"/>
        <scheme val="minor"/>
      </rPr>
      <t>A4</t>
    </r>
    <r>
      <rPr>
        <sz val="9"/>
        <color theme="1"/>
        <rFont val="Calibri"/>
        <family val="2"/>
        <scheme val="minor"/>
      </rPr>
      <t xml:space="preserve">. Ataques cibernéticos              </t>
    </r>
    <r>
      <rPr>
        <b/>
        <sz val="9"/>
        <color theme="1"/>
        <rFont val="Calibri"/>
        <family val="2"/>
        <scheme val="minor"/>
      </rPr>
      <t>A5.</t>
    </r>
    <r>
      <rPr>
        <sz val="9"/>
        <color theme="1"/>
        <rFont val="Calibri"/>
        <family val="2"/>
        <scheme val="minor"/>
      </rPr>
      <t xml:space="preserve"> Incumplimiento de los contratistas en el desarrollo de sus obligaciones contratctuales.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</si>
</sst>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40"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sz val="11"/>
      <color theme="1"/>
      <name val="Arial"/>
      <family val="2"/>
    </font>
    <font>
      <sz val="10"/>
      <color theme="1"/>
      <name val="Calibri"/>
      <family val="2"/>
      <scheme val="minor"/>
    </font>
    <font>
      <sz val="8"/>
      <color theme="1"/>
      <name val="Calibri"/>
      <family val="2"/>
      <scheme val="minor"/>
    </font>
    <font>
      <b/>
      <sz val="10"/>
      <color theme="1"/>
      <name val="Calibri"/>
      <family val="2"/>
      <scheme val="minor"/>
    </font>
    <font>
      <sz val="8"/>
      <color theme="10"/>
      <name val="Calibri"/>
      <family val="2"/>
      <scheme val="minor"/>
    </font>
    <font>
      <sz val="8"/>
      <name val="Arial Narrow"/>
      <family val="2"/>
    </font>
    <font>
      <b/>
      <sz val="12"/>
      <name val="Arial Narrow"/>
      <family val="2"/>
    </font>
    <font>
      <b/>
      <sz val="11"/>
      <color theme="0"/>
      <name val="Arial Narrow"/>
      <family val="2"/>
    </font>
    <font>
      <sz val="12"/>
      <name val="Arial Narrow"/>
      <family val="2"/>
    </font>
    <font>
      <b/>
      <sz val="12"/>
      <color theme="0"/>
      <name val="Arial Narrow"/>
      <family val="2"/>
    </font>
    <font>
      <sz val="11"/>
      <name val="Arial Narrow"/>
      <family val="2"/>
    </font>
    <font>
      <b/>
      <sz val="20"/>
      <name val="Arial Narrow"/>
      <family val="2"/>
    </font>
    <font>
      <sz val="10"/>
      <name val="Arial Narrow"/>
      <family val="2"/>
    </font>
    <font>
      <b/>
      <sz val="8"/>
      <name val="Arial Narrow"/>
      <family val="2"/>
    </font>
    <font>
      <b/>
      <sz val="11"/>
      <name val="Arial Narrow"/>
      <family val="2"/>
    </font>
    <font>
      <b/>
      <sz val="10"/>
      <color theme="0"/>
      <name val="Arial Narrow"/>
      <family val="2"/>
    </font>
    <font>
      <b/>
      <sz val="9"/>
      <color theme="0"/>
      <name val="Arial Narrow"/>
      <family val="2"/>
    </font>
    <font>
      <b/>
      <sz val="6"/>
      <color theme="0"/>
      <name val="Arial Narrow"/>
      <family val="2"/>
    </font>
    <font>
      <sz val="9"/>
      <name val="Arial Narrow"/>
      <family val="2"/>
    </font>
    <font>
      <sz val="9"/>
      <color theme="0"/>
      <name val="Arial Narrow"/>
      <family val="2"/>
    </font>
    <font>
      <b/>
      <sz val="9"/>
      <color theme="0"/>
      <name val="Calibri"/>
      <family val="2"/>
      <scheme val="minor"/>
    </font>
    <font>
      <b/>
      <sz val="7"/>
      <color theme="0"/>
      <name val="Arial Narrow"/>
      <family val="2"/>
    </font>
    <font>
      <b/>
      <sz val="9"/>
      <color theme="1"/>
      <name val="Arial Narrow"/>
      <family val="2"/>
    </font>
    <font>
      <sz val="9"/>
      <color theme="1"/>
      <name val="Arial Narrow"/>
      <family val="2"/>
    </font>
    <font>
      <sz val="8"/>
      <color theme="6" tint="-0.499984740745262"/>
      <name val="Calibri"/>
      <family val="2"/>
      <scheme val="minor"/>
    </font>
    <font>
      <b/>
      <sz val="11"/>
      <color theme="0"/>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sz val="10"/>
      <name val="Arial"/>
      <family val="2"/>
    </font>
    <font>
      <sz val="9"/>
      <name val="Arial"/>
      <family val="2"/>
    </font>
    <font>
      <b/>
      <sz val="8"/>
      <name val="Arial"/>
    </font>
    <font>
      <b/>
      <sz val="8"/>
      <color theme="1"/>
      <name val="Arial"/>
    </font>
    <font>
      <sz val="8"/>
      <name val="Arial"/>
      <family val="2"/>
    </font>
    <font>
      <sz val="9"/>
      <color theme="1"/>
      <name val="Calibri"/>
      <family val="2"/>
      <scheme val="minor"/>
    </font>
    <font>
      <b/>
      <sz val="9"/>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rgb="FF4CAA4C"/>
        <bgColor indexed="64"/>
      </patternFill>
    </fill>
    <fill>
      <patternFill patternType="solid">
        <fgColor rgb="FF4CAA4C"/>
        <bgColor rgb="FFFBD4B4"/>
      </patternFill>
    </fill>
    <fill>
      <patternFill patternType="solid">
        <fgColor theme="9" tint="0.79998168889431442"/>
        <bgColor indexed="64"/>
      </patternFill>
    </fill>
    <fill>
      <patternFill patternType="solid">
        <fgColor rgb="FF00B05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6" tint="0.79998168889431442"/>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64"/>
      </left>
      <right/>
      <top/>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diagonal/>
    </border>
    <border>
      <left/>
      <right/>
      <top style="medium">
        <color rgb="FF000000"/>
      </top>
      <bottom style="thin">
        <color indexed="64"/>
      </bottom>
      <diagonal/>
    </border>
    <border>
      <left style="thin">
        <color auto="1"/>
      </left>
      <right style="medium">
        <color rgb="FF000000"/>
      </right>
      <top style="thin">
        <color auto="1"/>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diagonal/>
    </border>
    <border>
      <left style="thin">
        <color indexed="64"/>
      </left>
      <right style="medium">
        <color rgb="FF000000"/>
      </right>
      <top/>
      <bottom/>
      <diagonal/>
    </border>
    <border>
      <left style="thin">
        <color rgb="FF000000"/>
      </left>
      <right style="thin">
        <color rgb="FF000000"/>
      </right>
      <top style="thin">
        <color rgb="FF000000"/>
      </top>
      <bottom style="medium">
        <color rgb="FF000000"/>
      </bottom>
      <diagonal/>
    </border>
    <border>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indexed="64"/>
      </left>
      <right style="thin">
        <color indexed="64"/>
      </right>
      <top/>
      <bottom style="medium">
        <color rgb="FF000000"/>
      </bottom>
      <diagonal/>
    </border>
    <border>
      <left style="thin">
        <color indexed="64"/>
      </left>
      <right/>
      <top style="thin">
        <color indexed="64"/>
      </top>
      <bottom style="medium">
        <color rgb="FF000000"/>
      </bottom>
      <diagonal/>
    </border>
    <border>
      <left style="thin">
        <color indexed="64"/>
      </left>
      <right style="medium">
        <color rgb="FF000000"/>
      </right>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14">
    <xf numFmtId="0" fontId="0" fillId="0" borderId="0"/>
    <xf numFmtId="0" fontId="1" fillId="0" borderId="0" applyNumberFormat="0" applyFill="0" applyBorder="0" applyAlignment="0" applyProtection="0"/>
    <xf numFmtId="0" fontId="4" fillId="0" borderId="0"/>
    <xf numFmtId="0" fontId="2" fillId="0" borderId="0"/>
    <xf numFmtId="0" fontId="4" fillId="0" borderId="0"/>
    <xf numFmtId="0" fontId="4" fillId="0" borderId="0"/>
    <xf numFmtId="0" fontId="4" fillId="0" borderId="0"/>
    <xf numFmtId="0" fontId="3" fillId="0" borderId="0"/>
    <xf numFmtId="0" fontId="4" fillId="0" borderId="0"/>
    <xf numFmtId="0" fontId="4" fillId="0" borderId="0"/>
    <xf numFmtId="0" fontId="4" fillId="0" borderId="0"/>
    <xf numFmtId="0" fontId="2" fillId="0" borderId="0"/>
    <xf numFmtId="0" fontId="5" fillId="0" borderId="2" applyBorder="0">
      <alignment horizontal="center" vertical="center" wrapText="1"/>
    </xf>
    <xf numFmtId="0" fontId="33" fillId="0" borderId="0"/>
  </cellStyleXfs>
  <cellXfs count="193">
    <xf numFmtId="0" fontId="0" fillId="0" borderId="0" xfId="0"/>
    <xf numFmtId="0" fontId="6" fillId="0" borderId="1" xfId="0" applyFont="1" applyBorder="1"/>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8" fillId="0" borderId="1" xfId="1" applyFont="1" applyBorder="1"/>
    <xf numFmtId="0" fontId="8" fillId="0" borderId="1" xfId="1" applyFont="1" applyBorder="1" applyAlignment="1">
      <alignment wrapText="1"/>
    </xf>
    <xf numFmtId="0" fontId="8" fillId="0" borderId="1" xfId="1" applyFont="1" applyBorder="1" applyAlignment="1">
      <alignment horizontal="center" wrapText="1"/>
    </xf>
    <xf numFmtId="0" fontId="9" fillId="3" borderId="0" xfId="2" applyFont="1" applyFill="1"/>
    <xf numFmtId="0" fontId="14" fillId="0" borderId="0" xfId="2" applyFont="1" applyAlignment="1">
      <alignment vertical="center" wrapText="1"/>
    </xf>
    <xf numFmtId="0" fontId="22" fillId="0" borderId="0" xfId="2" applyFont="1" applyAlignment="1">
      <alignment vertical="center" wrapText="1"/>
    </xf>
    <xf numFmtId="0" fontId="25" fillId="4" borderId="1" xfId="2" applyFont="1" applyFill="1" applyBorder="1" applyAlignment="1">
      <alignment horizontal="center" vertical="center"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wrapText="1"/>
    </xf>
    <xf numFmtId="0" fontId="9" fillId="0" borderId="1" xfId="2" applyFont="1" applyBorder="1" applyAlignment="1">
      <alignment horizontal="center" vertical="center" wrapText="1"/>
    </xf>
    <xf numFmtId="9" fontId="22" fillId="0" borderId="1" xfId="0" applyNumberFormat="1" applyFont="1" applyBorder="1" applyAlignment="1">
      <alignment horizontal="center" vertical="center" wrapText="1"/>
    </xf>
    <xf numFmtId="0" fontId="9" fillId="0" borderId="0" xfId="2" applyFont="1" applyAlignment="1">
      <alignment horizontal="justify" vertical="top" wrapText="1"/>
    </xf>
    <xf numFmtId="165" fontId="6" fillId="0" borderId="1" xfId="0" applyNumberFormat="1" applyFont="1" applyBorder="1" applyAlignment="1">
      <alignment horizontal="center" vertical="center"/>
    </xf>
    <xf numFmtId="0" fontId="28" fillId="0"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xf>
    <xf numFmtId="0" fontId="8" fillId="0" borderId="2" xfId="1" applyFont="1" applyBorder="1" applyAlignment="1">
      <alignment vertical="center" wrapText="1"/>
    </xf>
    <xf numFmtId="0" fontId="0" fillId="0" borderId="1" xfId="0" applyBorder="1"/>
    <xf numFmtId="0" fontId="29" fillId="7" borderId="1" xfId="0" applyFont="1" applyFill="1" applyBorder="1" applyAlignment="1">
      <alignment horizontal="center"/>
    </xf>
    <xf numFmtId="0" fontId="30" fillId="8" borderId="1" xfId="0" applyFont="1" applyFill="1" applyBorder="1" applyAlignment="1">
      <alignment horizontal="center" vertical="center" wrapText="1"/>
    </xf>
    <xf numFmtId="0" fontId="31"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0" fillId="0" borderId="0" xfId="0" applyAlignment="1">
      <alignment wrapText="1"/>
    </xf>
    <xf numFmtId="9" fontId="27" fillId="0" borderId="2" xfId="2" applyNumberFormat="1" applyFont="1" applyBorder="1" applyAlignment="1">
      <alignment vertical="center" wrapText="1"/>
    </xf>
    <xf numFmtId="0" fontId="22" fillId="0" borderId="10" xfId="2" applyFont="1" applyBorder="1" applyAlignment="1">
      <alignment vertical="center"/>
    </xf>
    <xf numFmtId="0" fontId="22" fillId="0" borderId="6" xfId="2" applyFont="1" applyBorder="1" applyAlignment="1">
      <alignment vertical="center"/>
    </xf>
    <xf numFmtId="9" fontId="21" fillId="4" borderId="1" xfId="2" applyNumberFormat="1" applyFont="1" applyFill="1" applyBorder="1" applyAlignment="1">
      <alignment horizontal="center" vertical="center" wrapText="1"/>
    </xf>
    <xf numFmtId="9" fontId="27" fillId="6" borderId="1" xfId="0" applyNumberFormat="1"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9" fontId="27" fillId="0" borderId="2" xfId="2" applyNumberFormat="1" applyFont="1" applyBorder="1" applyAlignment="1">
      <alignment horizontal="center" vertical="center" wrapText="1"/>
    </xf>
    <xf numFmtId="9" fontId="22" fillId="0" borderId="1" xfId="0" applyNumberFormat="1" applyFont="1" applyBorder="1" applyAlignment="1" applyProtection="1">
      <alignment horizontal="center" vertical="center" wrapText="1"/>
      <protection locked="0"/>
    </xf>
    <xf numFmtId="164" fontId="12" fillId="0" borderId="6" xfId="2" applyNumberFormat="1" applyFont="1" applyBorder="1" applyAlignment="1">
      <alignment horizontal="center" vertical="center" wrapText="1"/>
    </xf>
    <xf numFmtId="0" fontId="14" fillId="0" borderId="13" xfId="2" applyFont="1" applyBorder="1" applyAlignment="1">
      <alignment vertical="center" wrapText="1"/>
    </xf>
    <xf numFmtId="0" fontId="16" fillId="0" borderId="13" xfId="2" applyFont="1" applyBorder="1" applyAlignment="1">
      <alignment vertical="center" wrapText="1"/>
    </xf>
    <xf numFmtId="9" fontId="17" fillId="0" borderId="13" xfId="2" applyNumberFormat="1" applyFont="1" applyBorder="1" applyAlignment="1">
      <alignment vertical="center" wrapText="1"/>
    </xf>
    <xf numFmtId="9" fontId="17" fillId="0" borderId="13" xfId="2" applyNumberFormat="1" applyFont="1" applyBorder="1" applyAlignment="1">
      <alignment horizontal="center" vertical="center" wrapText="1"/>
    </xf>
    <xf numFmtId="0" fontId="18" fillId="0" borderId="13" xfId="2" applyFont="1" applyBorder="1" applyAlignment="1">
      <alignment horizontal="center" vertical="center" wrapText="1"/>
    </xf>
    <xf numFmtId="0" fontId="8" fillId="0" borderId="1" xfId="1" applyFont="1" applyBorder="1" applyAlignment="1">
      <alignment vertical="center" wrapText="1"/>
    </xf>
    <xf numFmtId="0" fontId="8" fillId="0" borderId="1" xfId="1" applyFont="1" applyBorder="1" applyAlignment="1">
      <alignment horizontal="left" vertical="center" wrapText="1"/>
    </xf>
    <xf numFmtId="0" fontId="34" fillId="0" borderId="1" xfId="0" applyFont="1" applyBorder="1" applyAlignment="1">
      <alignment horizontal="center" vertical="center" wrapText="1"/>
    </xf>
    <xf numFmtId="0" fontId="13" fillId="0" borderId="17" xfId="2" applyFont="1" applyBorder="1" applyAlignment="1">
      <alignment vertical="center" wrapText="1"/>
    </xf>
    <xf numFmtId="0" fontId="12" fillId="0" borderId="2" xfId="2" applyFont="1" applyBorder="1" applyAlignment="1">
      <alignment horizontal="center" vertical="center" wrapText="1"/>
    </xf>
    <xf numFmtId="0" fontId="13" fillId="4" borderId="10" xfId="2" applyFont="1" applyFill="1" applyBorder="1" applyAlignment="1">
      <alignment horizontal="center" vertical="center" wrapText="1"/>
    </xf>
    <xf numFmtId="0" fontId="22" fillId="0" borderId="17" xfId="2" applyFont="1" applyBorder="1" applyAlignment="1">
      <alignment horizontal="left" vertical="top" wrapText="1"/>
    </xf>
    <xf numFmtId="0" fontId="22" fillId="0" borderId="3" xfId="2" applyFont="1" applyBorder="1" applyAlignment="1">
      <alignment horizontal="center" vertical="center" wrapText="1"/>
    </xf>
    <xf numFmtId="0" fontId="9" fillId="0" borderId="1" xfId="2" applyFont="1" applyBorder="1" applyAlignment="1" applyProtection="1">
      <alignment horizontal="center" vertical="center" wrapText="1"/>
      <protection locked="0"/>
    </xf>
    <xf numFmtId="0" fontId="9" fillId="0" borderId="30" xfId="2" applyFont="1" applyBorder="1" applyAlignment="1">
      <alignment horizontal="center" vertical="center" wrapText="1"/>
    </xf>
    <xf numFmtId="0" fontId="22" fillId="0" borderId="32" xfId="0" applyFont="1" applyBorder="1" applyAlignment="1" applyProtection="1">
      <alignment horizontal="center" vertical="center" wrapText="1"/>
      <protection locked="0"/>
    </xf>
    <xf numFmtId="9" fontId="27" fillId="0" borderId="28" xfId="2"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2" fillId="0" borderId="29" xfId="0" applyNumberFormat="1" applyFont="1" applyBorder="1" applyAlignment="1" applyProtection="1">
      <alignment horizontal="center" vertical="center" wrapText="1"/>
      <protection locked="0"/>
    </xf>
    <xf numFmtId="9" fontId="22" fillId="0" borderId="30" xfId="0" applyNumberFormat="1" applyFont="1" applyBorder="1" applyAlignment="1" applyProtection="1">
      <alignment horizontal="center" vertical="center" wrapText="1"/>
      <protection locked="0"/>
    </xf>
    <xf numFmtId="9" fontId="22" fillId="0" borderId="30" xfId="0" applyNumberFormat="1" applyFont="1" applyBorder="1" applyAlignment="1">
      <alignment horizontal="center" vertical="center" wrapText="1"/>
    </xf>
    <xf numFmtId="0" fontId="13" fillId="0" borderId="0" xfId="2" applyFont="1" applyAlignment="1">
      <alignment vertical="center" wrapText="1"/>
    </xf>
    <xf numFmtId="164" fontId="12" fillId="0" borderId="0" xfId="2" applyNumberFormat="1" applyFont="1" applyAlignment="1">
      <alignment horizontal="center" vertical="center" wrapText="1"/>
    </xf>
    <xf numFmtId="0" fontId="15" fillId="10" borderId="0" xfId="9" applyFont="1" applyFill="1" applyAlignment="1">
      <alignment vertical="center" wrapText="1"/>
    </xf>
    <xf numFmtId="0" fontId="12" fillId="0" borderId="0" xfId="2" applyFont="1" applyAlignment="1">
      <alignment vertical="center" wrapText="1"/>
    </xf>
    <xf numFmtId="0" fontId="37" fillId="0" borderId="1" xfId="0" applyFont="1" applyBorder="1" applyAlignment="1">
      <alignment horizontal="center" vertical="center" wrapText="1"/>
    </xf>
    <xf numFmtId="14" fontId="37" fillId="0" borderId="1" xfId="0" applyNumberFormat="1" applyFont="1" applyBorder="1" applyAlignment="1">
      <alignment horizontal="center" vertical="center" wrapText="1"/>
    </xf>
    <xf numFmtId="14" fontId="37" fillId="11" borderId="1" xfId="0" applyNumberFormat="1"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0" fontId="35" fillId="11" borderId="6" xfId="0" applyFont="1" applyFill="1" applyBorder="1" applyAlignment="1">
      <alignment horizontal="center" vertical="center" wrapText="1"/>
    </xf>
    <xf numFmtId="0" fontId="9" fillId="0" borderId="1" xfId="2" applyFont="1" applyBorder="1" applyAlignment="1" applyProtection="1">
      <alignment horizontal="left" vertical="center" wrapText="1"/>
      <protection locked="0"/>
    </xf>
    <xf numFmtId="0" fontId="9" fillId="0" borderId="1" xfId="2" applyFont="1" applyBorder="1" applyAlignment="1">
      <alignment horizontal="left" vertical="center" wrapText="1"/>
    </xf>
    <xf numFmtId="0" fontId="9" fillId="0" borderId="1" xfId="2" applyFont="1" applyBorder="1" applyAlignment="1" applyProtection="1">
      <alignment vertical="center" wrapText="1"/>
      <protection locked="0"/>
    </xf>
    <xf numFmtId="0" fontId="9" fillId="0" borderId="1" xfId="2" applyFont="1" applyBorder="1" applyAlignment="1">
      <alignment vertical="center" wrapText="1"/>
    </xf>
    <xf numFmtId="0" fontId="38" fillId="0" borderId="1" xfId="0" applyFont="1" applyBorder="1" applyAlignment="1">
      <alignment vertical="top" wrapText="1"/>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30" fillId="9" borderId="7" xfId="0" applyFont="1" applyFill="1" applyBorder="1" applyAlignment="1">
      <alignment horizontal="center" wrapText="1"/>
    </xf>
    <xf numFmtId="0" fontId="30" fillId="9" borderId="8" xfId="0" applyFont="1" applyFill="1" applyBorder="1" applyAlignment="1">
      <alignment horizontal="center" wrapText="1"/>
    </xf>
    <xf numFmtId="0" fontId="30" fillId="9" borderId="9" xfId="0" applyFont="1" applyFill="1" applyBorder="1" applyAlignment="1">
      <alignment horizontal="center" wrapText="1"/>
    </xf>
    <xf numFmtId="0" fontId="30" fillId="8" borderId="7" xfId="0" applyFont="1" applyFill="1" applyBorder="1" applyAlignment="1">
      <alignment horizontal="center"/>
    </xf>
    <xf numFmtId="0" fontId="30" fillId="8" borderId="8" xfId="0" applyFont="1" applyFill="1" applyBorder="1" applyAlignment="1">
      <alignment horizontal="center"/>
    </xf>
    <xf numFmtId="0" fontId="30" fillId="8" borderId="9" xfId="0" applyFont="1" applyFill="1" applyBorder="1" applyAlignment="1">
      <alignment horizontal="center"/>
    </xf>
    <xf numFmtId="0" fontId="11" fillId="4" borderId="24" xfId="2" applyFont="1" applyFill="1" applyBorder="1" applyAlignment="1">
      <alignment horizontal="center" vertical="center" wrapText="1"/>
    </xf>
    <xf numFmtId="0" fontId="11" fillId="4" borderId="15" xfId="2" applyFont="1" applyFill="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30" xfId="0" applyNumberFormat="1" applyFont="1" applyBorder="1" applyAlignment="1">
      <alignment horizontal="center" vertical="center" wrapText="1"/>
    </xf>
    <xf numFmtId="0" fontId="26" fillId="0" borderId="1" xfId="2" applyFont="1" applyBorder="1" applyAlignment="1">
      <alignment horizontal="center" vertical="center" wrapText="1"/>
    </xf>
    <xf numFmtId="0" fontId="26" fillId="0" borderId="30" xfId="2" applyFont="1" applyBorder="1" applyAlignment="1">
      <alignment horizontal="center" vertical="center" wrapText="1"/>
    </xf>
    <xf numFmtId="0" fontId="9" fillId="0" borderId="2"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26" xfId="2" applyFont="1" applyBorder="1" applyAlignment="1">
      <alignment horizontal="center" vertical="center" wrapText="1"/>
    </xf>
    <xf numFmtId="0" fontId="9" fillId="0" borderId="27" xfId="2" applyFont="1" applyBorder="1" applyAlignment="1">
      <alignment horizontal="center" vertical="center" wrapText="1"/>
    </xf>
    <xf numFmtId="0" fontId="9" fillId="0" borderId="33" xfId="2" applyFont="1" applyBorder="1" applyAlignment="1">
      <alignment horizontal="center" vertical="center" wrapText="1"/>
    </xf>
    <xf numFmtId="0" fontId="26" fillId="0" borderId="1" xfId="2" applyFont="1" applyBorder="1" applyAlignment="1">
      <alignment horizontal="center" vertical="center"/>
    </xf>
    <xf numFmtId="0" fontId="26" fillId="0" borderId="30" xfId="2" applyFont="1" applyBorder="1" applyAlignment="1">
      <alignment horizontal="center" vertical="center"/>
    </xf>
    <xf numFmtId="9" fontId="27" fillId="0" borderId="2" xfId="0" applyNumberFormat="1" applyFont="1" applyBorder="1" applyAlignment="1" applyProtection="1">
      <alignment horizontal="center" vertical="center" wrapText="1"/>
      <protection locked="0"/>
    </xf>
    <xf numFmtId="9" fontId="27" fillId="0" borderId="10" xfId="0" applyNumberFormat="1" applyFont="1" applyBorder="1" applyAlignment="1" applyProtection="1">
      <alignment horizontal="center" vertical="center" wrapText="1"/>
      <protection locked="0"/>
    </xf>
    <xf numFmtId="9" fontId="27" fillId="0" borderId="31" xfId="0" applyNumberFormat="1" applyFont="1" applyBorder="1" applyAlignment="1" applyProtection="1">
      <alignment horizontal="center" vertical="center" wrapText="1"/>
      <protection locked="0"/>
    </xf>
    <xf numFmtId="0" fontId="9" fillId="0" borderId="6" xfId="2" applyFont="1" applyBorder="1" applyAlignment="1">
      <alignment horizontal="center" vertical="center" wrapText="1"/>
    </xf>
    <xf numFmtId="0" fontId="9" fillId="0" borderId="25" xfId="2" applyFont="1" applyBorder="1" applyAlignment="1">
      <alignment horizontal="center" vertical="center" wrapText="1"/>
    </xf>
    <xf numFmtId="0" fontId="22" fillId="0" borderId="15" xfId="2" applyFont="1" applyBorder="1" applyAlignment="1" applyProtection="1">
      <alignment horizontal="center" vertical="center" wrapText="1"/>
      <protection locked="0"/>
    </xf>
    <xf numFmtId="0" fontId="22" fillId="0" borderId="28" xfId="2" applyFont="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9" xfId="2" applyFont="1" applyBorder="1" applyAlignment="1" applyProtection="1">
      <alignment horizontal="center" vertical="center" wrapText="1"/>
      <protection locked="0"/>
    </xf>
    <xf numFmtId="0" fontId="22" fillId="0" borderId="29" xfId="2" applyFont="1" applyBorder="1" applyAlignment="1" applyProtection="1">
      <alignment horizontal="center" vertical="center" wrapText="1"/>
      <protection locked="0"/>
    </xf>
    <xf numFmtId="0" fontId="22" fillId="0" borderId="1" xfId="2" applyFont="1" applyBorder="1" applyAlignment="1" applyProtection="1">
      <alignment horizontal="center" vertical="center" wrapText="1"/>
      <protection locked="0"/>
    </xf>
    <xf numFmtId="0" fontId="22" fillId="0" borderId="30" xfId="2" applyFont="1" applyBorder="1" applyAlignment="1" applyProtection="1">
      <alignment horizontal="center" vertical="center" wrapText="1"/>
      <protection locked="0"/>
    </xf>
    <xf numFmtId="0" fontId="22" fillId="0" borderId="1" xfId="2" applyFont="1" applyBorder="1" applyAlignment="1">
      <alignment horizontal="center" vertical="center" wrapText="1"/>
    </xf>
    <xf numFmtId="0" fontId="22" fillId="0" borderId="30" xfId="2" applyFont="1" applyBorder="1" applyAlignment="1">
      <alignment horizontal="center" vertical="center" wrapText="1"/>
    </xf>
    <xf numFmtId="3" fontId="22" fillId="0" borderId="1" xfId="2" applyNumberFormat="1" applyFont="1" applyBorder="1" applyAlignment="1" applyProtection="1">
      <alignment horizontal="center" vertical="center" wrapText="1"/>
      <protection locked="0"/>
    </xf>
    <xf numFmtId="3" fontId="22" fillId="0" borderId="30" xfId="2" applyNumberFormat="1" applyFont="1" applyBorder="1" applyAlignment="1" applyProtection="1">
      <alignment horizontal="center" vertical="center" wrapText="1"/>
      <protection locked="0"/>
    </xf>
    <xf numFmtId="9" fontId="27" fillId="0" borderId="1" xfId="2" applyNumberFormat="1" applyFont="1" applyBorder="1" applyAlignment="1">
      <alignment horizontal="center" vertical="center" wrapText="1"/>
    </xf>
    <xf numFmtId="0" fontId="22" fillId="0" borderId="1" xfId="2" applyFont="1" applyBorder="1" applyAlignment="1">
      <alignment horizontal="center" vertical="center"/>
    </xf>
    <xf numFmtId="0" fontId="22" fillId="0" borderId="30" xfId="2" applyFont="1" applyBorder="1" applyAlignment="1">
      <alignment horizontal="center" vertical="center"/>
    </xf>
    <xf numFmtId="9" fontId="27" fillId="0" borderId="1" xfId="0" applyNumberFormat="1" applyFont="1" applyBorder="1" applyAlignment="1" applyProtection="1">
      <alignment horizontal="center" vertical="center" wrapText="1"/>
      <protection locked="0"/>
    </xf>
    <xf numFmtId="9" fontId="27" fillId="0" borderId="30" xfId="0" applyNumberFormat="1" applyFont="1" applyBorder="1" applyAlignment="1" applyProtection="1">
      <alignment horizontal="center" vertical="center" wrapText="1"/>
      <protection locked="0"/>
    </xf>
    <xf numFmtId="9" fontId="26" fillId="0" borderId="1" xfId="0" applyNumberFormat="1" applyFont="1" applyBorder="1" applyAlignment="1">
      <alignment horizontal="center" vertical="center" wrapText="1"/>
    </xf>
    <xf numFmtId="9" fontId="26" fillId="0" borderId="30" xfId="0" applyNumberFormat="1" applyFont="1" applyBorder="1" applyAlignment="1">
      <alignment horizontal="center" vertical="center" wrapText="1"/>
    </xf>
    <xf numFmtId="9" fontId="27" fillId="0" borderId="6" xfId="0" applyNumberFormat="1" applyFont="1" applyBorder="1" applyAlignment="1" applyProtection="1">
      <alignment horizontal="center" vertical="center" wrapText="1"/>
      <protection locked="0"/>
    </xf>
    <xf numFmtId="0" fontId="11" fillId="4" borderId="6" xfId="2" applyFont="1" applyFill="1" applyBorder="1" applyAlignment="1">
      <alignment horizontal="center" vertical="center" wrapText="1"/>
    </xf>
    <xf numFmtId="0" fontId="20" fillId="5" borderId="1" xfId="2" applyFont="1" applyFill="1" applyBorder="1" applyAlignment="1">
      <alignment horizontal="center" vertical="center" textRotation="90" wrapText="1"/>
    </xf>
    <xf numFmtId="9" fontId="20" fillId="4" borderId="1" xfId="2" applyNumberFormat="1" applyFont="1" applyFill="1" applyBorder="1" applyAlignment="1">
      <alignment horizontal="center" vertical="center" wrapText="1"/>
    </xf>
    <xf numFmtId="0" fontId="20" fillId="4" borderId="1" xfId="2" applyFont="1" applyFill="1" applyBorder="1" applyAlignment="1">
      <alignment horizontal="center" vertical="center" textRotation="90" wrapText="1"/>
    </xf>
    <xf numFmtId="0" fontId="20" fillId="4" borderId="22" xfId="2"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0" fillId="4" borderId="6" xfId="2" applyFont="1" applyFill="1" applyBorder="1" applyAlignment="1">
      <alignment horizontal="center" vertical="center" wrapText="1"/>
    </xf>
    <xf numFmtId="0" fontId="20" fillId="4" borderId="1" xfId="2" applyFont="1" applyFill="1" applyBorder="1" applyAlignment="1">
      <alignment horizontal="center" vertical="center" wrapText="1"/>
    </xf>
    <xf numFmtId="0" fontId="13" fillId="4" borderId="1" xfId="2" applyFont="1" applyFill="1" applyBorder="1" applyAlignment="1">
      <alignment horizontal="center" vertical="center" wrapText="1"/>
    </xf>
    <xf numFmtId="0" fontId="13" fillId="4" borderId="7" xfId="2" applyFont="1" applyFill="1" applyBorder="1" applyAlignment="1">
      <alignment horizontal="center" vertical="center" wrapText="1"/>
    </xf>
    <xf numFmtId="0" fontId="19" fillId="4" borderId="2" xfId="2" applyFont="1" applyFill="1" applyBorder="1" applyAlignment="1">
      <alignment horizontal="center" vertical="center" wrapText="1"/>
    </xf>
    <xf numFmtId="0" fontId="19" fillId="4" borderId="1" xfId="2" applyFont="1" applyFill="1" applyBorder="1" applyAlignment="1">
      <alignment horizontal="center" vertical="center" wrapText="1"/>
    </xf>
    <xf numFmtId="9" fontId="20" fillId="4" borderId="6" xfId="2" applyNumberFormat="1" applyFont="1" applyFill="1" applyBorder="1" applyAlignment="1">
      <alignment horizontal="center" vertical="center" wrapText="1"/>
    </xf>
    <xf numFmtId="9" fontId="20" fillId="4" borderId="9" xfId="2" applyNumberFormat="1" applyFont="1" applyFill="1" applyBorder="1" applyAlignment="1">
      <alignment horizontal="center" vertical="center" wrapText="1"/>
    </xf>
    <xf numFmtId="0" fontId="22" fillId="0" borderId="1" xfId="0" applyFont="1" applyBorder="1" applyAlignment="1">
      <alignment horizontal="center" vertical="center" wrapText="1"/>
    </xf>
    <xf numFmtId="0" fontId="22" fillId="10" borderId="11" xfId="13" applyFont="1" applyFill="1" applyBorder="1" applyAlignment="1">
      <alignment horizontal="justify" vertical="center" wrapText="1"/>
    </xf>
    <xf numFmtId="0" fontId="22" fillId="10" borderId="12" xfId="13" applyFont="1" applyFill="1" applyBorder="1" applyAlignment="1">
      <alignment horizontal="justify" vertical="center" wrapText="1"/>
    </xf>
    <xf numFmtId="164" fontId="12" fillId="0" borderId="6" xfId="2" applyNumberFormat="1" applyFont="1" applyBorder="1" applyAlignment="1">
      <alignment horizontal="left" vertical="center" wrapText="1"/>
    </xf>
    <xf numFmtId="164" fontId="12" fillId="0" borderId="25" xfId="2" applyNumberFormat="1" applyFont="1" applyBorder="1" applyAlignment="1">
      <alignment horizontal="left" vertical="center" wrapText="1"/>
    </xf>
    <xf numFmtId="0" fontId="35" fillId="0" borderId="21" xfId="2" applyFont="1" applyBorder="1" applyAlignment="1" applyProtection="1">
      <alignment horizontal="center" vertical="center" wrapText="1"/>
      <protection locked="0"/>
    </xf>
    <xf numFmtId="0" fontId="36" fillId="0" borderId="15" xfId="0" applyFont="1" applyBorder="1" applyAlignment="1">
      <alignment horizontal="left" vertical="center"/>
    </xf>
    <xf numFmtId="0" fontId="35" fillId="0" borderId="9" xfId="2" applyFont="1" applyBorder="1" applyAlignment="1" applyProtection="1">
      <alignment horizontal="center" vertical="center" wrapText="1"/>
      <protection locked="0"/>
    </xf>
    <xf numFmtId="0" fontId="35" fillId="0" borderId="1" xfId="2" applyFont="1" applyBorder="1" applyAlignment="1" applyProtection="1">
      <alignment horizontal="center" vertical="center" wrapText="1"/>
      <protection locked="0"/>
    </xf>
    <xf numFmtId="0" fontId="35" fillId="0" borderId="7" xfId="2" applyFont="1" applyBorder="1" applyAlignment="1" applyProtection="1">
      <alignment horizontal="center" vertical="center" wrapText="1"/>
      <protection locked="0"/>
    </xf>
    <xf numFmtId="0" fontId="35" fillId="0" borderId="38" xfId="2" applyFont="1" applyBorder="1" applyAlignment="1" applyProtection="1">
      <alignment horizontal="center" vertical="center" wrapText="1"/>
      <protection locked="0"/>
    </xf>
    <xf numFmtId="0" fontId="35" fillId="0" borderId="16" xfId="2" applyFont="1" applyBorder="1" applyAlignment="1" applyProtection="1">
      <alignment horizontal="center" vertical="center" wrapText="1"/>
      <protection locked="0"/>
    </xf>
    <xf numFmtId="0" fontId="35" fillId="0" borderId="37" xfId="2" applyFont="1" applyBorder="1" applyAlignment="1" applyProtection="1">
      <alignment horizontal="center" vertical="center" wrapText="1"/>
      <protection locked="0"/>
    </xf>
    <xf numFmtId="0" fontId="10" fillId="0" borderId="13" xfId="2" applyFont="1" applyBorder="1" applyAlignment="1">
      <alignment horizontal="center" vertical="center"/>
    </xf>
    <xf numFmtId="0" fontId="12" fillId="0" borderId="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Alignment="1" applyProtection="1">
      <alignment horizontal="center" vertical="center" wrapText="1"/>
      <protection locked="0"/>
    </xf>
    <xf numFmtId="0" fontId="12" fillId="0" borderId="3" xfId="2" applyFont="1" applyBorder="1" applyAlignment="1" applyProtection="1">
      <alignment horizontal="center" vertical="center" wrapText="1"/>
      <protection locked="0"/>
    </xf>
    <xf numFmtId="0" fontId="13" fillId="4" borderId="13" xfId="2" applyFont="1" applyFill="1" applyBorder="1" applyAlignment="1">
      <alignment horizontal="center" vertical="center"/>
    </xf>
    <xf numFmtId="0" fontId="13" fillId="4" borderId="5" xfId="2" applyFont="1" applyFill="1" applyBorder="1" applyAlignment="1">
      <alignment horizontal="center" vertical="center"/>
    </xf>
    <xf numFmtId="0" fontId="11" fillId="4" borderId="25" xfId="2" applyFont="1" applyFill="1" applyBorder="1" applyAlignment="1">
      <alignment horizontal="center" vertical="center" wrapText="1"/>
    </xf>
    <xf numFmtId="0" fontId="11" fillId="4" borderId="1" xfId="2" applyFont="1" applyFill="1" applyBorder="1" applyAlignment="1">
      <alignment horizontal="center" vertical="center" wrapText="1"/>
    </xf>
    <xf numFmtId="0" fontId="11" fillId="4" borderId="22" xfId="2" applyFont="1" applyFill="1" applyBorder="1" applyAlignment="1">
      <alignment horizontal="center" vertical="center" wrapText="1"/>
    </xf>
    <xf numFmtId="0" fontId="20" fillId="4" borderId="15"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19" xfId="2" applyFont="1" applyFill="1" applyBorder="1" applyAlignment="1">
      <alignment horizontal="center" vertical="center" wrapText="1"/>
    </xf>
    <xf numFmtId="0" fontId="12" fillId="0" borderId="43" xfId="2" applyFont="1" applyBorder="1" applyAlignment="1" applyProtection="1">
      <alignment horizontal="left" vertical="top" wrapText="1"/>
      <protection locked="0"/>
    </xf>
    <xf numFmtId="0" fontId="12" fillId="0" borderId="44" xfId="2" applyFont="1" applyBorder="1" applyAlignment="1" applyProtection="1">
      <alignment horizontal="left" vertical="top" wrapText="1"/>
      <protection locked="0"/>
    </xf>
    <xf numFmtId="0" fontId="12" fillId="0" borderId="34" xfId="2" applyFont="1" applyBorder="1" applyAlignment="1" applyProtection="1">
      <alignment horizontal="left" vertical="top" wrapText="1"/>
      <protection locked="0"/>
    </xf>
    <xf numFmtId="0" fontId="9" fillId="3" borderId="15" xfId="2" applyFont="1" applyFill="1" applyBorder="1" applyAlignment="1">
      <alignment horizontal="center"/>
    </xf>
    <xf numFmtId="0" fontId="11" fillId="4" borderId="39" xfId="2" applyFont="1" applyFill="1" applyBorder="1" applyAlignment="1">
      <alignment horizontal="center" vertical="center" wrapText="1"/>
    </xf>
    <xf numFmtId="0" fontId="11" fillId="4" borderId="40" xfId="2" applyFont="1" applyFill="1" applyBorder="1" applyAlignment="1">
      <alignment horizontal="center" vertical="center" wrapText="1"/>
    </xf>
    <xf numFmtId="0" fontId="11" fillId="4" borderId="23" xfId="2" applyFont="1" applyFill="1" applyBorder="1" applyAlignment="1">
      <alignment horizontal="center" vertical="center" wrapText="1"/>
    </xf>
    <xf numFmtId="0" fontId="11" fillId="4" borderId="18" xfId="2" applyFont="1" applyFill="1" applyBorder="1" applyAlignment="1">
      <alignment horizontal="center" vertical="center" wrapText="1"/>
    </xf>
    <xf numFmtId="0" fontId="11" fillId="4" borderId="20" xfId="2" applyFont="1" applyFill="1" applyBorder="1" applyAlignment="1">
      <alignment horizontal="center" vertical="center" wrapText="1"/>
    </xf>
    <xf numFmtId="0" fontId="20" fillId="4" borderId="9" xfId="2" applyFont="1" applyFill="1" applyBorder="1" applyAlignment="1">
      <alignment horizontal="center" vertical="center" wrapText="1"/>
    </xf>
    <xf numFmtId="0" fontId="9" fillId="10" borderId="24" xfId="2" applyFont="1" applyFill="1" applyBorder="1" applyAlignment="1">
      <alignment horizontal="center" vertical="center" wrapText="1"/>
    </xf>
    <xf numFmtId="0" fontId="9" fillId="10" borderId="23" xfId="2" applyFont="1" applyFill="1" applyBorder="1" applyAlignment="1">
      <alignment horizontal="center" vertical="center" wrapText="1"/>
    </xf>
    <xf numFmtId="0" fontId="9" fillId="0" borderId="24" xfId="2" applyFont="1" applyBorder="1" applyAlignment="1">
      <alignment horizontal="center" vertical="center" wrapText="1"/>
    </xf>
    <xf numFmtId="0" fontId="9" fillId="0" borderId="36" xfId="2" applyFont="1" applyBorder="1" applyAlignment="1">
      <alignment horizontal="center" vertical="center" wrapText="1"/>
    </xf>
    <xf numFmtId="0" fontId="22" fillId="0" borderId="2" xfId="2" applyFont="1" applyBorder="1" applyAlignment="1" applyProtection="1">
      <alignment horizontal="center" vertical="center" wrapText="1"/>
      <protection locked="0"/>
    </xf>
    <xf numFmtId="0" fontId="22" fillId="0" borderId="10" xfId="2" applyFont="1" applyBorder="1" applyAlignment="1" applyProtection="1">
      <alignment horizontal="center" vertical="center" wrapText="1"/>
      <protection locked="0"/>
    </xf>
    <xf numFmtId="0" fontId="22" fillId="0" borderId="6" xfId="2" applyFont="1" applyBorder="1" applyAlignment="1" applyProtection="1">
      <alignment horizontal="center" vertical="center" wrapText="1"/>
      <protection locked="0"/>
    </xf>
    <xf numFmtId="0" fontId="11" fillId="4" borderId="41" xfId="2" applyFont="1" applyFill="1" applyBorder="1" applyAlignment="1">
      <alignment horizontal="center" vertical="center" wrapText="1"/>
    </xf>
    <xf numFmtId="0" fontId="11" fillId="4" borderId="42"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22" fillId="0" borderId="19" xfId="2" applyFont="1" applyBorder="1" applyAlignment="1" applyProtection="1">
      <alignment horizontal="center" vertical="center" wrapText="1"/>
      <protection locked="0"/>
    </xf>
    <xf numFmtId="0" fontId="22" fillId="0" borderId="2" xfId="0" applyFont="1" applyBorder="1" applyAlignment="1">
      <alignment horizontal="center" vertical="center" wrapText="1"/>
    </xf>
    <xf numFmtId="0" fontId="36" fillId="11" borderId="15" xfId="0" applyFont="1" applyFill="1" applyBorder="1" applyAlignment="1">
      <alignment horizontal="center"/>
    </xf>
  </cellXfs>
  <cellStyles count="14">
    <cellStyle name="Estilo 2" xfId="12" xr:uid="{00000000-0005-0000-0000-000000000000}"/>
    <cellStyle name="Hipervínculo" xfId="1" builtinId="8"/>
    <cellStyle name="Normal" xfId="0" builtinId="0"/>
    <cellStyle name="Normal - Style1 2" xfId="13" xr:uid="{00000000-0005-0000-0000-000003000000}"/>
    <cellStyle name="Normal 10" xfId="9" xr:uid="{00000000-0005-0000-0000-000004000000}"/>
    <cellStyle name="Normal 11" xfId="7" xr:uid="{00000000-0005-0000-0000-000005000000}"/>
    <cellStyle name="Normal 12" xfId="4" xr:uid="{00000000-0005-0000-0000-000006000000}"/>
    <cellStyle name="Normal 13" xfId="6" xr:uid="{00000000-0005-0000-0000-000007000000}"/>
    <cellStyle name="Normal 14" xfId="5" xr:uid="{00000000-0005-0000-0000-000008000000}"/>
    <cellStyle name="Normal 2" xfId="2" xr:uid="{00000000-0005-0000-0000-000009000000}"/>
    <cellStyle name="Normal 4" xfId="3" xr:uid="{00000000-0005-0000-0000-00000A000000}"/>
    <cellStyle name="Normal 6" xfId="11" xr:uid="{00000000-0005-0000-0000-00000B000000}"/>
    <cellStyle name="Normal 8" xfId="10" xr:uid="{00000000-0005-0000-0000-00000C000000}"/>
    <cellStyle name="Normal 9" xfId="8" xr:uid="{00000000-0005-0000-0000-00000D000000}"/>
  </cellStyles>
  <dxfs count="207">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79998168889431442"/>
        </patternFill>
      </fill>
    </dxf>
    <dxf>
      <fill>
        <patternFill>
          <bgColor rgb="FF66FF33"/>
        </patternFill>
      </fill>
    </dxf>
    <dxf>
      <fill>
        <patternFill>
          <bgColor rgb="FFFFFF66"/>
        </patternFill>
      </fill>
    </dxf>
    <dxf>
      <fill>
        <patternFill>
          <bgColor theme="3" tint="0.59996337778862885"/>
        </patternFill>
      </fill>
    </dxf>
    <dxf>
      <fill>
        <patternFill>
          <bgColor rgb="FFFFFF66"/>
        </patternFill>
      </fill>
    </dxf>
    <dxf>
      <fill>
        <patternFill>
          <bgColor rgb="FF66FF33"/>
        </patternFill>
      </fill>
    </dxf>
    <dxf>
      <fill>
        <patternFill>
          <bgColor theme="3" tint="0.79998168889431442"/>
        </patternFill>
      </fill>
    </dxf>
    <dxf>
      <fill>
        <patternFill>
          <bgColor theme="3" tint="0.59996337778862885"/>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0000"/>
          <bgColor rgb="FFFF0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FFFF00"/>
          <bgColor rgb="FFFFFF00"/>
        </patternFill>
      </fill>
    </dxf>
    <dxf>
      <fill>
        <patternFill patternType="solid">
          <fgColor rgb="FF92D050"/>
          <bgColor rgb="FF92D050"/>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C000"/>
          <bgColor rgb="FFFFC000"/>
        </patternFill>
      </fill>
    </dxf>
    <dxf>
      <fill>
        <patternFill patternType="solid">
          <fgColor rgb="FFFF0000"/>
          <bgColor rgb="FFFF0000"/>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C000"/>
          <bgColor rgb="FFFFC00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FF66"/>
          <bgColor rgb="FFFFFF66"/>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C000"/>
          <bgColor rgb="FFFFC000"/>
        </patternFill>
      </fill>
    </dxf>
    <dxf>
      <fill>
        <patternFill patternType="solid">
          <fgColor rgb="FFFFFF66"/>
          <bgColor rgb="FFFFFF66"/>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FFC000"/>
          <bgColor rgb="FFFFC000"/>
        </patternFill>
      </fill>
    </dxf>
    <dxf>
      <fill>
        <patternFill patternType="solid">
          <fgColor rgb="FF92D050"/>
          <bgColor rgb="FF92D050"/>
        </patternFill>
      </fill>
    </dxf>
    <dxf>
      <fill>
        <patternFill patternType="solid">
          <fgColor rgb="FFFFC000"/>
          <bgColor rgb="FFFFC000"/>
        </patternFill>
      </fill>
    </dxf>
    <dxf>
      <fill>
        <patternFill patternType="solid">
          <fgColor rgb="FFFFFF66"/>
          <bgColor rgb="FFFFFF66"/>
        </patternFill>
      </fill>
    </dxf>
    <dxf>
      <fill>
        <patternFill patternType="solid">
          <fgColor rgb="FF92D050"/>
          <bgColor rgb="FF92D050"/>
        </patternFill>
      </fill>
    </dxf>
    <dxf>
      <fill>
        <patternFill patternType="solid">
          <fgColor rgb="FFFF0000"/>
          <bgColor rgb="FFFF0000"/>
        </patternFill>
      </fill>
    </dxf>
    <dxf>
      <fill>
        <patternFill patternType="solid">
          <fgColor rgb="FF00B050"/>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patternType="solid">
          <fgColor rgb="FFFFC000"/>
          <bgColor rgb="FFFFC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FFFF66"/>
          <bgColor rgb="FFFFFF66"/>
        </patternFill>
      </fill>
    </dxf>
    <dxf>
      <fill>
        <patternFill patternType="solid">
          <fgColor rgb="FF00B050"/>
          <bgColor rgb="FF00B050"/>
        </patternFill>
      </fill>
    </dxf>
    <dxf>
      <fill>
        <patternFill patternType="solid">
          <fgColor rgb="FF92D050"/>
          <bgColor rgb="FF92D050"/>
        </patternFill>
      </fill>
    </dxf>
    <dxf>
      <fill>
        <patternFill patternType="solid">
          <fgColor rgb="FFFFC000"/>
          <bgColor rgb="FFFFC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133350</xdr:colOff>
      <xdr:row>2</xdr:row>
      <xdr:rowOff>76200</xdr:rowOff>
    </xdr:from>
    <xdr:to>
      <xdr:col>10</xdr:col>
      <xdr:colOff>514350</xdr:colOff>
      <xdr:row>6</xdr:row>
      <xdr:rowOff>239163</xdr:rowOff>
    </xdr:to>
    <xdr:pic>
      <xdr:nvPicPr>
        <xdr:cNvPr id="3" name="Imagen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0" y="457200"/>
          <a:ext cx="1143000" cy="1220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83874</xdr:colOff>
      <xdr:row>0</xdr:row>
      <xdr:rowOff>35719</xdr:rowOff>
    </xdr:from>
    <xdr:to>
      <xdr:col>2</xdr:col>
      <xdr:colOff>726810</xdr:colOff>
      <xdr:row>3</xdr:row>
      <xdr:rowOff>183886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124" y="35719"/>
          <a:ext cx="1195386" cy="7768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omas%20Romero/Documents/PLANEACION/Administracion%20del%20riesgo/gestion%20de%20riesg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uperfinanciera-my.sharepoint.com/personal/ojquintero_superfinanciera_gov_co/Documents/ReOp/Seguimiento%20riesgos/Matrices%20Diciembre/Planeaci&#243;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nexo%203%20Racionalizaci&#243;n%20de%20Tr&#225;mites%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STRUCTIVO"/>
      <sheetName val="2 CONTEXTO E IDENTIFICACIÓN"/>
      <sheetName val="3 PROBABIL E IMPACTO INHERENTE"/>
      <sheetName val="4 MAPA CALOR INHERENTE"/>
      <sheetName val="5 VALORACIÓN DEL CONTROL"/>
      <sheetName val="6 MAPA CALOR RESIDUAL"/>
      <sheetName val="7 MAPA CALOR INHEREN Y RESIDUAL"/>
      <sheetName val="8 MAPA RIESGOS"/>
      <sheetName val="9 RIESGO DEL PROCESO"/>
      <sheetName val="10 CONTROL DE CAMBIOS"/>
      <sheetName val="11 FORMULAS"/>
    </sheetNames>
    <sheetDataSet>
      <sheetData sheetId="0" refreshError="1"/>
      <sheetData sheetId="1" refreshError="1"/>
      <sheetData sheetId="2" refreshError="1">
        <row r="11">
          <cell r="X11" t="str">
            <v>Menor a 10 SMLMV</v>
          </cell>
        </row>
        <row r="12">
          <cell r="X12" t="str">
            <v>Entre 10 y 50 SMLMV</v>
          </cell>
        </row>
        <row r="13">
          <cell r="X13" t="str">
            <v>Entre 50 y 100 SMLMV</v>
          </cell>
        </row>
        <row r="14">
          <cell r="X14" t="str">
            <v>Entre 100 y 500 SMLMV</v>
          </cell>
        </row>
        <row r="15">
          <cell r="X15" t="str">
            <v>Mayor a 500 SMLMV</v>
          </cell>
        </row>
        <row r="16">
          <cell r="X16" t="str">
            <v>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row r="4">
          <cell r="A4" t="str">
            <v>A_Ejecución_y_Administración_de_procesos</v>
          </cell>
          <cell r="O4" t="str">
            <v>Preventivo</v>
          </cell>
        </row>
        <row r="5">
          <cell r="A5" t="str">
            <v>B_Fraude_Externo</v>
          </cell>
          <cell r="O5" t="str">
            <v>Detectivo</v>
          </cell>
          <cell r="P5" t="str">
            <v>Probabilidad</v>
          </cell>
        </row>
        <row r="6">
          <cell r="A6" t="str">
            <v>C_Fraude_Interno</v>
          </cell>
          <cell r="O6" t="str">
            <v>Correctivo</v>
          </cell>
          <cell r="P6" t="str">
            <v>Impacto</v>
          </cell>
        </row>
        <row r="7">
          <cell r="A7" t="str">
            <v>D_Fallas_Tecnológicas</v>
          </cell>
        </row>
        <row r="8">
          <cell r="A8" t="str">
            <v>E_Relaciones_Laborales</v>
          </cell>
        </row>
        <row r="9">
          <cell r="A9" t="str">
            <v>F_Usuarios_Productos_y_Prácticas_Organizacionales</v>
          </cell>
        </row>
        <row r="10">
          <cell r="A10" t="str">
            <v>G_Daños_Activos_Físicos</v>
          </cell>
        </row>
        <row r="11">
          <cell r="A11">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ESTABLECER CONTEXTO "/>
      <sheetName val="B. DOFA"/>
      <sheetName val="C. ESTRATEGIAS DOFA"/>
      <sheetName val="1. RIESGOS "/>
      <sheetName val="2. DOCUMENTACIÓN"/>
      <sheetName val="2.1 CIBER"/>
      <sheetName val="3. EVALUACIÓN"/>
      <sheetName val="4. VALORACIÓN"/>
      <sheetName val="5. MATRIZ DE RIESGOS"/>
      <sheetName val="4a. MATRIZ CALIFICACIÓN"/>
      <sheetName val="MATRIZ DE CALIFICACIÓN"/>
      <sheetName val="Causas"/>
      <sheetName val="AMENAZAS DE CIBERSEGURIDAD "/>
      <sheetName val="NUEVAS_TABLAS"/>
      <sheetName val="CONTROLES SD"/>
      <sheetName val="IDENTIFICACIÓN DE LAS VULNERABI"/>
      <sheetName val="HISTORIAL DE CAMBIOS"/>
      <sheetName val="Hoja3"/>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 xml:space="preserve">Hardware (biométricos, equipos de cómputo y comunicaciones, servidores) </v>
          </cell>
        </row>
        <row r="3">
          <cell r="B3" t="str">
            <v>Software y/o Sistema</v>
          </cell>
        </row>
        <row r="4">
          <cell r="B4" t="str">
            <v>Servicios (internet, web, portales, agua, luz..)</v>
          </cell>
        </row>
        <row r="5">
          <cell r="B5" t="str">
            <v>Personas</v>
          </cell>
        </row>
        <row r="6">
          <cell r="B6" t="str">
            <v>Información</v>
          </cell>
        </row>
        <row r="7">
          <cell r="B7" t="str">
            <v>Intangible (Imagen)</v>
          </cell>
        </row>
        <row r="8">
          <cell r="B8" t="str">
            <v>Instalaciones</v>
          </cell>
        </row>
        <row r="9">
          <cell r="B9" t="str">
            <v>Componentes de red</v>
          </cell>
        </row>
        <row r="10">
          <cell r="B10">
            <v>0</v>
          </cell>
        </row>
      </sheetData>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RATEGIAS DE RACIONALIZACION"/>
      <sheetName val="TABLA"/>
      <sheetName val="Tablas instituciones"/>
      <sheetName val="Hoja1"/>
      <sheetName val="Formulas"/>
    </sheetNames>
    <sheetDataSet>
      <sheetData sheetId="0" refreshError="1"/>
      <sheetData sheetId="1">
        <row r="2">
          <cell r="G2" t="str">
            <v>Normativas</v>
          </cell>
        </row>
        <row r="3">
          <cell r="G3" t="str">
            <v>Administrativas</v>
          </cell>
        </row>
        <row r="4">
          <cell r="G4" t="str">
            <v>Tecnologicas</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92"/>
  <sheetViews>
    <sheetView showGridLines="0" topLeftCell="A48" workbookViewId="0">
      <selection activeCell="C50" sqref="C50"/>
    </sheetView>
  </sheetViews>
  <sheetFormatPr baseColWidth="10" defaultColWidth="11.42578125" defaultRowHeight="15" x14ac:dyDescent="0.25"/>
  <cols>
    <col min="3" max="3" width="24.42578125" customWidth="1"/>
    <col min="4" max="4" width="6.140625" customWidth="1"/>
    <col min="5" max="5" width="21" customWidth="1"/>
    <col min="6" max="6" width="6.140625" customWidth="1"/>
    <col min="7" max="7" width="28" customWidth="1"/>
    <col min="8" max="8" width="6.5703125" customWidth="1"/>
  </cols>
  <sheetData>
    <row r="3" spans="2:8" ht="24.75" customHeight="1" x14ac:dyDescent="0.25">
      <c r="B3" s="2" t="s">
        <v>0</v>
      </c>
      <c r="C3" s="2" t="s">
        <v>1</v>
      </c>
      <c r="D3" s="2" t="s">
        <v>2</v>
      </c>
      <c r="E3" s="2" t="s">
        <v>3</v>
      </c>
      <c r="F3" s="2" t="s">
        <v>4</v>
      </c>
      <c r="G3" s="2" t="s">
        <v>5</v>
      </c>
      <c r="H3" s="2" t="s">
        <v>6</v>
      </c>
    </row>
    <row r="4" spans="2:8" ht="19.5" customHeight="1" x14ac:dyDescent="0.25">
      <c r="B4" s="1" t="s">
        <v>7</v>
      </c>
      <c r="C4" s="79" t="s">
        <v>8</v>
      </c>
      <c r="D4" s="76">
        <v>1</v>
      </c>
      <c r="E4" s="73" t="s">
        <v>9</v>
      </c>
      <c r="F4" s="76" t="s">
        <v>10</v>
      </c>
      <c r="G4" s="17" t="s">
        <v>11</v>
      </c>
      <c r="H4" s="16">
        <v>1</v>
      </c>
    </row>
    <row r="5" spans="2:8" ht="19.5" customHeight="1" x14ac:dyDescent="0.25">
      <c r="B5" s="1" t="s">
        <v>7</v>
      </c>
      <c r="C5" s="80"/>
      <c r="D5" s="77"/>
      <c r="E5" s="74"/>
      <c r="F5" s="77"/>
      <c r="G5" s="17" t="s">
        <v>12</v>
      </c>
      <c r="H5" s="16">
        <v>2</v>
      </c>
    </row>
    <row r="6" spans="2:8" ht="19.5" customHeight="1" x14ac:dyDescent="0.25">
      <c r="B6" s="1" t="s">
        <v>7</v>
      </c>
      <c r="C6" s="80"/>
      <c r="D6" s="77"/>
      <c r="E6" s="74"/>
      <c r="F6" s="77"/>
      <c r="G6" s="17" t="s">
        <v>13</v>
      </c>
      <c r="H6" s="16">
        <v>3</v>
      </c>
    </row>
    <row r="7" spans="2:8" ht="19.5" customHeight="1" x14ac:dyDescent="0.25">
      <c r="B7" s="1" t="s">
        <v>7</v>
      </c>
      <c r="C7" s="80"/>
      <c r="D7" s="78"/>
      <c r="E7" s="75"/>
      <c r="F7" s="78"/>
      <c r="G7" s="17" t="s">
        <v>14</v>
      </c>
      <c r="H7" s="16">
        <v>4</v>
      </c>
    </row>
    <row r="8" spans="2:8" ht="19.5" customHeight="1" x14ac:dyDescent="0.25">
      <c r="B8" s="1" t="s">
        <v>7</v>
      </c>
      <c r="C8" s="80"/>
      <c r="D8" s="3">
        <f>1+D4</f>
        <v>2</v>
      </c>
      <c r="E8" s="5" t="s">
        <v>15</v>
      </c>
      <c r="F8" s="3" t="s">
        <v>16</v>
      </c>
      <c r="G8" s="17" t="s">
        <v>14</v>
      </c>
      <c r="H8" s="16">
        <v>1</v>
      </c>
    </row>
    <row r="9" spans="2:8" ht="19.5" customHeight="1" x14ac:dyDescent="0.25">
      <c r="B9" s="1" t="s">
        <v>7</v>
      </c>
      <c r="C9" s="80"/>
      <c r="D9" s="76">
        <v>3</v>
      </c>
      <c r="E9" s="73" t="s">
        <v>17</v>
      </c>
      <c r="F9" s="76" t="s">
        <v>18</v>
      </c>
      <c r="G9" s="17" t="s">
        <v>19</v>
      </c>
      <c r="H9" s="16">
        <v>1</v>
      </c>
    </row>
    <row r="10" spans="2:8" ht="19.5" customHeight="1" x14ac:dyDescent="0.25">
      <c r="B10" s="1" t="s">
        <v>7</v>
      </c>
      <c r="C10" s="80"/>
      <c r="D10" s="77"/>
      <c r="E10" s="74"/>
      <c r="F10" s="77"/>
      <c r="G10" s="17" t="s">
        <v>20</v>
      </c>
      <c r="H10" s="16">
        <v>2</v>
      </c>
    </row>
    <row r="11" spans="2:8" ht="19.5" customHeight="1" x14ac:dyDescent="0.25">
      <c r="B11" s="1" t="s">
        <v>7</v>
      </c>
      <c r="C11" s="80"/>
      <c r="D11" s="77"/>
      <c r="E11" s="74"/>
      <c r="F11" s="77"/>
      <c r="G11" s="17" t="s">
        <v>21</v>
      </c>
      <c r="H11" s="16">
        <v>3</v>
      </c>
    </row>
    <row r="12" spans="2:8" ht="19.5" customHeight="1" x14ac:dyDescent="0.25">
      <c r="B12" s="1" t="s">
        <v>7</v>
      </c>
      <c r="C12" s="80"/>
      <c r="D12" s="78"/>
      <c r="E12" s="75"/>
      <c r="F12" s="78"/>
      <c r="G12" s="17" t="s">
        <v>22</v>
      </c>
      <c r="H12" s="16">
        <v>4</v>
      </c>
    </row>
    <row r="13" spans="2:8" ht="34.5" customHeight="1" x14ac:dyDescent="0.25">
      <c r="B13" s="1" t="s">
        <v>7</v>
      </c>
      <c r="C13" s="80"/>
      <c r="D13" s="76">
        <v>4</v>
      </c>
      <c r="E13" s="73" t="s">
        <v>23</v>
      </c>
      <c r="F13" s="76" t="s">
        <v>24</v>
      </c>
      <c r="G13" s="17" t="s">
        <v>25</v>
      </c>
      <c r="H13" s="16">
        <v>1</v>
      </c>
    </row>
    <row r="14" spans="2:8" ht="22.5" x14ac:dyDescent="0.25">
      <c r="B14" s="1" t="s">
        <v>7</v>
      </c>
      <c r="C14" s="80"/>
      <c r="D14" s="77"/>
      <c r="E14" s="74"/>
      <c r="F14" s="77"/>
      <c r="G14" s="17" t="s">
        <v>26</v>
      </c>
      <c r="H14" s="16">
        <v>2</v>
      </c>
    </row>
    <row r="15" spans="2:8" x14ac:dyDescent="0.25">
      <c r="B15" s="1" t="s">
        <v>7</v>
      </c>
      <c r="C15" s="80"/>
      <c r="D15" s="77"/>
      <c r="E15" s="74"/>
      <c r="F15" s="77"/>
      <c r="G15" s="17" t="s">
        <v>27</v>
      </c>
      <c r="H15" s="16">
        <v>3</v>
      </c>
    </row>
    <row r="16" spans="2:8" x14ac:dyDescent="0.25">
      <c r="B16" s="1" t="s">
        <v>7</v>
      </c>
      <c r="C16" s="80"/>
      <c r="D16" s="78"/>
      <c r="E16" s="75"/>
      <c r="F16" s="78"/>
      <c r="G16" s="17" t="s">
        <v>28</v>
      </c>
      <c r="H16" s="16">
        <v>4</v>
      </c>
    </row>
    <row r="17" spans="2:8" ht="34.5" customHeight="1" x14ac:dyDescent="0.25">
      <c r="B17" s="1" t="s">
        <v>7</v>
      </c>
      <c r="C17" s="80"/>
      <c r="D17" s="76">
        <v>5</v>
      </c>
      <c r="E17" s="73" t="s">
        <v>29</v>
      </c>
      <c r="F17" s="76" t="s">
        <v>30</v>
      </c>
      <c r="G17" s="17" t="s">
        <v>31</v>
      </c>
      <c r="H17" s="16">
        <v>1</v>
      </c>
    </row>
    <row r="18" spans="2:8" x14ac:dyDescent="0.25">
      <c r="B18" s="1" t="s">
        <v>7</v>
      </c>
      <c r="C18" s="80"/>
      <c r="D18" s="77"/>
      <c r="E18" s="74"/>
      <c r="F18" s="77"/>
      <c r="G18" s="17" t="s">
        <v>32</v>
      </c>
      <c r="H18" s="16">
        <v>2</v>
      </c>
    </row>
    <row r="19" spans="2:8" x14ac:dyDescent="0.25">
      <c r="B19" s="1" t="s">
        <v>7</v>
      </c>
      <c r="C19" s="80"/>
      <c r="D19" s="77"/>
      <c r="E19" s="74"/>
      <c r="F19" s="77"/>
      <c r="G19" s="17" t="s">
        <v>33</v>
      </c>
      <c r="H19" s="16">
        <v>3</v>
      </c>
    </row>
    <row r="20" spans="2:8" x14ac:dyDescent="0.25">
      <c r="B20" s="1" t="s">
        <v>7</v>
      </c>
      <c r="C20" s="80"/>
      <c r="D20" s="78"/>
      <c r="E20" s="75"/>
      <c r="F20" s="78"/>
      <c r="G20" s="17" t="s">
        <v>34</v>
      </c>
      <c r="H20" s="16">
        <v>4</v>
      </c>
    </row>
    <row r="21" spans="2:8" ht="34.5" customHeight="1" x14ac:dyDescent="0.25">
      <c r="B21" s="1" t="s">
        <v>7</v>
      </c>
      <c r="C21" s="80"/>
      <c r="D21" s="76">
        <v>6</v>
      </c>
      <c r="E21" s="73" t="s">
        <v>35</v>
      </c>
      <c r="F21" s="76" t="s">
        <v>36</v>
      </c>
      <c r="G21" s="17" t="s">
        <v>37</v>
      </c>
      <c r="H21" s="16">
        <v>1</v>
      </c>
    </row>
    <row r="22" spans="2:8" ht="33.75" x14ac:dyDescent="0.25">
      <c r="B22" s="1" t="s">
        <v>7</v>
      </c>
      <c r="C22" s="80"/>
      <c r="D22" s="77"/>
      <c r="E22" s="74"/>
      <c r="F22" s="77"/>
      <c r="G22" s="17" t="s">
        <v>38</v>
      </c>
      <c r="H22" s="16">
        <v>2</v>
      </c>
    </row>
    <row r="23" spans="2:8" ht="22.5" x14ac:dyDescent="0.25">
      <c r="B23" s="1" t="s">
        <v>7</v>
      </c>
      <c r="C23" s="81"/>
      <c r="D23" s="78"/>
      <c r="E23" s="75"/>
      <c r="F23" s="78"/>
      <c r="G23" s="17" t="s">
        <v>39</v>
      </c>
      <c r="H23" s="16">
        <v>3</v>
      </c>
    </row>
    <row r="24" spans="2:8" ht="30" customHeight="1" x14ac:dyDescent="0.25">
      <c r="B24" s="1" t="s">
        <v>7</v>
      </c>
      <c r="C24" s="18" t="s">
        <v>40</v>
      </c>
      <c r="D24" s="3">
        <v>7</v>
      </c>
      <c r="E24" s="5" t="s">
        <v>41</v>
      </c>
      <c r="F24" s="1" t="s">
        <v>42</v>
      </c>
      <c r="G24" s="4"/>
      <c r="H24" s="1"/>
    </row>
    <row r="25" spans="2:8" x14ac:dyDescent="0.25">
      <c r="B25" s="1" t="s">
        <v>7</v>
      </c>
      <c r="C25" s="18" t="s">
        <v>43</v>
      </c>
      <c r="D25" s="3">
        <v>8</v>
      </c>
      <c r="E25" s="5" t="s">
        <v>44</v>
      </c>
      <c r="F25" s="1" t="s">
        <v>45</v>
      </c>
      <c r="G25" s="4"/>
      <c r="H25" s="1"/>
    </row>
    <row r="26" spans="2:8" ht="23.25" x14ac:dyDescent="0.25">
      <c r="B26" s="1" t="s">
        <v>7</v>
      </c>
      <c r="C26" s="18" t="s">
        <v>43</v>
      </c>
      <c r="D26" s="3">
        <v>9</v>
      </c>
      <c r="E26" s="5" t="s">
        <v>46</v>
      </c>
      <c r="F26" s="1" t="s">
        <v>47</v>
      </c>
      <c r="G26" s="4"/>
      <c r="H26" s="1"/>
    </row>
    <row r="27" spans="2:8" ht="34.5" x14ac:dyDescent="0.25">
      <c r="B27" s="1" t="s">
        <v>7</v>
      </c>
      <c r="C27" s="18" t="s">
        <v>43</v>
      </c>
      <c r="D27" s="3">
        <v>10</v>
      </c>
      <c r="E27" s="5" t="s">
        <v>48</v>
      </c>
      <c r="F27" s="1" t="s">
        <v>49</v>
      </c>
      <c r="G27" s="4"/>
      <c r="H27" s="1"/>
    </row>
    <row r="28" spans="2:8" ht="22.5" x14ac:dyDescent="0.25">
      <c r="B28" s="1" t="s">
        <v>7</v>
      </c>
      <c r="C28" s="18" t="s">
        <v>50</v>
      </c>
      <c r="D28" s="3">
        <v>11</v>
      </c>
      <c r="E28" s="5" t="s">
        <v>51</v>
      </c>
      <c r="F28" s="1" t="s">
        <v>52</v>
      </c>
      <c r="G28" s="4"/>
      <c r="H28" s="1"/>
    </row>
    <row r="29" spans="2:8" ht="22.5" x14ac:dyDescent="0.25">
      <c r="B29" s="1" t="s">
        <v>7</v>
      </c>
      <c r="C29" s="18" t="s">
        <v>50</v>
      </c>
      <c r="D29" s="3">
        <v>12</v>
      </c>
      <c r="E29" s="5" t="s">
        <v>53</v>
      </c>
      <c r="F29" s="1" t="s">
        <v>54</v>
      </c>
      <c r="G29" s="4"/>
      <c r="H29" s="1"/>
    </row>
    <row r="30" spans="2:8" x14ac:dyDescent="0.25">
      <c r="B30" s="1" t="s">
        <v>55</v>
      </c>
      <c r="C30" s="18" t="s">
        <v>56</v>
      </c>
      <c r="D30" s="3">
        <v>13</v>
      </c>
      <c r="E30" s="5" t="s">
        <v>57</v>
      </c>
      <c r="F30" s="1" t="s">
        <v>58</v>
      </c>
      <c r="G30" s="4"/>
      <c r="H30" s="1"/>
    </row>
    <row r="31" spans="2:8" x14ac:dyDescent="0.25">
      <c r="B31" s="1" t="s">
        <v>55</v>
      </c>
      <c r="C31" s="18" t="s">
        <v>56</v>
      </c>
      <c r="D31" s="3">
        <v>14</v>
      </c>
      <c r="E31" s="5" t="s">
        <v>59</v>
      </c>
      <c r="F31" s="1" t="s">
        <v>60</v>
      </c>
      <c r="G31" s="4"/>
      <c r="H31" s="1"/>
    </row>
    <row r="32" spans="2:8" x14ac:dyDescent="0.25">
      <c r="B32" s="1" t="s">
        <v>55</v>
      </c>
      <c r="C32" s="18" t="s">
        <v>56</v>
      </c>
      <c r="D32" s="3">
        <v>15</v>
      </c>
      <c r="E32" s="5" t="s">
        <v>61</v>
      </c>
      <c r="F32" s="1" t="s">
        <v>62</v>
      </c>
      <c r="G32" s="4"/>
      <c r="H32" s="1"/>
    </row>
    <row r="33" spans="2:8" ht="23.25" x14ac:dyDescent="0.25">
      <c r="B33" s="1" t="s">
        <v>55</v>
      </c>
      <c r="C33" s="18" t="s">
        <v>56</v>
      </c>
      <c r="D33" s="3">
        <v>16</v>
      </c>
      <c r="E33" s="5" t="s">
        <v>63</v>
      </c>
      <c r="F33" s="1" t="s">
        <v>64</v>
      </c>
      <c r="G33" s="4"/>
      <c r="H33" s="1"/>
    </row>
    <row r="34" spans="2:8" ht="23.25" x14ac:dyDescent="0.25">
      <c r="B34" s="1" t="s">
        <v>55</v>
      </c>
      <c r="C34" s="18" t="s">
        <v>56</v>
      </c>
      <c r="D34" s="3">
        <v>17</v>
      </c>
      <c r="E34" s="5" t="s">
        <v>65</v>
      </c>
      <c r="F34" s="1" t="s">
        <v>66</v>
      </c>
      <c r="G34" s="4"/>
      <c r="H34" s="1"/>
    </row>
    <row r="35" spans="2:8" ht="45.75" x14ac:dyDescent="0.25">
      <c r="B35" s="1" t="s">
        <v>55</v>
      </c>
      <c r="C35" s="18" t="s">
        <v>56</v>
      </c>
      <c r="D35" s="3">
        <v>18</v>
      </c>
      <c r="E35" s="5" t="s">
        <v>67</v>
      </c>
      <c r="F35" s="1" t="s">
        <v>68</v>
      </c>
      <c r="G35" s="5"/>
      <c r="H35" s="1"/>
    </row>
    <row r="36" spans="2:8" ht="34.5" x14ac:dyDescent="0.25">
      <c r="B36" s="1" t="s">
        <v>55</v>
      </c>
      <c r="C36" s="18" t="s">
        <v>69</v>
      </c>
      <c r="D36" s="3">
        <v>19</v>
      </c>
      <c r="E36" s="5" t="s">
        <v>70</v>
      </c>
      <c r="F36" s="1" t="s">
        <v>71</v>
      </c>
      <c r="G36" s="4"/>
      <c r="H36" s="1"/>
    </row>
    <row r="37" spans="2:8" ht="22.5" x14ac:dyDescent="0.25">
      <c r="B37" s="1" t="s">
        <v>55</v>
      </c>
      <c r="C37" s="18" t="s">
        <v>69</v>
      </c>
      <c r="D37" s="3">
        <v>20</v>
      </c>
      <c r="E37" s="5" t="s">
        <v>72</v>
      </c>
      <c r="F37" s="1" t="s">
        <v>73</v>
      </c>
      <c r="G37" s="4"/>
      <c r="H37" s="1"/>
    </row>
    <row r="38" spans="2:8" ht="22.5" x14ac:dyDescent="0.25">
      <c r="B38" s="1" t="s">
        <v>55</v>
      </c>
      <c r="C38" s="18" t="s">
        <v>69</v>
      </c>
      <c r="D38" s="3">
        <v>21</v>
      </c>
      <c r="E38" s="5" t="s">
        <v>74</v>
      </c>
      <c r="F38" s="1" t="s">
        <v>75</v>
      </c>
      <c r="G38" s="4"/>
      <c r="H38" s="1"/>
    </row>
    <row r="39" spans="2:8" ht="23.25" x14ac:dyDescent="0.25">
      <c r="B39" s="1" t="s">
        <v>55</v>
      </c>
      <c r="C39" s="18" t="s">
        <v>76</v>
      </c>
      <c r="D39" s="3">
        <v>22</v>
      </c>
      <c r="E39" s="5" t="s">
        <v>77</v>
      </c>
      <c r="F39" s="1" t="s">
        <v>78</v>
      </c>
      <c r="G39" s="4"/>
      <c r="H39" s="1"/>
    </row>
    <row r="40" spans="2:8" ht="23.25" x14ac:dyDescent="0.25">
      <c r="B40" s="1" t="s">
        <v>55</v>
      </c>
      <c r="C40" s="18" t="s">
        <v>76</v>
      </c>
      <c r="D40" s="3">
        <v>23</v>
      </c>
      <c r="E40" s="5" t="s">
        <v>79</v>
      </c>
      <c r="F40" s="1" t="s">
        <v>80</v>
      </c>
      <c r="G40" s="4"/>
      <c r="H40" s="1"/>
    </row>
    <row r="41" spans="2:8" ht="23.25" x14ac:dyDescent="0.25">
      <c r="B41" s="1" t="s">
        <v>55</v>
      </c>
      <c r="C41" s="18" t="s">
        <v>76</v>
      </c>
      <c r="D41" s="3">
        <v>24</v>
      </c>
      <c r="E41" s="5" t="s">
        <v>81</v>
      </c>
      <c r="F41" s="1" t="s">
        <v>82</v>
      </c>
      <c r="G41" s="4"/>
      <c r="H41" s="1"/>
    </row>
    <row r="42" spans="2:8" ht="33.75" x14ac:dyDescent="0.25">
      <c r="B42" s="1" t="s">
        <v>55</v>
      </c>
      <c r="C42" s="18" t="s">
        <v>76</v>
      </c>
      <c r="D42" s="3">
        <v>25</v>
      </c>
      <c r="E42" s="41" t="s">
        <v>83</v>
      </c>
      <c r="F42" s="1" t="s">
        <v>84</v>
      </c>
      <c r="G42" s="4"/>
      <c r="H42" s="1"/>
    </row>
    <row r="43" spans="2:8" ht="22.5" x14ac:dyDescent="0.25">
      <c r="B43" s="1" t="s">
        <v>55</v>
      </c>
      <c r="C43" s="18" t="s">
        <v>76</v>
      </c>
      <c r="D43" s="3">
        <v>26</v>
      </c>
      <c r="E43" s="5" t="s">
        <v>85</v>
      </c>
      <c r="F43" s="1" t="s">
        <v>86</v>
      </c>
      <c r="G43" s="4"/>
      <c r="H43" s="1"/>
    </row>
    <row r="44" spans="2:8" ht="22.5" x14ac:dyDescent="0.25">
      <c r="B44" s="1" t="s">
        <v>55</v>
      </c>
      <c r="C44" s="18" t="s">
        <v>76</v>
      </c>
      <c r="D44" s="3">
        <f>1+D43</f>
        <v>27</v>
      </c>
      <c r="E44" s="42" t="s">
        <v>87</v>
      </c>
      <c r="F44" s="1" t="s">
        <v>88</v>
      </c>
      <c r="G44" s="4"/>
      <c r="H44" s="1"/>
    </row>
    <row r="45" spans="2:8" ht="34.5" x14ac:dyDescent="0.25">
      <c r="B45" s="1" t="s">
        <v>55</v>
      </c>
      <c r="C45" s="18" t="s">
        <v>89</v>
      </c>
      <c r="D45" s="3">
        <f t="shared" ref="D45:D92" si="0">1+D44</f>
        <v>28</v>
      </c>
      <c r="E45" s="5" t="s">
        <v>90</v>
      </c>
      <c r="F45" s="1" t="s">
        <v>91</v>
      </c>
      <c r="G45" s="4"/>
      <c r="H45" s="1"/>
    </row>
    <row r="46" spans="2:8" ht="45.75" x14ac:dyDescent="0.25">
      <c r="B46" s="1" t="s">
        <v>55</v>
      </c>
      <c r="C46" s="18" t="s">
        <v>92</v>
      </c>
      <c r="D46" s="3">
        <f t="shared" si="0"/>
        <v>29</v>
      </c>
      <c r="E46" s="5" t="s">
        <v>93</v>
      </c>
      <c r="F46" s="1" t="s">
        <v>94</v>
      </c>
      <c r="G46" s="6"/>
      <c r="H46" s="1"/>
    </row>
    <row r="47" spans="2:8" ht="68.25" x14ac:dyDescent="0.25">
      <c r="B47" s="1" t="s">
        <v>55</v>
      </c>
      <c r="C47" s="18" t="s">
        <v>92</v>
      </c>
      <c r="D47" s="3">
        <f t="shared" si="0"/>
        <v>30</v>
      </c>
      <c r="E47" s="5" t="s">
        <v>95</v>
      </c>
      <c r="F47" s="1" t="s">
        <v>96</v>
      </c>
      <c r="G47" s="5"/>
      <c r="H47" s="1"/>
    </row>
    <row r="48" spans="2:8" ht="23.25" x14ac:dyDescent="0.25">
      <c r="B48" s="1" t="s">
        <v>55</v>
      </c>
      <c r="C48" s="18" t="s">
        <v>92</v>
      </c>
      <c r="D48" s="3">
        <f t="shared" si="0"/>
        <v>31</v>
      </c>
      <c r="E48" s="5" t="s">
        <v>97</v>
      </c>
      <c r="F48" s="1" t="s">
        <v>98</v>
      </c>
      <c r="G48" s="4"/>
      <c r="H48" s="1"/>
    </row>
    <row r="49" spans="2:8" x14ac:dyDescent="0.25">
      <c r="B49" s="1" t="s">
        <v>55</v>
      </c>
      <c r="C49" s="18" t="s">
        <v>92</v>
      </c>
      <c r="D49" s="3">
        <f t="shared" si="0"/>
        <v>32</v>
      </c>
      <c r="E49" s="5" t="s">
        <v>99</v>
      </c>
      <c r="F49" s="1" t="s">
        <v>100</v>
      </c>
      <c r="G49" s="4"/>
      <c r="H49" s="1"/>
    </row>
    <row r="50" spans="2:8" ht="23.25" x14ac:dyDescent="0.25">
      <c r="B50" s="1" t="s">
        <v>55</v>
      </c>
      <c r="C50" s="18" t="s">
        <v>101</v>
      </c>
      <c r="D50" s="3">
        <f t="shared" si="0"/>
        <v>33</v>
      </c>
      <c r="E50" s="5" t="s">
        <v>102</v>
      </c>
      <c r="F50" s="1" t="s">
        <v>103</v>
      </c>
      <c r="G50" s="4"/>
      <c r="H50" s="1"/>
    </row>
    <row r="51" spans="2:8" ht="23.25" x14ac:dyDescent="0.25">
      <c r="B51" s="1" t="s">
        <v>55</v>
      </c>
      <c r="C51" s="18" t="s">
        <v>104</v>
      </c>
      <c r="D51" s="3">
        <f t="shared" si="0"/>
        <v>34</v>
      </c>
      <c r="E51" s="5" t="s">
        <v>105</v>
      </c>
      <c r="F51" s="1" t="s">
        <v>106</v>
      </c>
      <c r="G51" s="4"/>
      <c r="H51" s="1"/>
    </row>
    <row r="52" spans="2:8" ht="34.5" x14ac:dyDescent="0.25">
      <c r="B52" s="1" t="s">
        <v>55</v>
      </c>
      <c r="C52" s="18" t="s">
        <v>104</v>
      </c>
      <c r="D52" s="3">
        <f t="shared" si="0"/>
        <v>35</v>
      </c>
      <c r="E52" s="5" t="s">
        <v>107</v>
      </c>
      <c r="F52" s="1" t="s">
        <v>108</v>
      </c>
      <c r="G52" s="4"/>
      <c r="H52" s="1"/>
    </row>
    <row r="53" spans="2:8" x14ac:dyDescent="0.25">
      <c r="B53" s="1" t="s">
        <v>55</v>
      </c>
      <c r="C53" s="18" t="s">
        <v>104</v>
      </c>
      <c r="D53" s="3">
        <f t="shared" si="0"/>
        <v>36</v>
      </c>
      <c r="E53" s="5" t="s">
        <v>109</v>
      </c>
      <c r="F53" s="1" t="s">
        <v>110</v>
      </c>
      <c r="G53" s="4"/>
      <c r="H53" s="1"/>
    </row>
    <row r="54" spans="2:8" x14ac:dyDescent="0.25">
      <c r="B54" s="1" t="s">
        <v>55</v>
      </c>
      <c r="C54" s="18" t="s">
        <v>104</v>
      </c>
      <c r="D54" s="3">
        <f t="shared" si="0"/>
        <v>37</v>
      </c>
      <c r="E54" s="5" t="s">
        <v>111</v>
      </c>
      <c r="F54" s="1" t="s">
        <v>112</v>
      </c>
      <c r="G54" s="4"/>
      <c r="H54" s="1"/>
    </row>
    <row r="55" spans="2:8" ht="34.5" x14ac:dyDescent="0.25">
      <c r="B55" s="1" t="s">
        <v>55</v>
      </c>
      <c r="C55" s="18" t="s">
        <v>104</v>
      </c>
      <c r="D55" s="3">
        <f t="shared" si="0"/>
        <v>38</v>
      </c>
      <c r="E55" s="5" t="s">
        <v>113</v>
      </c>
      <c r="F55" s="1" t="s">
        <v>114</v>
      </c>
      <c r="G55" s="4"/>
      <c r="H55" s="1"/>
    </row>
    <row r="56" spans="2:8" ht="23.25" x14ac:dyDescent="0.25">
      <c r="B56" s="1" t="s">
        <v>55</v>
      </c>
      <c r="C56" s="18" t="s">
        <v>104</v>
      </c>
      <c r="D56" s="3">
        <f t="shared" si="0"/>
        <v>39</v>
      </c>
      <c r="E56" s="5" t="s">
        <v>115</v>
      </c>
      <c r="F56" s="1" t="s">
        <v>116</v>
      </c>
      <c r="G56" s="4"/>
      <c r="H56" s="1"/>
    </row>
    <row r="57" spans="2:8" ht="23.25" x14ac:dyDescent="0.25">
      <c r="B57" s="1" t="s">
        <v>55</v>
      </c>
      <c r="C57" s="18" t="s">
        <v>104</v>
      </c>
      <c r="D57" s="3">
        <f t="shared" si="0"/>
        <v>40</v>
      </c>
      <c r="E57" s="5" t="s">
        <v>117</v>
      </c>
      <c r="F57" s="1" t="s">
        <v>118</v>
      </c>
      <c r="G57" s="4"/>
      <c r="H57" s="1"/>
    </row>
    <row r="58" spans="2:8" x14ac:dyDescent="0.25">
      <c r="B58" s="1" t="s">
        <v>55</v>
      </c>
      <c r="C58" s="18" t="s">
        <v>104</v>
      </c>
      <c r="D58" s="3">
        <f t="shared" si="0"/>
        <v>41</v>
      </c>
      <c r="E58" s="5" t="s">
        <v>119</v>
      </c>
      <c r="F58" s="1" t="s">
        <v>120</v>
      </c>
      <c r="G58" s="4"/>
      <c r="H58" s="1"/>
    </row>
    <row r="59" spans="2:8" ht="23.25" x14ac:dyDescent="0.25">
      <c r="B59" s="1" t="s">
        <v>55</v>
      </c>
      <c r="C59" s="18" t="s">
        <v>104</v>
      </c>
      <c r="D59" s="3">
        <f t="shared" si="0"/>
        <v>42</v>
      </c>
      <c r="E59" s="5" t="s">
        <v>121</v>
      </c>
      <c r="F59" s="1" t="s">
        <v>122</v>
      </c>
      <c r="G59" s="4"/>
      <c r="H59" s="1"/>
    </row>
    <row r="60" spans="2:8" x14ac:dyDescent="0.25">
      <c r="B60" s="1" t="s">
        <v>55</v>
      </c>
      <c r="C60" s="18" t="s">
        <v>104</v>
      </c>
      <c r="D60" s="3">
        <f t="shared" si="0"/>
        <v>43</v>
      </c>
      <c r="E60" s="5" t="s">
        <v>123</v>
      </c>
      <c r="F60" s="1" t="s">
        <v>124</v>
      </c>
      <c r="G60" s="4"/>
      <c r="H60" s="1"/>
    </row>
    <row r="61" spans="2:8" ht="34.5" x14ac:dyDescent="0.25">
      <c r="B61" s="1" t="s">
        <v>55</v>
      </c>
      <c r="C61" s="18" t="s">
        <v>104</v>
      </c>
      <c r="D61" s="3">
        <f t="shared" si="0"/>
        <v>44</v>
      </c>
      <c r="E61" s="5" t="s">
        <v>125</v>
      </c>
      <c r="F61" s="1" t="s">
        <v>126</v>
      </c>
      <c r="G61" s="4"/>
      <c r="H61" s="1"/>
    </row>
    <row r="62" spans="2:8" ht="23.25" x14ac:dyDescent="0.25">
      <c r="B62" s="1" t="s">
        <v>55</v>
      </c>
      <c r="C62" s="18" t="s">
        <v>104</v>
      </c>
      <c r="D62" s="3">
        <f t="shared" si="0"/>
        <v>45</v>
      </c>
      <c r="E62" s="5" t="s">
        <v>127</v>
      </c>
      <c r="F62" s="1" t="s">
        <v>128</v>
      </c>
      <c r="G62" s="4"/>
      <c r="H62" s="1"/>
    </row>
    <row r="63" spans="2:8" ht="23.25" x14ac:dyDescent="0.25">
      <c r="B63" s="1" t="s">
        <v>129</v>
      </c>
      <c r="C63" s="18" t="s">
        <v>130</v>
      </c>
      <c r="D63" s="3">
        <f t="shared" si="0"/>
        <v>46</v>
      </c>
      <c r="E63" s="5" t="s">
        <v>131</v>
      </c>
      <c r="F63" s="1" t="s">
        <v>132</v>
      </c>
      <c r="G63" s="4"/>
      <c r="H63" s="1"/>
    </row>
    <row r="64" spans="2:8" ht="23.25" x14ac:dyDescent="0.25">
      <c r="B64" s="1" t="s">
        <v>129</v>
      </c>
      <c r="C64" s="18" t="s">
        <v>130</v>
      </c>
      <c r="D64" s="3">
        <f t="shared" si="0"/>
        <v>47</v>
      </c>
      <c r="E64" s="5" t="s">
        <v>133</v>
      </c>
      <c r="F64" s="1" t="s">
        <v>134</v>
      </c>
      <c r="G64" s="4"/>
      <c r="H64" s="1"/>
    </row>
    <row r="65" spans="2:8" x14ac:dyDescent="0.25">
      <c r="B65" s="1" t="s">
        <v>129</v>
      </c>
      <c r="C65" s="18" t="s">
        <v>130</v>
      </c>
      <c r="D65" s="3">
        <f t="shared" si="0"/>
        <v>48</v>
      </c>
      <c r="E65" s="5" t="s">
        <v>135</v>
      </c>
      <c r="F65" s="1" t="s">
        <v>136</v>
      </c>
      <c r="G65" s="4"/>
      <c r="H65" s="1"/>
    </row>
    <row r="66" spans="2:8" x14ac:dyDescent="0.25">
      <c r="B66" s="1" t="s">
        <v>129</v>
      </c>
      <c r="C66" s="18" t="s">
        <v>130</v>
      </c>
      <c r="D66" s="3">
        <f t="shared" si="0"/>
        <v>49</v>
      </c>
      <c r="E66" s="5" t="s">
        <v>137</v>
      </c>
      <c r="F66" s="1" t="s">
        <v>138</v>
      </c>
      <c r="G66" s="4"/>
      <c r="H66" s="1"/>
    </row>
    <row r="67" spans="2:8" x14ac:dyDescent="0.25">
      <c r="B67" s="1" t="s">
        <v>129</v>
      </c>
      <c r="C67" s="18" t="s">
        <v>130</v>
      </c>
      <c r="D67" s="3">
        <f t="shared" si="0"/>
        <v>50</v>
      </c>
      <c r="E67" s="5" t="s">
        <v>139</v>
      </c>
      <c r="F67" s="1" t="s">
        <v>140</v>
      </c>
      <c r="G67" s="4"/>
      <c r="H67" s="1"/>
    </row>
    <row r="68" spans="2:8" ht="34.5" x14ac:dyDescent="0.25">
      <c r="B68" s="1" t="s">
        <v>129</v>
      </c>
      <c r="C68" s="18" t="s">
        <v>130</v>
      </c>
      <c r="D68" s="3">
        <f t="shared" si="0"/>
        <v>51</v>
      </c>
      <c r="E68" s="5" t="s">
        <v>141</v>
      </c>
      <c r="F68" s="1" t="s">
        <v>142</v>
      </c>
      <c r="G68" s="4"/>
      <c r="H68" s="1"/>
    </row>
    <row r="69" spans="2:8" ht="23.25" x14ac:dyDescent="0.25">
      <c r="B69" s="1" t="s">
        <v>129</v>
      </c>
      <c r="C69" s="18" t="s">
        <v>130</v>
      </c>
      <c r="D69" s="3">
        <f t="shared" si="0"/>
        <v>52</v>
      </c>
      <c r="E69" s="5" t="s">
        <v>143</v>
      </c>
      <c r="F69" s="1" t="s">
        <v>144</v>
      </c>
      <c r="G69" s="4"/>
      <c r="H69" s="1"/>
    </row>
    <row r="70" spans="2:8" x14ac:dyDescent="0.25">
      <c r="B70" s="1" t="s">
        <v>129</v>
      </c>
      <c r="C70" s="18" t="s">
        <v>130</v>
      </c>
      <c r="D70" s="3">
        <f t="shared" si="0"/>
        <v>53</v>
      </c>
      <c r="E70" s="5" t="s">
        <v>145</v>
      </c>
      <c r="F70" s="1" t="s">
        <v>146</v>
      </c>
      <c r="G70" s="4"/>
      <c r="H70" s="1"/>
    </row>
    <row r="71" spans="2:8" x14ac:dyDescent="0.25">
      <c r="B71" s="1" t="s">
        <v>129</v>
      </c>
      <c r="C71" s="18" t="s">
        <v>130</v>
      </c>
      <c r="D71" s="3">
        <f t="shared" si="0"/>
        <v>54</v>
      </c>
      <c r="E71" s="5" t="s">
        <v>147</v>
      </c>
      <c r="F71" s="1" t="s">
        <v>148</v>
      </c>
      <c r="G71" s="4"/>
      <c r="H71" s="1"/>
    </row>
    <row r="72" spans="2:8" ht="34.5" x14ac:dyDescent="0.25">
      <c r="B72" s="1" t="s">
        <v>129</v>
      </c>
      <c r="C72" s="18" t="s">
        <v>149</v>
      </c>
      <c r="D72" s="3">
        <f t="shared" si="0"/>
        <v>55</v>
      </c>
      <c r="E72" s="5" t="s">
        <v>150</v>
      </c>
      <c r="F72" s="1" t="s">
        <v>151</v>
      </c>
      <c r="G72" s="4"/>
      <c r="H72" s="1"/>
    </row>
    <row r="73" spans="2:8" ht="34.5" x14ac:dyDescent="0.25">
      <c r="B73" s="1" t="s">
        <v>129</v>
      </c>
      <c r="C73" s="18" t="s">
        <v>149</v>
      </c>
      <c r="D73" s="3">
        <f t="shared" si="0"/>
        <v>56</v>
      </c>
      <c r="E73" s="5" t="s">
        <v>152</v>
      </c>
      <c r="F73" s="1" t="s">
        <v>153</v>
      </c>
      <c r="G73" s="4"/>
      <c r="H73" s="1"/>
    </row>
    <row r="74" spans="2:8" ht="34.5" x14ac:dyDescent="0.25">
      <c r="B74" s="1" t="s">
        <v>129</v>
      </c>
      <c r="C74" s="18" t="s">
        <v>149</v>
      </c>
      <c r="D74" s="3">
        <f t="shared" si="0"/>
        <v>57</v>
      </c>
      <c r="E74" s="5" t="s">
        <v>154</v>
      </c>
      <c r="F74" s="1" t="s">
        <v>155</v>
      </c>
      <c r="G74" s="4"/>
      <c r="H74" s="1"/>
    </row>
    <row r="75" spans="2:8" ht="22.5" x14ac:dyDescent="0.25">
      <c r="B75" s="1" t="s">
        <v>129</v>
      </c>
      <c r="C75" s="18" t="s">
        <v>149</v>
      </c>
      <c r="D75" s="3">
        <f t="shared" si="0"/>
        <v>58</v>
      </c>
      <c r="E75" s="5" t="s">
        <v>156</v>
      </c>
      <c r="F75" s="1" t="s">
        <v>157</v>
      </c>
      <c r="G75" s="4"/>
      <c r="H75" s="1"/>
    </row>
    <row r="76" spans="2:8" ht="23.25" x14ac:dyDescent="0.25">
      <c r="B76" s="1" t="s">
        <v>129</v>
      </c>
      <c r="C76" s="18" t="s">
        <v>158</v>
      </c>
      <c r="D76" s="3">
        <f t="shared" si="0"/>
        <v>59</v>
      </c>
      <c r="E76" s="5" t="s">
        <v>159</v>
      </c>
      <c r="F76" s="1" t="s">
        <v>160</v>
      </c>
      <c r="G76" s="4"/>
      <c r="H76" s="1"/>
    </row>
    <row r="77" spans="2:8" x14ac:dyDescent="0.25">
      <c r="B77" s="1" t="s">
        <v>129</v>
      </c>
      <c r="C77" s="18" t="s">
        <v>158</v>
      </c>
      <c r="D77" s="3">
        <f t="shared" si="0"/>
        <v>60</v>
      </c>
      <c r="E77" s="5" t="s">
        <v>161</v>
      </c>
      <c r="F77" s="1" t="s">
        <v>162</v>
      </c>
      <c r="G77" s="4"/>
      <c r="H77" s="1"/>
    </row>
    <row r="78" spans="2:8" ht="23.25" x14ac:dyDescent="0.25">
      <c r="B78" s="1" t="s">
        <v>129</v>
      </c>
      <c r="C78" s="18" t="s">
        <v>158</v>
      </c>
      <c r="D78" s="3">
        <f t="shared" si="0"/>
        <v>61</v>
      </c>
      <c r="E78" s="5" t="s">
        <v>163</v>
      </c>
      <c r="F78" s="1" t="s">
        <v>164</v>
      </c>
      <c r="G78" s="4"/>
      <c r="H78" s="1"/>
    </row>
    <row r="79" spans="2:8" ht="23.25" x14ac:dyDescent="0.25">
      <c r="B79" s="1" t="s">
        <v>129</v>
      </c>
      <c r="C79" s="18" t="s">
        <v>158</v>
      </c>
      <c r="D79" s="3">
        <f t="shared" si="0"/>
        <v>62</v>
      </c>
      <c r="E79" s="5" t="s">
        <v>165</v>
      </c>
      <c r="F79" s="1" t="s">
        <v>166</v>
      </c>
      <c r="G79" s="4"/>
      <c r="H79" s="1"/>
    </row>
    <row r="80" spans="2:8" ht="23.25" x14ac:dyDescent="0.25">
      <c r="B80" s="1" t="s">
        <v>129</v>
      </c>
      <c r="C80" s="18" t="s">
        <v>158</v>
      </c>
      <c r="D80" s="3">
        <f t="shared" si="0"/>
        <v>63</v>
      </c>
      <c r="E80" s="5" t="s">
        <v>167</v>
      </c>
      <c r="F80" s="1" t="s">
        <v>168</v>
      </c>
      <c r="G80" s="4"/>
      <c r="H80" s="1"/>
    </row>
    <row r="81" spans="2:8" x14ac:dyDescent="0.25">
      <c r="B81" s="1" t="s">
        <v>129</v>
      </c>
      <c r="C81" s="18" t="s">
        <v>158</v>
      </c>
      <c r="D81" s="3">
        <f t="shared" si="0"/>
        <v>64</v>
      </c>
      <c r="E81" s="5" t="s">
        <v>169</v>
      </c>
      <c r="F81" s="1" t="s">
        <v>170</v>
      </c>
      <c r="G81" s="4"/>
      <c r="H81" s="1"/>
    </row>
    <row r="82" spans="2:8" x14ac:dyDescent="0.25">
      <c r="B82" s="1" t="s">
        <v>129</v>
      </c>
      <c r="C82" s="18" t="s">
        <v>171</v>
      </c>
      <c r="D82" s="3">
        <f t="shared" si="0"/>
        <v>65</v>
      </c>
      <c r="E82" s="5" t="s">
        <v>172</v>
      </c>
      <c r="F82" s="1" t="s">
        <v>173</v>
      </c>
      <c r="G82" s="4"/>
      <c r="H82" s="1"/>
    </row>
    <row r="83" spans="2:8" x14ac:dyDescent="0.25">
      <c r="B83" s="1" t="s">
        <v>129</v>
      </c>
      <c r="C83" s="18" t="s">
        <v>171</v>
      </c>
      <c r="D83" s="3">
        <f t="shared" si="0"/>
        <v>66</v>
      </c>
      <c r="E83" s="5" t="s">
        <v>174</v>
      </c>
      <c r="F83" s="1" t="s">
        <v>175</v>
      </c>
      <c r="G83" s="4"/>
      <c r="H83" s="1"/>
    </row>
    <row r="84" spans="2:8" x14ac:dyDescent="0.25">
      <c r="B84" s="1" t="s">
        <v>129</v>
      </c>
      <c r="C84" s="18" t="s">
        <v>171</v>
      </c>
      <c r="D84" s="3">
        <f t="shared" si="0"/>
        <v>67</v>
      </c>
      <c r="E84" s="5" t="s">
        <v>176</v>
      </c>
      <c r="F84" s="1" t="s">
        <v>177</v>
      </c>
      <c r="G84" s="4"/>
      <c r="H84" s="1"/>
    </row>
    <row r="85" spans="2:8" x14ac:dyDescent="0.25">
      <c r="B85" s="1" t="s">
        <v>129</v>
      </c>
      <c r="C85" s="18" t="s">
        <v>178</v>
      </c>
      <c r="D85" s="3">
        <f t="shared" si="0"/>
        <v>68</v>
      </c>
      <c r="E85" s="5" t="s">
        <v>179</v>
      </c>
      <c r="F85" s="1" t="s">
        <v>180</v>
      </c>
      <c r="G85" s="4"/>
      <c r="H85" s="1"/>
    </row>
    <row r="86" spans="2:8" ht="23.25" x14ac:dyDescent="0.25">
      <c r="B86" s="1" t="s">
        <v>129</v>
      </c>
      <c r="C86" s="18" t="s">
        <v>178</v>
      </c>
      <c r="D86" s="3">
        <f t="shared" si="0"/>
        <v>69</v>
      </c>
      <c r="E86" s="5" t="s">
        <v>181</v>
      </c>
      <c r="F86" s="1" t="s">
        <v>182</v>
      </c>
      <c r="G86" s="4"/>
      <c r="H86" s="1"/>
    </row>
    <row r="87" spans="2:8" ht="23.25" x14ac:dyDescent="0.25">
      <c r="B87" s="1" t="s">
        <v>129</v>
      </c>
      <c r="C87" s="18" t="s">
        <v>178</v>
      </c>
      <c r="D87" s="3">
        <f t="shared" si="0"/>
        <v>70</v>
      </c>
      <c r="E87" s="5" t="s">
        <v>183</v>
      </c>
      <c r="F87" s="1" t="s">
        <v>184</v>
      </c>
      <c r="G87" s="4"/>
      <c r="H87" s="1"/>
    </row>
    <row r="88" spans="2:8" x14ac:dyDescent="0.25">
      <c r="B88" s="1" t="s">
        <v>129</v>
      </c>
      <c r="C88" s="18" t="s">
        <v>178</v>
      </c>
      <c r="D88" s="3">
        <f t="shared" si="0"/>
        <v>71</v>
      </c>
      <c r="E88" s="5" t="s">
        <v>185</v>
      </c>
      <c r="F88" s="1" t="s">
        <v>186</v>
      </c>
      <c r="G88" s="4"/>
      <c r="H88" s="1"/>
    </row>
    <row r="89" spans="2:8" x14ac:dyDescent="0.25">
      <c r="B89" s="1" t="s">
        <v>129</v>
      </c>
      <c r="C89" s="18" t="s">
        <v>178</v>
      </c>
      <c r="D89" s="3">
        <f t="shared" si="0"/>
        <v>72</v>
      </c>
      <c r="E89" s="5" t="s">
        <v>187</v>
      </c>
      <c r="F89" s="1" t="s">
        <v>188</v>
      </c>
      <c r="G89" s="4"/>
      <c r="H89" s="1"/>
    </row>
    <row r="90" spans="2:8" x14ac:dyDescent="0.25">
      <c r="B90" s="1" t="s">
        <v>129</v>
      </c>
      <c r="C90" s="18" t="s">
        <v>178</v>
      </c>
      <c r="D90" s="3">
        <f t="shared" si="0"/>
        <v>73</v>
      </c>
      <c r="E90" s="5" t="s">
        <v>189</v>
      </c>
      <c r="F90" s="1" t="s">
        <v>190</v>
      </c>
      <c r="G90" s="4"/>
      <c r="H90" s="1"/>
    </row>
    <row r="91" spans="2:8" x14ac:dyDescent="0.25">
      <c r="B91" s="1" t="s">
        <v>129</v>
      </c>
      <c r="C91" s="18" t="s">
        <v>178</v>
      </c>
      <c r="D91" s="3">
        <f t="shared" si="0"/>
        <v>74</v>
      </c>
      <c r="E91" s="5" t="s">
        <v>191</v>
      </c>
      <c r="F91" s="1" t="s">
        <v>192</v>
      </c>
      <c r="G91" s="4"/>
      <c r="H91" s="1"/>
    </row>
    <row r="92" spans="2:8" x14ac:dyDescent="0.25">
      <c r="B92" s="1" t="s">
        <v>129</v>
      </c>
      <c r="C92" s="18" t="s">
        <v>178</v>
      </c>
      <c r="D92" s="3">
        <f t="shared" si="0"/>
        <v>75</v>
      </c>
      <c r="E92" s="5" t="s">
        <v>193</v>
      </c>
      <c r="F92" s="1" t="s">
        <v>194</v>
      </c>
      <c r="G92" s="4"/>
      <c r="H92" s="1"/>
    </row>
  </sheetData>
  <sortState xmlns:xlrd2="http://schemas.microsoft.com/office/spreadsheetml/2017/richdata2" ref="E4:F30">
    <sortCondition ref="E3"/>
  </sortState>
  <mergeCells count="16">
    <mergeCell ref="E21:E23"/>
    <mergeCell ref="D21:D23"/>
    <mergeCell ref="F21:F23"/>
    <mergeCell ref="C4:C23"/>
    <mergeCell ref="E13:E16"/>
    <mergeCell ref="F13:F16"/>
    <mergeCell ref="D13:D16"/>
    <mergeCell ref="E17:E20"/>
    <mergeCell ref="F17:F20"/>
    <mergeCell ref="D17:D20"/>
    <mergeCell ref="E4:E7"/>
    <mergeCell ref="E9:E12"/>
    <mergeCell ref="F9:F12"/>
    <mergeCell ref="F4:F7"/>
    <mergeCell ref="D4:D7"/>
    <mergeCell ref="D9:D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I78"/>
  <sheetViews>
    <sheetView zoomScale="110" zoomScaleNormal="110" workbookViewId="0">
      <selection activeCell="F36" sqref="F36"/>
    </sheetView>
  </sheetViews>
  <sheetFormatPr baseColWidth="10" defaultColWidth="11.42578125" defaultRowHeight="15" x14ac:dyDescent="0.25"/>
  <cols>
    <col min="1" max="1" width="24.85546875" customWidth="1"/>
    <col min="2" max="9" width="19.28515625" customWidth="1"/>
  </cols>
  <sheetData>
    <row r="2" spans="1:9" ht="15" customHeight="1" x14ac:dyDescent="0.25">
      <c r="B2" s="85" t="s">
        <v>195</v>
      </c>
      <c r="C2" s="86"/>
      <c r="D2" s="86"/>
      <c r="E2" s="87"/>
      <c r="F2" s="82" t="s">
        <v>196</v>
      </c>
      <c r="G2" s="83"/>
      <c r="H2" s="83"/>
      <c r="I2" s="84"/>
    </row>
    <row r="3" spans="1:9" ht="50.25" customHeight="1" x14ac:dyDescent="0.25">
      <c r="A3" s="19"/>
      <c r="B3" s="23" t="s">
        <v>197</v>
      </c>
      <c r="C3" s="23" t="s">
        <v>198</v>
      </c>
      <c r="D3" s="23" t="s">
        <v>199</v>
      </c>
      <c r="E3" s="23" t="s">
        <v>200</v>
      </c>
      <c r="F3" s="24" t="s">
        <v>201</v>
      </c>
      <c r="G3" s="24" t="s">
        <v>202</v>
      </c>
      <c r="H3" s="24" t="s">
        <v>203</v>
      </c>
      <c r="I3" s="25" t="s">
        <v>204</v>
      </c>
    </row>
    <row r="4" spans="1:9" x14ac:dyDescent="0.25">
      <c r="A4" s="22" t="s">
        <v>205</v>
      </c>
      <c r="B4" s="22" t="s">
        <v>206</v>
      </c>
      <c r="C4" s="22" t="s">
        <v>207</v>
      </c>
      <c r="D4" s="22" t="s">
        <v>208</v>
      </c>
      <c r="E4" s="22" t="s">
        <v>209</v>
      </c>
      <c r="F4" s="22" t="s">
        <v>210</v>
      </c>
      <c r="G4" s="22" t="s">
        <v>211</v>
      </c>
      <c r="H4" s="22" t="s">
        <v>212</v>
      </c>
      <c r="I4" s="22" t="s">
        <v>213</v>
      </c>
    </row>
    <row r="5" spans="1:9" hidden="1" x14ac:dyDescent="0.25">
      <c r="A5" s="20" t="s">
        <v>9</v>
      </c>
      <c r="B5" s="21"/>
      <c r="C5" s="21"/>
      <c r="D5" s="21"/>
      <c r="E5" s="21"/>
      <c r="F5" s="21"/>
      <c r="G5" s="21"/>
      <c r="H5" s="21"/>
      <c r="I5" s="21"/>
    </row>
    <row r="6" spans="1:9" hidden="1" x14ac:dyDescent="0.25">
      <c r="A6" s="5" t="s">
        <v>15</v>
      </c>
      <c r="B6" s="21"/>
      <c r="C6" s="21"/>
      <c r="D6" s="21"/>
      <c r="E6" s="21"/>
      <c r="F6" s="21"/>
      <c r="G6" s="21"/>
      <c r="H6" s="21"/>
      <c r="I6" s="21"/>
    </row>
    <row r="7" spans="1:9" hidden="1" x14ac:dyDescent="0.25">
      <c r="A7" s="20" t="s">
        <v>17</v>
      </c>
      <c r="B7" s="21"/>
      <c r="C7" s="21"/>
      <c r="D7" s="21"/>
      <c r="E7" s="21"/>
      <c r="F7" s="21"/>
      <c r="G7" s="21"/>
      <c r="H7" s="21"/>
      <c r="I7" s="21"/>
    </row>
    <row r="8" spans="1:9" ht="22.5" hidden="1" x14ac:dyDescent="0.25">
      <c r="A8" s="20" t="s">
        <v>23</v>
      </c>
      <c r="B8" s="21"/>
      <c r="C8" s="21"/>
      <c r="D8" s="21"/>
      <c r="E8" s="21"/>
      <c r="F8" s="21"/>
      <c r="G8" s="21"/>
      <c r="H8" s="21"/>
      <c r="I8" s="21"/>
    </row>
    <row r="9" spans="1:9" ht="22.5" hidden="1" x14ac:dyDescent="0.25">
      <c r="A9" s="20" t="s">
        <v>29</v>
      </c>
      <c r="B9" s="21"/>
      <c r="C9" s="21"/>
      <c r="D9" s="21"/>
      <c r="E9" s="21"/>
      <c r="F9" s="21"/>
      <c r="G9" s="21"/>
      <c r="H9" s="21"/>
      <c r="I9" s="21"/>
    </row>
    <row r="10" spans="1:9" ht="22.5" hidden="1" x14ac:dyDescent="0.25">
      <c r="A10" s="20" t="s">
        <v>35</v>
      </c>
      <c r="B10" s="21"/>
      <c r="C10" s="21"/>
      <c r="D10" s="21"/>
      <c r="E10" s="21"/>
      <c r="F10" s="21"/>
      <c r="G10" s="21"/>
      <c r="H10" s="21"/>
      <c r="I10" s="21"/>
    </row>
    <row r="11" spans="1:9" ht="23.25" hidden="1" x14ac:dyDescent="0.25">
      <c r="A11" s="5" t="s">
        <v>41</v>
      </c>
      <c r="B11" s="21"/>
      <c r="C11" s="21"/>
      <c r="D11" s="21"/>
      <c r="E11" s="21"/>
      <c r="F11" s="21"/>
      <c r="G11" s="21"/>
      <c r="H11" s="21"/>
      <c r="I11" s="21"/>
    </row>
    <row r="12" spans="1:9" hidden="1" x14ac:dyDescent="0.25">
      <c r="A12" s="5" t="s">
        <v>44</v>
      </c>
      <c r="B12" s="21"/>
      <c r="C12" s="21"/>
      <c r="D12" s="21"/>
      <c r="E12" s="21"/>
      <c r="F12" s="21"/>
      <c r="G12" s="21"/>
      <c r="H12" s="21"/>
      <c r="I12" s="21"/>
    </row>
    <row r="13" spans="1:9" hidden="1" x14ac:dyDescent="0.25">
      <c r="A13" s="5" t="s">
        <v>46</v>
      </c>
      <c r="B13" s="21"/>
      <c r="C13" s="21"/>
      <c r="D13" s="21"/>
      <c r="E13" s="21"/>
      <c r="F13" s="21"/>
      <c r="G13" s="21"/>
      <c r="H13" s="21"/>
      <c r="I13" s="21"/>
    </row>
    <row r="14" spans="1:9" ht="15" hidden="1" customHeight="1" x14ac:dyDescent="0.25">
      <c r="A14" s="5" t="s">
        <v>48</v>
      </c>
      <c r="B14" s="21"/>
      <c r="C14" s="21"/>
      <c r="D14" s="21"/>
      <c r="E14" s="21"/>
      <c r="F14" s="21"/>
      <c r="G14" s="21"/>
      <c r="H14" s="21"/>
      <c r="I14" s="21"/>
    </row>
    <row r="15" spans="1:9" hidden="1" x14ac:dyDescent="0.25">
      <c r="A15" s="5" t="s">
        <v>51</v>
      </c>
      <c r="B15" s="21"/>
      <c r="C15" s="21"/>
      <c r="D15" s="21"/>
      <c r="E15" s="21"/>
      <c r="F15" s="21"/>
      <c r="G15" s="21"/>
      <c r="H15" s="21"/>
      <c r="I15" s="21"/>
    </row>
    <row r="16" spans="1:9" hidden="1" x14ac:dyDescent="0.25">
      <c r="A16" s="5" t="s">
        <v>53</v>
      </c>
      <c r="B16" s="21"/>
      <c r="C16" s="21"/>
      <c r="D16" s="21"/>
      <c r="E16" s="21"/>
      <c r="F16" s="21"/>
      <c r="G16" s="21"/>
      <c r="H16" s="21"/>
      <c r="I16" s="21"/>
    </row>
    <row r="17" spans="1:9" hidden="1" x14ac:dyDescent="0.25">
      <c r="A17" s="5" t="s">
        <v>57</v>
      </c>
      <c r="B17" s="21"/>
      <c r="C17" s="21"/>
      <c r="D17" s="21"/>
      <c r="E17" s="21"/>
      <c r="F17" s="21"/>
      <c r="G17" s="21"/>
      <c r="H17" s="21"/>
      <c r="I17" s="21"/>
    </row>
    <row r="18" spans="1:9" ht="15" hidden="1" customHeight="1" x14ac:dyDescent="0.25">
      <c r="A18" s="5" t="s">
        <v>59</v>
      </c>
      <c r="B18" s="21"/>
      <c r="C18" s="21"/>
      <c r="D18" s="21"/>
      <c r="E18" s="21"/>
      <c r="F18" s="21"/>
      <c r="G18" s="21"/>
      <c r="H18" s="21"/>
      <c r="I18" s="21"/>
    </row>
    <row r="19" spans="1:9" hidden="1" x14ac:dyDescent="0.25">
      <c r="A19" s="5" t="s">
        <v>61</v>
      </c>
      <c r="B19" s="21"/>
      <c r="C19" s="21"/>
      <c r="D19" s="21"/>
      <c r="E19" s="21"/>
      <c r="F19" s="21"/>
      <c r="G19" s="21"/>
      <c r="H19" s="21"/>
      <c r="I19" s="21"/>
    </row>
    <row r="20" spans="1:9" ht="23.25" hidden="1" x14ac:dyDescent="0.25">
      <c r="A20" s="5" t="s">
        <v>63</v>
      </c>
      <c r="B20" s="21"/>
      <c r="C20" s="21"/>
      <c r="D20" s="21"/>
      <c r="E20" s="21"/>
      <c r="F20" s="21"/>
      <c r="G20" s="21"/>
      <c r="H20" s="21"/>
      <c r="I20" s="21"/>
    </row>
    <row r="21" spans="1:9" hidden="1" x14ac:dyDescent="0.25">
      <c r="A21" s="5" t="s">
        <v>65</v>
      </c>
      <c r="B21" s="21"/>
      <c r="C21" s="21"/>
      <c r="D21" s="21"/>
      <c r="E21" s="21"/>
      <c r="F21" s="21"/>
      <c r="G21" s="21"/>
      <c r="H21" s="21"/>
      <c r="I21" s="21"/>
    </row>
    <row r="22" spans="1:9" ht="15" hidden="1" customHeight="1" x14ac:dyDescent="0.25">
      <c r="A22" s="5" t="s">
        <v>67</v>
      </c>
      <c r="B22" s="21"/>
      <c r="C22" s="21"/>
      <c r="D22" s="21"/>
      <c r="E22" s="21"/>
      <c r="F22" s="21"/>
      <c r="G22" s="21"/>
      <c r="H22" s="21"/>
      <c r="I22" s="21"/>
    </row>
    <row r="23" spans="1:9" ht="23.25" hidden="1" x14ac:dyDescent="0.25">
      <c r="A23" s="5" t="s">
        <v>70</v>
      </c>
      <c r="B23" s="21"/>
      <c r="C23" s="21"/>
      <c r="D23" s="21"/>
      <c r="E23" s="21"/>
      <c r="F23" s="21"/>
      <c r="G23" s="21"/>
      <c r="H23" s="21"/>
      <c r="I23" s="21"/>
    </row>
    <row r="24" spans="1:9" hidden="1" x14ac:dyDescent="0.25">
      <c r="A24" s="5" t="s">
        <v>72</v>
      </c>
      <c r="B24" s="21"/>
      <c r="C24" s="21"/>
      <c r="D24" s="21"/>
      <c r="E24" s="21"/>
      <c r="F24" s="21"/>
      <c r="G24" s="21"/>
      <c r="H24" s="21"/>
      <c r="I24" s="21"/>
    </row>
    <row r="25" spans="1:9" hidden="1" x14ac:dyDescent="0.25">
      <c r="A25" s="5" t="s">
        <v>74</v>
      </c>
      <c r="B25" s="21"/>
      <c r="C25" s="21"/>
      <c r="D25" s="21"/>
      <c r="E25" s="21"/>
      <c r="F25" s="21"/>
      <c r="G25" s="21"/>
      <c r="H25" s="21"/>
      <c r="I25" s="21"/>
    </row>
    <row r="26" spans="1:9" ht="23.25" hidden="1" x14ac:dyDescent="0.25">
      <c r="A26" s="5" t="s">
        <v>77</v>
      </c>
      <c r="B26" s="21"/>
      <c r="C26" s="21"/>
      <c r="D26" s="21"/>
      <c r="E26" s="21"/>
      <c r="F26" s="21"/>
      <c r="G26" s="21"/>
      <c r="H26" s="21"/>
      <c r="I26" s="21"/>
    </row>
    <row r="27" spans="1:9" ht="23.25" hidden="1" x14ac:dyDescent="0.25">
      <c r="A27" s="5" t="s">
        <v>79</v>
      </c>
      <c r="B27" s="21"/>
      <c r="C27" s="21"/>
      <c r="D27" s="21"/>
      <c r="E27" s="21"/>
      <c r="F27" s="21"/>
      <c r="G27" s="21"/>
      <c r="H27" s="21"/>
      <c r="I27" s="21"/>
    </row>
    <row r="28" spans="1:9" ht="23.25" hidden="1" x14ac:dyDescent="0.25">
      <c r="A28" s="5" t="s">
        <v>81</v>
      </c>
      <c r="B28" s="21"/>
      <c r="C28" s="21"/>
      <c r="D28" s="21"/>
      <c r="E28" s="21"/>
      <c r="F28" s="21"/>
      <c r="G28" s="21"/>
      <c r="H28" s="21"/>
      <c r="I28" s="21"/>
    </row>
    <row r="29" spans="1:9" ht="34.5" hidden="1" x14ac:dyDescent="0.25">
      <c r="A29" s="5" t="s">
        <v>214</v>
      </c>
      <c r="B29" s="21"/>
      <c r="C29" s="21"/>
      <c r="D29" s="21"/>
      <c r="E29" s="21"/>
      <c r="F29" s="21"/>
      <c r="G29" s="21"/>
      <c r="H29" s="21"/>
      <c r="I29" s="21"/>
    </row>
    <row r="30" spans="1:9" hidden="1" x14ac:dyDescent="0.25">
      <c r="A30" s="5" t="s">
        <v>85</v>
      </c>
      <c r="B30" s="21"/>
      <c r="C30" s="21"/>
      <c r="D30" s="21"/>
      <c r="E30" s="21"/>
      <c r="F30" s="21"/>
      <c r="G30" s="21"/>
      <c r="H30" s="21"/>
      <c r="I30" s="21"/>
    </row>
    <row r="31" spans="1:9" ht="34.5" hidden="1" x14ac:dyDescent="0.25">
      <c r="A31" s="5" t="s">
        <v>90</v>
      </c>
      <c r="B31" s="21"/>
      <c r="C31" s="21"/>
      <c r="D31" s="21"/>
      <c r="E31" s="21"/>
      <c r="F31" s="21"/>
      <c r="G31" s="21"/>
      <c r="H31" s="21"/>
      <c r="I31" s="21"/>
    </row>
    <row r="32" spans="1:9" ht="34.5" hidden="1" x14ac:dyDescent="0.25">
      <c r="A32" s="5" t="s">
        <v>93</v>
      </c>
      <c r="B32" s="21"/>
      <c r="C32" s="21"/>
      <c r="D32" s="21"/>
      <c r="E32" s="21"/>
      <c r="F32" s="21"/>
      <c r="G32" s="21"/>
      <c r="H32" s="21"/>
      <c r="I32" s="21"/>
    </row>
    <row r="33" spans="1:9" ht="57" hidden="1" x14ac:dyDescent="0.25">
      <c r="A33" s="5" t="s">
        <v>95</v>
      </c>
      <c r="B33" s="21"/>
      <c r="C33" s="21"/>
      <c r="D33" s="21"/>
      <c r="E33" s="21"/>
      <c r="F33" s="21"/>
      <c r="G33" s="21"/>
      <c r="H33" s="21"/>
      <c r="I33" s="21"/>
    </row>
    <row r="34" spans="1:9" ht="23.25" hidden="1" x14ac:dyDescent="0.25">
      <c r="A34" s="5" t="s">
        <v>97</v>
      </c>
      <c r="B34" s="21"/>
      <c r="C34" s="21"/>
      <c r="D34" s="21"/>
      <c r="E34" s="21"/>
      <c r="F34" s="21"/>
      <c r="G34" s="21"/>
      <c r="H34" s="21"/>
      <c r="I34" s="21"/>
    </row>
    <row r="35" spans="1:9" hidden="1" x14ac:dyDescent="0.25">
      <c r="A35" s="5" t="s">
        <v>99</v>
      </c>
      <c r="B35" s="21"/>
      <c r="C35" s="21"/>
      <c r="D35" s="21"/>
      <c r="E35" s="21"/>
      <c r="F35" s="21"/>
      <c r="G35" s="21"/>
      <c r="H35" s="21"/>
      <c r="I35" s="21"/>
    </row>
    <row r="36" spans="1:9" ht="409.5" x14ac:dyDescent="0.25">
      <c r="A36" s="72" t="s">
        <v>102</v>
      </c>
      <c r="B36" s="71" t="s">
        <v>347</v>
      </c>
      <c r="C36" s="71" t="s">
        <v>348</v>
      </c>
      <c r="D36" s="71" t="s">
        <v>349</v>
      </c>
      <c r="E36" s="71" t="s">
        <v>357</v>
      </c>
      <c r="F36" s="71" t="s">
        <v>350</v>
      </c>
      <c r="G36" s="71" t="s">
        <v>351</v>
      </c>
      <c r="H36" s="71" t="s">
        <v>352</v>
      </c>
      <c r="I36" s="71" t="s">
        <v>353</v>
      </c>
    </row>
    <row r="37" spans="1:9" ht="23.25" hidden="1" x14ac:dyDescent="0.25">
      <c r="A37" s="5" t="s">
        <v>105</v>
      </c>
      <c r="B37" s="21"/>
      <c r="C37" s="21"/>
      <c r="D37" s="21"/>
      <c r="E37" s="21"/>
      <c r="F37" s="21"/>
      <c r="G37" s="21"/>
      <c r="H37" s="21"/>
      <c r="I37" s="21"/>
    </row>
    <row r="38" spans="1:9" ht="23.25" hidden="1" x14ac:dyDescent="0.25">
      <c r="A38" s="5" t="s">
        <v>107</v>
      </c>
      <c r="B38" s="21"/>
      <c r="C38" s="21"/>
      <c r="D38" s="21"/>
      <c r="E38" s="21"/>
      <c r="F38" s="21"/>
      <c r="G38" s="21"/>
      <c r="H38" s="21"/>
      <c r="I38" s="21"/>
    </row>
    <row r="39" spans="1:9" hidden="1" x14ac:dyDescent="0.25">
      <c r="A39" s="5" t="s">
        <v>109</v>
      </c>
      <c r="B39" s="21"/>
      <c r="C39" s="21"/>
      <c r="D39" s="21"/>
      <c r="E39" s="21"/>
      <c r="F39" s="21"/>
      <c r="G39" s="21"/>
      <c r="H39" s="21"/>
      <c r="I39" s="21"/>
    </row>
    <row r="40" spans="1:9" hidden="1" x14ac:dyDescent="0.25">
      <c r="A40" s="5" t="s">
        <v>111</v>
      </c>
      <c r="B40" s="21"/>
      <c r="C40" s="21"/>
      <c r="D40" s="21"/>
      <c r="E40" s="21"/>
      <c r="F40" s="21"/>
      <c r="G40" s="21"/>
      <c r="H40" s="21"/>
      <c r="I40" s="21"/>
    </row>
    <row r="41" spans="1:9" ht="23.25" hidden="1" x14ac:dyDescent="0.25">
      <c r="A41" s="5" t="s">
        <v>113</v>
      </c>
      <c r="B41" s="21"/>
      <c r="C41" s="21"/>
      <c r="D41" s="21"/>
      <c r="E41" s="21"/>
      <c r="F41" s="21"/>
      <c r="G41" s="21"/>
      <c r="H41" s="21"/>
      <c r="I41" s="21"/>
    </row>
    <row r="42" spans="1:9" ht="23.25" hidden="1" x14ac:dyDescent="0.25">
      <c r="A42" s="5" t="s">
        <v>115</v>
      </c>
      <c r="B42" s="21"/>
      <c r="C42" s="21"/>
      <c r="D42" s="21"/>
      <c r="E42" s="21"/>
      <c r="F42" s="21"/>
      <c r="G42" s="21"/>
      <c r="H42" s="21"/>
      <c r="I42" s="21"/>
    </row>
    <row r="43" spans="1:9" hidden="1" x14ac:dyDescent="0.25">
      <c r="A43" s="5" t="s">
        <v>117</v>
      </c>
      <c r="B43" s="21"/>
      <c r="C43" s="21"/>
      <c r="D43" s="21"/>
      <c r="E43" s="21"/>
      <c r="F43" s="21"/>
      <c r="G43" s="21"/>
      <c r="H43" s="21"/>
      <c r="I43" s="21"/>
    </row>
    <row r="44" spans="1:9" hidden="1" x14ac:dyDescent="0.25">
      <c r="A44" s="5" t="s">
        <v>119</v>
      </c>
      <c r="B44" s="21"/>
      <c r="C44" s="21"/>
      <c r="D44" s="21"/>
      <c r="E44" s="21"/>
      <c r="F44" s="21"/>
      <c r="G44" s="21"/>
      <c r="H44" s="21"/>
      <c r="I44" s="21"/>
    </row>
    <row r="45" spans="1:9" ht="23.25" hidden="1" x14ac:dyDescent="0.25">
      <c r="A45" s="5" t="s">
        <v>121</v>
      </c>
      <c r="B45" s="21"/>
      <c r="C45" s="21"/>
      <c r="D45" s="21"/>
      <c r="E45" s="21"/>
      <c r="F45" s="21"/>
      <c r="G45" s="21"/>
      <c r="H45" s="21"/>
      <c r="I45" s="21"/>
    </row>
    <row r="46" spans="1:9" hidden="1" x14ac:dyDescent="0.25">
      <c r="A46" s="5" t="s">
        <v>123</v>
      </c>
      <c r="B46" s="21"/>
      <c r="C46" s="21"/>
      <c r="D46" s="21"/>
      <c r="E46" s="21"/>
      <c r="F46" s="21"/>
      <c r="G46" s="21"/>
      <c r="H46" s="21"/>
      <c r="I46" s="21"/>
    </row>
    <row r="47" spans="1:9" ht="34.5" hidden="1" x14ac:dyDescent="0.25">
      <c r="A47" s="5" t="s">
        <v>125</v>
      </c>
      <c r="B47" s="21"/>
      <c r="C47" s="21"/>
      <c r="D47" s="21"/>
      <c r="E47" s="21"/>
      <c r="F47" s="21"/>
      <c r="G47" s="21"/>
      <c r="H47" s="21"/>
      <c r="I47" s="21"/>
    </row>
    <row r="48" spans="1:9" hidden="1" x14ac:dyDescent="0.25">
      <c r="A48" s="5" t="s">
        <v>127</v>
      </c>
      <c r="B48" s="21"/>
      <c r="C48" s="21"/>
      <c r="D48" s="21"/>
      <c r="E48" s="21"/>
      <c r="F48" s="21"/>
      <c r="G48" s="21"/>
      <c r="H48" s="21"/>
      <c r="I48" s="21"/>
    </row>
    <row r="49" spans="1:9" hidden="1" x14ac:dyDescent="0.25">
      <c r="A49" s="5" t="s">
        <v>131</v>
      </c>
      <c r="B49" s="21"/>
      <c r="C49" s="21"/>
      <c r="D49" s="21"/>
      <c r="E49" s="21"/>
      <c r="F49" s="21"/>
      <c r="G49" s="21"/>
      <c r="H49" s="21"/>
      <c r="I49" s="21"/>
    </row>
    <row r="50" spans="1:9" ht="23.25" hidden="1" x14ac:dyDescent="0.25">
      <c r="A50" s="5" t="s">
        <v>133</v>
      </c>
      <c r="B50" s="21"/>
      <c r="C50" s="21"/>
      <c r="D50" s="21"/>
      <c r="E50" s="21"/>
      <c r="F50" s="21"/>
      <c r="G50" s="21"/>
      <c r="H50" s="21"/>
      <c r="I50" s="21"/>
    </row>
    <row r="51" spans="1:9" hidden="1" x14ac:dyDescent="0.25">
      <c r="A51" s="5" t="s">
        <v>135</v>
      </c>
      <c r="B51" s="21"/>
      <c r="C51" s="21"/>
      <c r="D51" s="21"/>
      <c r="E51" s="21"/>
      <c r="F51" s="21"/>
      <c r="G51" s="21"/>
      <c r="H51" s="21"/>
      <c r="I51" s="21"/>
    </row>
    <row r="52" spans="1:9" hidden="1" x14ac:dyDescent="0.25">
      <c r="A52" s="5" t="s">
        <v>137</v>
      </c>
      <c r="B52" s="21"/>
      <c r="C52" s="21"/>
      <c r="D52" s="21"/>
      <c r="E52" s="21"/>
      <c r="F52" s="21"/>
      <c r="G52" s="21"/>
      <c r="H52" s="21"/>
      <c r="I52" s="21"/>
    </row>
    <row r="53" spans="1:9" hidden="1" x14ac:dyDescent="0.25">
      <c r="A53" s="5" t="s">
        <v>139</v>
      </c>
      <c r="B53" s="21"/>
      <c r="C53" s="21"/>
      <c r="D53" s="21"/>
      <c r="E53" s="21"/>
      <c r="F53" s="21"/>
      <c r="G53" s="21"/>
      <c r="H53" s="21"/>
      <c r="I53" s="21"/>
    </row>
    <row r="54" spans="1:9" ht="23.25" hidden="1" x14ac:dyDescent="0.25">
      <c r="A54" s="5" t="s">
        <v>141</v>
      </c>
      <c r="B54" s="21"/>
      <c r="C54" s="21"/>
      <c r="D54" s="21"/>
      <c r="E54" s="21"/>
      <c r="F54" s="21"/>
      <c r="G54" s="21"/>
      <c r="H54" s="21"/>
      <c r="I54" s="21"/>
    </row>
    <row r="55" spans="1:9" hidden="1" x14ac:dyDescent="0.25">
      <c r="A55" s="5" t="s">
        <v>143</v>
      </c>
      <c r="B55" s="21"/>
      <c r="C55" s="21"/>
      <c r="D55" s="21"/>
      <c r="E55" s="21"/>
      <c r="F55" s="21"/>
      <c r="G55" s="21"/>
      <c r="H55" s="21"/>
      <c r="I55" s="21"/>
    </row>
    <row r="56" spans="1:9" hidden="1" x14ac:dyDescent="0.25">
      <c r="A56" s="5" t="s">
        <v>145</v>
      </c>
      <c r="B56" s="21"/>
      <c r="C56" s="21"/>
      <c r="D56" s="21"/>
      <c r="E56" s="21"/>
      <c r="F56" s="21"/>
      <c r="G56" s="21"/>
      <c r="H56" s="21"/>
      <c r="I56" s="21"/>
    </row>
    <row r="57" spans="1:9" hidden="1" x14ac:dyDescent="0.25">
      <c r="A57" s="5" t="s">
        <v>147</v>
      </c>
      <c r="B57" s="21"/>
      <c r="C57" s="21"/>
      <c r="D57" s="21"/>
      <c r="E57" s="21"/>
      <c r="F57" s="21"/>
      <c r="G57" s="21"/>
      <c r="H57" s="21"/>
      <c r="I57" s="21"/>
    </row>
    <row r="58" spans="1:9" ht="23.25" hidden="1" x14ac:dyDescent="0.25">
      <c r="A58" s="5" t="s">
        <v>150</v>
      </c>
      <c r="B58" s="21"/>
      <c r="C58" s="21"/>
      <c r="D58" s="21"/>
      <c r="E58" s="21"/>
      <c r="F58" s="21"/>
      <c r="G58" s="21"/>
      <c r="H58" s="21"/>
      <c r="I58" s="21"/>
    </row>
    <row r="59" spans="1:9" ht="23.25" hidden="1" x14ac:dyDescent="0.25">
      <c r="A59" s="5" t="s">
        <v>152</v>
      </c>
      <c r="B59" s="21"/>
      <c r="C59" s="21"/>
      <c r="D59" s="21"/>
      <c r="E59" s="21"/>
      <c r="F59" s="21"/>
      <c r="G59" s="21"/>
      <c r="H59" s="21"/>
      <c r="I59" s="21"/>
    </row>
    <row r="60" spans="1:9" ht="23.25" hidden="1" x14ac:dyDescent="0.25">
      <c r="A60" s="5" t="s">
        <v>154</v>
      </c>
      <c r="B60" s="21"/>
      <c r="C60" s="21"/>
      <c r="D60" s="21"/>
      <c r="E60" s="21"/>
      <c r="F60" s="21"/>
      <c r="G60" s="21"/>
      <c r="H60" s="21"/>
      <c r="I60" s="21"/>
    </row>
    <row r="61" spans="1:9" hidden="1" x14ac:dyDescent="0.25">
      <c r="A61" s="5" t="s">
        <v>156</v>
      </c>
      <c r="B61" s="21"/>
      <c r="C61" s="21"/>
      <c r="D61" s="21"/>
      <c r="E61" s="21"/>
      <c r="F61" s="21"/>
      <c r="G61" s="21"/>
      <c r="H61" s="21"/>
      <c r="I61" s="21"/>
    </row>
    <row r="62" spans="1:9" hidden="1" x14ac:dyDescent="0.25">
      <c r="A62" s="5" t="s">
        <v>159</v>
      </c>
      <c r="B62" s="21"/>
      <c r="C62" s="21"/>
      <c r="D62" s="21"/>
      <c r="E62" s="21"/>
      <c r="F62" s="21"/>
      <c r="G62" s="21"/>
      <c r="H62" s="21"/>
      <c r="I62" s="21"/>
    </row>
    <row r="63" spans="1:9" hidden="1" x14ac:dyDescent="0.25">
      <c r="A63" s="5" t="s">
        <v>161</v>
      </c>
      <c r="B63" s="21"/>
      <c r="C63" s="21"/>
      <c r="D63" s="21"/>
      <c r="E63" s="21"/>
      <c r="F63" s="21"/>
      <c r="G63" s="21"/>
      <c r="H63" s="21"/>
      <c r="I63" s="21"/>
    </row>
    <row r="64" spans="1:9" hidden="1" x14ac:dyDescent="0.25">
      <c r="A64" s="5" t="s">
        <v>163</v>
      </c>
      <c r="B64" s="21"/>
      <c r="C64" s="21"/>
      <c r="D64" s="21"/>
      <c r="E64" s="21"/>
      <c r="F64" s="21"/>
      <c r="G64" s="21"/>
      <c r="H64" s="21"/>
      <c r="I64" s="21"/>
    </row>
    <row r="65" spans="1:9" ht="23.25" hidden="1" x14ac:dyDescent="0.25">
      <c r="A65" s="5" t="s">
        <v>165</v>
      </c>
      <c r="B65" s="21"/>
      <c r="C65" s="21"/>
      <c r="D65" s="21"/>
      <c r="E65" s="21"/>
      <c r="F65" s="21"/>
      <c r="G65" s="21"/>
      <c r="H65" s="21"/>
      <c r="I65" s="21"/>
    </row>
    <row r="66" spans="1:9" ht="23.25" hidden="1" x14ac:dyDescent="0.25">
      <c r="A66" s="5" t="s">
        <v>167</v>
      </c>
      <c r="B66" s="21"/>
      <c r="C66" s="21"/>
      <c r="D66" s="21"/>
      <c r="E66" s="21"/>
      <c r="F66" s="21"/>
      <c r="G66" s="21"/>
      <c r="H66" s="21"/>
      <c r="I66" s="21"/>
    </row>
    <row r="67" spans="1:9" hidden="1" x14ac:dyDescent="0.25">
      <c r="A67" s="5" t="s">
        <v>169</v>
      </c>
      <c r="B67" s="21"/>
      <c r="C67" s="21"/>
      <c r="D67" s="21"/>
      <c r="E67" s="21"/>
      <c r="F67" s="21"/>
      <c r="G67" s="21"/>
      <c r="H67" s="21"/>
      <c r="I67" s="21"/>
    </row>
    <row r="68" spans="1:9" hidden="1" x14ac:dyDescent="0.25">
      <c r="A68" s="5" t="s">
        <v>172</v>
      </c>
      <c r="B68" s="21"/>
      <c r="C68" s="21"/>
      <c r="D68" s="21"/>
      <c r="E68" s="21"/>
      <c r="F68" s="21"/>
      <c r="G68" s="21"/>
      <c r="H68" s="21"/>
      <c r="I68" s="21"/>
    </row>
    <row r="69" spans="1:9" hidden="1" x14ac:dyDescent="0.25">
      <c r="A69" s="5" t="s">
        <v>174</v>
      </c>
      <c r="B69" s="21"/>
      <c r="C69" s="21"/>
      <c r="D69" s="21"/>
      <c r="E69" s="21"/>
      <c r="F69" s="21"/>
      <c r="G69" s="21"/>
      <c r="H69" s="21"/>
      <c r="I69" s="21"/>
    </row>
    <row r="70" spans="1:9" hidden="1" x14ac:dyDescent="0.25">
      <c r="A70" s="5" t="s">
        <v>176</v>
      </c>
      <c r="B70" s="21"/>
      <c r="C70" s="21"/>
      <c r="D70" s="21"/>
      <c r="E70" s="21"/>
      <c r="F70" s="21"/>
      <c r="G70" s="21"/>
      <c r="H70" s="21"/>
      <c r="I70" s="21"/>
    </row>
    <row r="71" spans="1:9" hidden="1" x14ac:dyDescent="0.25">
      <c r="A71" s="5" t="s">
        <v>179</v>
      </c>
      <c r="B71" s="21"/>
      <c r="C71" s="21"/>
      <c r="D71" s="21"/>
      <c r="E71" s="21"/>
      <c r="F71" s="21"/>
      <c r="G71" s="21"/>
      <c r="H71" s="21"/>
      <c r="I71" s="21"/>
    </row>
    <row r="72" spans="1:9" hidden="1" x14ac:dyDescent="0.25">
      <c r="A72" s="5" t="s">
        <v>181</v>
      </c>
      <c r="B72" s="21"/>
      <c r="C72" s="21"/>
      <c r="D72" s="21"/>
      <c r="E72" s="21"/>
      <c r="F72" s="21"/>
      <c r="G72" s="21"/>
      <c r="H72" s="21"/>
      <c r="I72" s="21"/>
    </row>
    <row r="73" spans="1:9" ht="23.25" hidden="1" x14ac:dyDescent="0.25">
      <c r="A73" s="5" t="s">
        <v>183</v>
      </c>
      <c r="B73" s="21"/>
      <c r="C73" s="21"/>
      <c r="D73" s="21"/>
      <c r="E73" s="21"/>
      <c r="F73" s="21"/>
      <c r="G73" s="21"/>
      <c r="H73" s="21"/>
      <c r="I73" s="21"/>
    </row>
    <row r="74" spans="1:9" hidden="1" x14ac:dyDescent="0.25">
      <c r="A74" s="5" t="s">
        <v>185</v>
      </c>
      <c r="B74" s="21"/>
      <c r="C74" s="21"/>
      <c r="D74" s="21"/>
      <c r="E74" s="21"/>
      <c r="F74" s="21"/>
      <c r="G74" s="21"/>
      <c r="H74" s="21"/>
      <c r="I74" s="21"/>
    </row>
    <row r="75" spans="1:9" hidden="1" x14ac:dyDescent="0.25">
      <c r="A75" s="5" t="s">
        <v>187</v>
      </c>
      <c r="B75" s="21"/>
      <c r="C75" s="21"/>
      <c r="D75" s="21"/>
      <c r="E75" s="21"/>
      <c r="F75" s="21"/>
      <c r="G75" s="21"/>
      <c r="H75" s="21"/>
      <c r="I75" s="21"/>
    </row>
    <row r="76" spans="1:9" hidden="1" x14ac:dyDescent="0.25">
      <c r="A76" s="5" t="s">
        <v>189</v>
      </c>
      <c r="B76" s="21"/>
      <c r="C76" s="21"/>
      <c r="D76" s="21"/>
      <c r="E76" s="21"/>
      <c r="F76" s="21"/>
      <c r="G76" s="21"/>
      <c r="H76" s="21"/>
      <c r="I76" s="21"/>
    </row>
    <row r="77" spans="1:9" hidden="1" x14ac:dyDescent="0.25">
      <c r="A77" s="5" t="s">
        <v>191</v>
      </c>
      <c r="B77" s="21"/>
      <c r="C77" s="21"/>
      <c r="D77" s="21"/>
      <c r="E77" s="21"/>
      <c r="F77" s="21"/>
      <c r="G77" s="21"/>
      <c r="H77" s="21"/>
      <c r="I77" s="21"/>
    </row>
    <row r="78" spans="1:9" hidden="1" x14ac:dyDescent="0.25">
      <c r="A78" s="5" t="s">
        <v>193</v>
      </c>
      <c r="B78" s="21"/>
      <c r="C78" s="21"/>
      <c r="D78" s="21"/>
      <c r="E78" s="21"/>
      <c r="F78" s="21"/>
      <c r="G78" s="21"/>
      <c r="H78" s="21"/>
      <c r="I78" s="21"/>
    </row>
  </sheetData>
  <autoFilter ref="A4:I78" xr:uid="{00000000-0009-0000-0000-000001000000}">
    <filterColumn colId="0">
      <filters>
        <filter val="GESTIÓN DE PROYECTOS DE OBRAS PUBLICAS"/>
      </filters>
    </filterColumn>
  </autoFilter>
  <mergeCells count="2">
    <mergeCell ref="F2:I2"/>
    <mergeCell ref="B2:E2"/>
  </mergeCells>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31"/>
  <sheetViews>
    <sheetView showGridLines="0" tabSelected="1" zoomScale="89" zoomScaleNormal="89" workbookViewId="0">
      <selection activeCell="A12" sqref="A12:A16"/>
    </sheetView>
  </sheetViews>
  <sheetFormatPr baseColWidth="10" defaultColWidth="11.42578125" defaultRowHeight="15" x14ac:dyDescent="0.25"/>
  <cols>
    <col min="1" max="1" width="12.42578125" bestFit="1" customWidth="1"/>
    <col min="2" max="2" width="8.28515625" customWidth="1"/>
    <col min="3" max="3" width="27.140625" customWidth="1"/>
    <col min="4" max="4" width="23.28515625" customWidth="1"/>
    <col min="5" max="5" width="28.42578125" customWidth="1"/>
    <col min="6" max="6" width="49.28515625" customWidth="1"/>
    <col min="7" max="7" width="20.7109375" customWidth="1"/>
    <col min="8" max="8" width="15.85546875" customWidth="1"/>
    <col min="9" max="9" width="19.5703125" customWidth="1"/>
    <col min="10" max="10" width="15.85546875" customWidth="1"/>
    <col min="11" max="11" width="10.28515625" customWidth="1"/>
    <col min="12" max="12" width="11.5703125" customWidth="1"/>
    <col min="13" max="13" width="7.42578125" customWidth="1"/>
    <col min="14" max="14" width="16.5703125" customWidth="1"/>
    <col min="15" max="15" width="6.7109375" customWidth="1"/>
    <col min="16" max="16" width="12.140625" customWidth="1"/>
    <col min="17" max="17" width="15.5703125" customWidth="1"/>
    <col min="18" max="18" width="13.42578125" customWidth="1"/>
    <col min="19" max="19" width="7" customWidth="1"/>
    <col min="20" max="20" width="12.7109375" customWidth="1"/>
    <col min="21" max="21" width="8.28515625" customWidth="1"/>
    <col min="22" max="22" width="12.7109375" customWidth="1"/>
    <col min="23" max="23" width="8.42578125" customWidth="1"/>
    <col min="24" max="24" width="17.5703125" customWidth="1"/>
    <col min="25" max="25" width="42.28515625" customWidth="1"/>
    <col min="26" max="26" width="21.85546875" customWidth="1"/>
    <col min="27" max="27" width="37.28515625" customWidth="1"/>
    <col min="28" max="28" width="9.85546875" customWidth="1"/>
    <col min="29" max="29" width="8.85546875" customWidth="1"/>
    <col min="30" max="30" width="13.7109375" customWidth="1"/>
    <col min="31" max="31" width="11.85546875" customWidth="1"/>
    <col min="32" max="32" width="12.5703125" customWidth="1"/>
    <col min="33" max="33" width="12.140625" customWidth="1"/>
    <col min="34" max="34" width="9.140625" customWidth="1"/>
    <col min="35" max="35" width="10.85546875" customWidth="1"/>
    <col min="36" max="36" width="8.7109375" customWidth="1"/>
    <col min="37" max="37" width="8.140625" customWidth="1"/>
    <col min="38" max="38" width="9.42578125" customWidth="1"/>
    <col min="39" max="39" width="8.42578125" customWidth="1"/>
    <col min="40" max="40" width="7.85546875" customWidth="1"/>
    <col min="41" max="41" width="13.28515625" customWidth="1"/>
    <col min="42" max="42" width="7.7109375" customWidth="1"/>
    <col min="43" max="43" width="13.28515625" customWidth="1"/>
    <col min="44" max="44" width="12.7109375" customWidth="1"/>
    <col min="45" max="45" width="12" customWidth="1"/>
    <col min="46" max="47" width="17.28515625" customWidth="1"/>
    <col min="48" max="48" width="14.28515625" customWidth="1"/>
    <col min="49" max="49" width="12.28515625" customWidth="1"/>
    <col min="50" max="52" width="17.28515625" customWidth="1"/>
    <col min="53" max="54" width="22" customWidth="1"/>
    <col min="55" max="55" width="12.140625" customWidth="1"/>
    <col min="61" max="61" width="54.140625" customWidth="1"/>
    <col min="16338" max="16384" width="25.42578125" customWidth="1"/>
  </cols>
  <sheetData>
    <row r="1" spans="1:61" s="7" customFormat="1" ht="16.5" customHeight="1" x14ac:dyDescent="0.25">
      <c r="A1" s="173"/>
      <c r="B1" s="173"/>
      <c r="C1" s="173"/>
      <c r="D1" s="147" t="s">
        <v>215</v>
      </c>
      <c r="E1" s="147"/>
      <c r="F1" s="147"/>
      <c r="G1" s="147"/>
      <c r="H1" s="147"/>
      <c r="I1" s="147"/>
      <c r="J1" s="147"/>
      <c r="K1" s="147"/>
      <c r="L1" s="147"/>
      <c r="M1" s="147"/>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c r="AN1" s="147"/>
      <c r="AO1" s="147"/>
      <c r="AP1" s="147"/>
      <c r="AQ1" s="147"/>
      <c r="AR1" s="147"/>
      <c r="AS1" s="147"/>
      <c r="AT1" s="147"/>
      <c r="AU1" s="147"/>
      <c r="AV1" s="147"/>
      <c r="AW1" s="147"/>
      <c r="AX1" s="147"/>
      <c r="AY1" s="147"/>
      <c r="AZ1" s="147"/>
      <c r="BA1" s="147"/>
      <c r="BB1" s="148" t="s">
        <v>216</v>
      </c>
      <c r="BC1" s="148"/>
      <c r="BI1" s="31" t="s">
        <v>217</v>
      </c>
    </row>
    <row r="2" spans="1:61" s="7" customFormat="1" ht="16.5" customHeight="1" x14ac:dyDescent="0.25">
      <c r="A2" s="173"/>
      <c r="B2" s="173"/>
      <c r="C2" s="173"/>
      <c r="D2" s="149" t="s">
        <v>218</v>
      </c>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1"/>
      <c r="BB2" s="148" t="s">
        <v>219</v>
      </c>
      <c r="BC2" s="148"/>
      <c r="BI2" s="31" t="s">
        <v>220</v>
      </c>
    </row>
    <row r="3" spans="1:61" s="7" customFormat="1" ht="16.5" customHeight="1" x14ac:dyDescent="0.25">
      <c r="A3" s="173"/>
      <c r="B3" s="173"/>
      <c r="C3" s="173"/>
      <c r="D3" s="149" t="s">
        <v>221</v>
      </c>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1"/>
      <c r="BB3" s="148" t="s">
        <v>222</v>
      </c>
      <c r="BC3" s="148"/>
      <c r="BI3" s="31" t="s">
        <v>223</v>
      </c>
    </row>
    <row r="4" spans="1:61" s="7" customFormat="1" ht="18" customHeight="1" x14ac:dyDescent="0.25">
      <c r="A4" s="173"/>
      <c r="B4" s="173"/>
      <c r="C4" s="173"/>
      <c r="D4" s="152" t="s">
        <v>224</v>
      </c>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4"/>
      <c r="BB4" s="148" t="s">
        <v>225</v>
      </c>
      <c r="BC4" s="148"/>
      <c r="BI4" s="31" t="s">
        <v>226</v>
      </c>
    </row>
    <row r="5" spans="1:61" s="8" customFormat="1" ht="41.25" customHeight="1" x14ac:dyDescent="0.25">
      <c r="A5" s="174" t="s">
        <v>227</v>
      </c>
      <c r="B5" s="175"/>
      <c r="C5" s="175"/>
      <c r="D5" s="158" t="s">
        <v>215</v>
      </c>
      <c r="E5" s="159"/>
      <c r="F5" s="46" t="s">
        <v>228</v>
      </c>
      <c r="G5" s="47" t="s">
        <v>101</v>
      </c>
      <c r="H5" s="46" t="s">
        <v>229</v>
      </c>
      <c r="I5" s="47" t="s">
        <v>318</v>
      </c>
      <c r="J5" s="46" t="s">
        <v>0</v>
      </c>
      <c r="K5" s="48" t="s">
        <v>319</v>
      </c>
      <c r="L5" s="166" t="s">
        <v>230</v>
      </c>
      <c r="M5" s="167"/>
      <c r="N5" s="35">
        <v>45674</v>
      </c>
      <c r="O5" s="44"/>
      <c r="P5" s="57"/>
      <c r="Q5" s="57"/>
      <c r="R5" s="57"/>
      <c r="S5" s="58"/>
      <c r="T5" s="58"/>
      <c r="U5" s="58"/>
      <c r="AS5" s="59"/>
      <c r="BB5" s="145"/>
      <c r="BC5" s="146"/>
      <c r="BI5" s="31" t="s">
        <v>231</v>
      </c>
    </row>
    <row r="6" spans="1:61" s="8" customFormat="1" ht="62.25" customHeight="1" x14ac:dyDescent="0.25">
      <c r="A6" s="176" t="s">
        <v>232</v>
      </c>
      <c r="B6" s="177"/>
      <c r="C6" s="178"/>
      <c r="D6" s="170" t="s">
        <v>320</v>
      </c>
      <c r="E6" s="171"/>
      <c r="F6" s="171"/>
      <c r="G6" s="171"/>
      <c r="H6" s="171"/>
      <c r="I6" s="171"/>
      <c r="J6" s="171"/>
      <c r="K6" s="172"/>
      <c r="L6" s="168" t="s">
        <v>233</v>
      </c>
      <c r="M6" s="169"/>
      <c r="N6" s="45">
        <v>2025</v>
      </c>
      <c r="O6" s="44"/>
      <c r="P6" s="57"/>
      <c r="Q6" s="60"/>
      <c r="R6" s="60"/>
      <c r="S6" s="60"/>
      <c r="T6" s="60"/>
      <c r="W6" s="37" t="s">
        <v>234</v>
      </c>
      <c r="X6" s="155"/>
      <c r="Y6" s="155"/>
      <c r="Z6" s="155"/>
      <c r="AA6" s="155"/>
      <c r="AB6" s="155"/>
      <c r="AC6" s="155"/>
      <c r="AD6" s="155"/>
      <c r="AE6" s="155"/>
      <c r="AF6" s="155"/>
      <c r="AG6" s="155"/>
      <c r="AH6" s="155"/>
      <c r="AI6" s="155"/>
      <c r="AJ6" s="38"/>
      <c r="AK6" s="38"/>
      <c r="AL6" s="38"/>
      <c r="AM6" s="38"/>
      <c r="AN6" s="39"/>
      <c r="AO6" s="40"/>
      <c r="AP6" s="40"/>
      <c r="AQ6" s="40"/>
      <c r="AS6" s="59"/>
      <c r="AT6" s="36"/>
      <c r="AU6" s="36"/>
      <c r="AV6" s="36"/>
      <c r="AW6" s="36"/>
      <c r="AX6" s="36"/>
      <c r="AY6" s="36"/>
      <c r="AZ6" s="36"/>
      <c r="BA6" s="36"/>
      <c r="BB6" s="156"/>
      <c r="BC6" s="157"/>
      <c r="BI6" s="31" t="s">
        <v>235</v>
      </c>
    </row>
    <row r="7" spans="1:61" s="8" customFormat="1" ht="29.25" customHeight="1" x14ac:dyDescent="0.25">
      <c r="A7" s="88" t="s">
        <v>236</v>
      </c>
      <c r="B7" s="89"/>
      <c r="C7" s="89"/>
      <c r="D7" s="89"/>
      <c r="E7" s="89"/>
      <c r="F7" s="89"/>
      <c r="G7" s="89"/>
      <c r="H7" s="89"/>
      <c r="I7" s="89"/>
      <c r="J7" s="89"/>
      <c r="K7" s="89"/>
      <c r="L7" s="89"/>
      <c r="M7" s="89"/>
      <c r="N7" s="89"/>
      <c r="O7" s="89"/>
      <c r="P7" s="89"/>
      <c r="Q7" s="89"/>
      <c r="R7" s="89"/>
      <c r="S7" s="89"/>
      <c r="T7" s="89"/>
      <c r="U7" s="89"/>
      <c r="V7" s="89"/>
      <c r="W7" s="160" t="s">
        <v>237</v>
      </c>
      <c r="X7" s="160"/>
      <c r="Y7" s="160"/>
      <c r="Z7" s="160"/>
      <c r="AA7" s="160"/>
      <c r="AB7" s="160"/>
      <c r="AC7" s="160"/>
      <c r="AD7" s="160"/>
      <c r="AE7" s="160"/>
      <c r="AF7" s="160"/>
      <c r="AG7" s="160"/>
      <c r="AH7" s="160"/>
      <c r="AI7" s="160"/>
      <c r="AJ7" s="160"/>
      <c r="AK7" s="160"/>
      <c r="AL7" s="160"/>
      <c r="AM7" s="160"/>
      <c r="AN7" s="160"/>
      <c r="AO7" s="160"/>
      <c r="AP7" s="160"/>
      <c r="AQ7" s="160"/>
      <c r="AR7" s="160"/>
      <c r="AS7" s="161"/>
      <c r="AT7" s="127" t="s">
        <v>238</v>
      </c>
      <c r="AU7" s="127"/>
      <c r="AV7" s="127"/>
      <c r="AW7" s="127"/>
      <c r="AX7" s="127"/>
      <c r="AY7" s="127"/>
      <c r="AZ7" s="127"/>
      <c r="BA7" s="127"/>
      <c r="BB7" s="127"/>
      <c r="BC7" s="162"/>
    </row>
    <row r="8" spans="1:61" s="8" customFormat="1" ht="33" customHeight="1" x14ac:dyDescent="0.25">
      <c r="A8" s="187" t="s">
        <v>239</v>
      </c>
      <c r="B8" s="187"/>
      <c r="C8" s="187"/>
      <c r="D8" s="187"/>
      <c r="E8" s="187"/>
      <c r="F8" s="187"/>
      <c r="G8" s="187"/>
      <c r="H8" s="187"/>
      <c r="I8" s="187"/>
      <c r="J8" s="188"/>
      <c r="K8" s="127" t="s">
        <v>240</v>
      </c>
      <c r="L8" s="127"/>
      <c r="M8" s="127"/>
      <c r="N8" s="127"/>
      <c r="O8" s="127"/>
      <c r="P8" s="127"/>
      <c r="Q8" s="127"/>
      <c r="R8" s="127"/>
      <c r="S8" s="127"/>
      <c r="T8" s="127"/>
      <c r="U8" s="127"/>
      <c r="V8" s="127"/>
      <c r="W8" s="136" t="s">
        <v>241</v>
      </c>
      <c r="X8" s="136"/>
      <c r="Y8" s="136"/>
      <c r="Z8" s="136"/>
      <c r="AA8" s="136"/>
      <c r="AB8" s="138" t="s">
        <v>242</v>
      </c>
      <c r="AC8" s="138"/>
      <c r="AD8" s="138"/>
      <c r="AE8" s="138"/>
      <c r="AF8" s="138"/>
      <c r="AG8" s="138"/>
      <c r="AH8" s="138"/>
      <c r="AI8" s="138"/>
      <c r="AJ8" s="139"/>
      <c r="AK8" s="139"/>
      <c r="AL8" s="139"/>
      <c r="AM8" s="139"/>
      <c r="AN8" s="139"/>
      <c r="AO8" s="139"/>
      <c r="AP8" s="139"/>
      <c r="AQ8" s="139"/>
      <c r="AR8" s="139"/>
      <c r="AS8" s="139"/>
      <c r="AT8" s="163"/>
      <c r="AU8" s="163"/>
      <c r="AV8" s="163"/>
      <c r="AW8" s="163"/>
      <c r="AX8" s="163"/>
      <c r="AY8" s="163"/>
      <c r="AZ8" s="163"/>
      <c r="BA8" s="163"/>
      <c r="BB8" s="163"/>
      <c r="BC8" s="164"/>
    </row>
    <row r="9" spans="1:61" s="9" customFormat="1" ht="33" customHeight="1" x14ac:dyDescent="0.25">
      <c r="A9" s="189"/>
      <c r="B9" s="189"/>
      <c r="C9" s="189"/>
      <c r="D9" s="189"/>
      <c r="E9" s="189"/>
      <c r="F9" s="189"/>
      <c r="G9" s="189"/>
      <c r="H9" s="189"/>
      <c r="I9" s="189"/>
      <c r="J9" s="167"/>
      <c r="K9" s="130" t="s">
        <v>243</v>
      </c>
      <c r="L9" s="130" t="s">
        <v>244</v>
      </c>
      <c r="M9" s="130" t="s">
        <v>245</v>
      </c>
      <c r="N9" s="130" t="s">
        <v>246</v>
      </c>
      <c r="O9" s="130" t="s">
        <v>247</v>
      </c>
      <c r="P9" s="130" t="s">
        <v>248</v>
      </c>
      <c r="Q9" s="130" t="s">
        <v>249</v>
      </c>
      <c r="R9" s="130" t="s">
        <v>250</v>
      </c>
      <c r="S9" s="130" t="s">
        <v>251</v>
      </c>
      <c r="T9" s="130" t="s">
        <v>252</v>
      </c>
      <c r="U9" s="130" t="s">
        <v>253</v>
      </c>
      <c r="V9" s="130" t="s">
        <v>254</v>
      </c>
      <c r="W9" s="136"/>
      <c r="X9" s="136"/>
      <c r="Y9" s="136"/>
      <c r="Z9" s="136"/>
      <c r="AA9" s="137"/>
      <c r="AB9" s="165" t="s">
        <v>255</v>
      </c>
      <c r="AC9" s="165"/>
      <c r="AD9" s="165"/>
      <c r="AE9" s="165"/>
      <c r="AF9" s="165"/>
      <c r="AG9" s="165"/>
      <c r="AH9" s="165"/>
      <c r="AI9" s="165"/>
      <c r="AJ9" s="141" t="s">
        <v>256</v>
      </c>
      <c r="AK9" s="30"/>
      <c r="AL9" s="129" t="s">
        <v>257</v>
      </c>
      <c r="AM9" s="129" t="s">
        <v>258</v>
      </c>
      <c r="AN9" s="128" t="s">
        <v>259</v>
      </c>
      <c r="AO9" s="128" t="s">
        <v>260</v>
      </c>
      <c r="AP9" s="129" t="s">
        <v>261</v>
      </c>
      <c r="AQ9" s="128" t="s">
        <v>262</v>
      </c>
      <c r="AR9" s="128" t="s">
        <v>263</v>
      </c>
      <c r="AS9" s="128" t="s">
        <v>264</v>
      </c>
      <c r="AT9" s="163"/>
      <c r="AU9" s="163"/>
      <c r="AV9" s="163"/>
      <c r="AW9" s="163"/>
      <c r="AX9" s="163"/>
      <c r="AY9" s="163"/>
      <c r="AZ9" s="163"/>
      <c r="BA9" s="163"/>
      <c r="BB9" s="163"/>
      <c r="BC9" s="164"/>
    </row>
    <row r="10" spans="1:61" s="9" customFormat="1" ht="49.5" customHeight="1" x14ac:dyDescent="0.25">
      <c r="A10" s="179" t="s">
        <v>265</v>
      </c>
      <c r="B10" s="179" t="s">
        <v>266</v>
      </c>
      <c r="C10" s="135" t="s">
        <v>267</v>
      </c>
      <c r="D10" s="135" t="s">
        <v>268</v>
      </c>
      <c r="E10" s="135" t="s">
        <v>269</v>
      </c>
      <c r="F10" s="135" t="s">
        <v>270</v>
      </c>
      <c r="G10" s="135" t="s">
        <v>271</v>
      </c>
      <c r="H10" s="135"/>
      <c r="I10" s="135"/>
      <c r="J10" s="135"/>
      <c r="K10" s="130"/>
      <c r="L10" s="130"/>
      <c r="M10" s="130"/>
      <c r="N10" s="130"/>
      <c r="O10" s="130"/>
      <c r="P10" s="130"/>
      <c r="Q10" s="130"/>
      <c r="R10" s="130"/>
      <c r="S10" s="130"/>
      <c r="T10" s="130"/>
      <c r="U10" s="130"/>
      <c r="V10" s="130"/>
      <c r="W10" s="136"/>
      <c r="X10" s="136"/>
      <c r="Y10" s="136"/>
      <c r="Z10" s="136"/>
      <c r="AA10" s="136"/>
      <c r="AB10" s="140" t="s">
        <v>272</v>
      </c>
      <c r="AC10" s="140"/>
      <c r="AD10" s="140"/>
      <c r="AE10" s="140"/>
      <c r="AF10" s="140"/>
      <c r="AG10" s="140" t="s">
        <v>273</v>
      </c>
      <c r="AH10" s="140"/>
      <c r="AI10" s="140"/>
      <c r="AJ10" s="129"/>
      <c r="AK10" s="30"/>
      <c r="AL10" s="129"/>
      <c r="AM10" s="129"/>
      <c r="AN10" s="128"/>
      <c r="AO10" s="128"/>
      <c r="AP10" s="129"/>
      <c r="AQ10" s="128"/>
      <c r="AR10" s="128"/>
      <c r="AS10" s="128"/>
      <c r="AT10" s="132" t="s">
        <v>274</v>
      </c>
      <c r="AU10" s="132" t="s">
        <v>275</v>
      </c>
      <c r="AV10" s="132" t="s">
        <v>276</v>
      </c>
      <c r="AW10" s="132" t="s">
        <v>277</v>
      </c>
      <c r="AX10" s="134" t="s">
        <v>278</v>
      </c>
      <c r="AY10" s="134"/>
      <c r="AZ10" s="134"/>
      <c r="BA10" s="135" t="s">
        <v>279</v>
      </c>
      <c r="BB10" s="135" t="s">
        <v>280</v>
      </c>
      <c r="BC10" s="131" t="s">
        <v>281</v>
      </c>
    </row>
    <row r="11" spans="1:61" s="9" customFormat="1" ht="64.5" customHeight="1" x14ac:dyDescent="0.25">
      <c r="A11" s="179"/>
      <c r="B11" s="179"/>
      <c r="C11" s="135"/>
      <c r="D11" s="135"/>
      <c r="E11" s="135"/>
      <c r="F11" s="135"/>
      <c r="G11" s="10" t="s">
        <v>282</v>
      </c>
      <c r="H11" s="10" t="s">
        <v>283</v>
      </c>
      <c r="I11" s="10" t="s">
        <v>284</v>
      </c>
      <c r="J11" s="10" t="s">
        <v>285</v>
      </c>
      <c r="K11" s="130"/>
      <c r="L11" s="130"/>
      <c r="M11" s="130"/>
      <c r="N11" s="130"/>
      <c r="O11" s="130"/>
      <c r="P11" s="130"/>
      <c r="Q11" s="130"/>
      <c r="R11" s="130"/>
      <c r="S11" s="130"/>
      <c r="T11" s="130"/>
      <c r="U11" s="130"/>
      <c r="V11" s="130"/>
      <c r="W11" s="11" t="s">
        <v>286</v>
      </c>
      <c r="X11" s="11" t="s">
        <v>287</v>
      </c>
      <c r="Y11" s="11" t="s">
        <v>288</v>
      </c>
      <c r="Z11" s="11" t="s">
        <v>289</v>
      </c>
      <c r="AA11" s="12" t="s">
        <v>290</v>
      </c>
      <c r="AB11" s="12" t="s">
        <v>291</v>
      </c>
      <c r="AC11" s="11" t="s">
        <v>292</v>
      </c>
      <c r="AD11" s="11" t="s">
        <v>293</v>
      </c>
      <c r="AE11" s="12" t="s">
        <v>294</v>
      </c>
      <c r="AF11" s="11" t="s">
        <v>295</v>
      </c>
      <c r="AG11" s="11" t="s">
        <v>296</v>
      </c>
      <c r="AH11" s="11" t="s">
        <v>297</v>
      </c>
      <c r="AI11" s="11" t="s">
        <v>298</v>
      </c>
      <c r="AJ11" s="30" t="s">
        <v>299</v>
      </c>
      <c r="AK11" s="30"/>
      <c r="AL11" s="30" t="s">
        <v>300</v>
      </c>
      <c r="AM11" s="30" t="s">
        <v>301</v>
      </c>
      <c r="AN11" s="128"/>
      <c r="AO11" s="128"/>
      <c r="AP11" s="129"/>
      <c r="AQ11" s="128"/>
      <c r="AR11" s="128"/>
      <c r="AS11" s="128"/>
      <c r="AT11" s="133"/>
      <c r="AU11" s="133"/>
      <c r="AV11" s="133"/>
      <c r="AW11" s="133"/>
      <c r="AX11" s="12" t="s">
        <v>302</v>
      </c>
      <c r="AY11" s="12" t="s">
        <v>303</v>
      </c>
      <c r="AZ11" s="12" t="s">
        <v>304</v>
      </c>
      <c r="BA11" s="135"/>
      <c r="BB11" s="135"/>
      <c r="BC11" s="131"/>
      <c r="BF11" s="26"/>
    </row>
    <row r="12" spans="1:61" s="15" customFormat="1" ht="185.25" customHeight="1" x14ac:dyDescent="0.25">
      <c r="A12" s="180" t="s">
        <v>354</v>
      </c>
      <c r="B12" s="111" t="s">
        <v>305</v>
      </c>
      <c r="C12" s="184" t="s">
        <v>321</v>
      </c>
      <c r="D12" s="113" t="s">
        <v>322</v>
      </c>
      <c r="E12" s="113" t="s">
        <v>323</v>
      </c>
      <c r="F12" s="142" t="str">
        <f>+CONCATENATE(C12," ",D12," ",E12)</f>
        <v>Posibilidad de perdida reputacional por la omisión al aplicar los lineamientos establecidos en el el procedimiento de recepción y evaluación de necesidades  debido a la falta de compromiso del servidor público en el desarrollo de sus funciones.</v>
      </c>
      <c r="G12" s="113" t="s">
        <v>324</v>
      </c>
      <c r="H12" s="113"/>
      <c r="I12" s="113" t="s">
        <v>325</v>
      </c>
      <c r="J12" s="113" t="s">
        <v>325</v>
      </c>
      <c r="K12" s="117">
        <v>1200</v>
      </c>
      <c r="L12" s="92" t="str">
        <f>IF(K12&lt;=0,"",IF(K12&lt;=2,"Muy Baja",IF(K12&lt;=24,"Baja",IF(K12&lt;=500,"Media",IF(K12&lt;=5000,"Alta","Muy Alta")))))</f>
        <v>Alta</v>
      </c>
      <c r="M12" s="119">
        <f>IF(L12="","",IF(L12="Muy Baja",0.2,IF(L12="Baja",0.4,IF(L12="Media",0.6,IF(L12="Alta",0.8,IF(L12="Muy Alta",1,))))))</f>
        <v>0.8</v>
      </c>
      <c r="N12" s="122" t="s">
        <v>306</v>
      </c>
      <c r="O12" s="119">
        <f>IF(N12="","",IF(N12="menor a 10 SMLMV",0.2,IF(N12="ENTRE 10 Y 50 SMLMV",0.4,IF(N12="entre 50 y 100 SMLMV",0.6,IF(N12="entre 100 y 500 SMLMV",0.8,IF(N12="Mayor a 500 SMLMV",1,))))))</f>
        <v>0</v>
      </c>
      <c r="P12" s="92" t="str">
        <f>IF(O12&lt;=0,"",IF(O12&lt;=20%,"Leve",IF(O12&lt;=40%,"Menor",IF(O12&lt;=60%,"Moderado",IF(O12&lt;=80%,"Mayor","Catastrofico")))))</f>
        <v/>
      </c>
      <c r="Q12" s="102" t="s">
        <v>226</v>
      </c>
      <c r="R12" s="92" t="str">
        <f>IF(S12&lt;=0,"",IF(S12&lt;=20%,"Leve",IF(S12&lt;=40%,"Menor",IF(S12&lt;=60%,"Moderado",IF(S12&lt;=80%,"Mayor","Catastrofico")))))</f>
        <v>Moderado</v>
      </c>
      <c r="S12" s="119">
        <f>IF(Q12="","",IF(Q12="El riesgo afecta la imagen de algún área de la organización",0.2,IF(Q12="El riesgo afecta la imagen de la entidad internamente, de conocimiento general nivel interno, de junta directiva y accionistas y/o de proveedores",0.4,IF(Q12="El riesgo afecta la imagen de la entidad con algunos usuarios de relevancia frente al logro de los objetivos",0.6,IF(Q12="El riesgo afecta la imagen de la entidad con efecto publicitario sostenido a nivel de sector administrativo, nivel departamental o municipal",0.8,IF(Q12="El riesgo afecta la imagen de la entidad a nivel nacional, con efecto publicitario sostenido a nivel país",1,))))))</f>
        <v>0.6</v>
      </c>
      <c r="T12" s="92" t="str">
        <f>IF(U12&lt;=0,"",IF(U12&lt;=20%,"Leve",IF(U12&lt;=40%,"Menor",IF(U12&lt;=60%,"Moderado",IF(U12&lt;=80%,"Mayor","Catastrofico")))))</f>
        <v>Moderado</v>
      </c>
      <c r="U12" s="124">
        <f>+S12</f>
        <v>0.6</v>
      </c>
      <c r="V12" s="100" t="str">
        <f>IF(OR(AND(L12="Muy Baja",T12="Leve"),AND(L12="Muy Baja",T12="Menor"),AND(L12="Baja",T12="Leve")),"Bajo",IF(OR(AND(L12="Muy baja",T12="Moderado"),AND(L12="Baja",T12="Menor"),AND(L12="Baja",T12="Moderado"),AND(L12="Media",T12="Leve"),AND(L12="Media",T12="Menor"),AND(L12="Media",T12="Moderado"),AND(L12="Alta",T12="Leve"),AND(L12="Alta",T12="Menor")),"Moderado",IF(OR(AND(L12="Muy Baja",T12="Mayor"),AND(L12="Baja",T12="Mayor"),AND(L12="Media",T12="Mayor"),AND(L12="Alta",T12="Moderado"),AND(L12="Alta",T12="Mayor"),AND(L12="Muy Alta",T12="Leve"),AND(L12="Muy Alta",T12="Menor"),AND(L12="Muy Alta",T12="Moderado"),AND(L12="Muy Alta",T12="Mayor")),"Alto",IF(OR(AND(L12="Muy Baja",T12="Catastrofico"),AND(L12="Baja",T12="Catastrofico"),AND(L12="Media",T12="Catastrofico"),AND(L12="Alta",T12="Catastrofico"),AND(L12="Muy Alta",T12="Catastrofico")),"Extremo",))))</f>
        <v>Alto</v>
      </c>
      <c r="W12" s="13">
        <v>1</v>
      </c>
      <c r="X12" s="49" t="s">
        <v>326</v>
      </c>
      <c r="Y12" s="67" t="s">
        <v>327</v>
      </c>
      <c r="Z12" s="49" t="s">
        <v>328</v>
      </c>
      <c r="AA12" s="68" t="str">
        <f>+CONCATENATE(X12," ",Y12," ",Z12)</f>
        <v>El Supervisor de Obra P.E. Código 222 Grado 41  y el P.U. Código 219 Grado 35 coordinará la visita de inspección con sus  profesionales de apoyo,  quienes elaborarán el informe técnico respectivo. El Supervisor revisará y aprobará dicho informe, antes de ser entregado al Secretario de Infraestructura para su aproción final e incluirlo en la base de datos de listados de solicitudes de obras públicas, En caso de no cumplirse lo anteror, se resignará la visita a otro profesional de apoyo que se enuentre disponible. Lo anterior se puede evidenciar con los informes de visita técnica. Este proceso se realizará en la medida que se vayan recibiendo las peticiones de obras.</v>
      </c>
      <c r="AB12" s="32" t="s">
        <v>329</v>
      </c>
      <c r="AC12" s="33">
        <f t="shared" ref="AC12:AC31" si="0">IF(AB12="","",IF(AB12="Preventivo",0.25,IF(AB12="Detectivo",0.15,IF(AB12="Correctivo",0.1,))))</f>
        <v>0.25</v>
      </c>
      <c r="AD12" s="14" t="str">
        <f>+IF(OR(AB12='[1]11 FORMULAS'!$O$4,AB12='[1]11 FORMULAS'!$O$5),'[1]11 FORMULAS'!$P$5,IF(AB12='[1]11 FORMULAS'!$O$6,'[1]11 FORMULAS'!$P$6,""))</f>
        <v>Probabilidad</v>
      </c>
      <c r="AE12" s="32" t="s">
        <v>330</v>
      </c>
      <c r="AF12" s="33">
        <f t="shared" ref="AF12:AF31" si="1">IF(AE12="","",IF(AE12="Manual",0.15,IF(AE12="Automatico",0.25,)))</f>
        <v>0.15</v>
      </c>
      <c r="AG12" s="34" t="s">
        <v>331</v>
      </c>
      <c r="AH12" s="34" t="s">
        <v>332</v>
      </c>
      <c r="AI12" s="34" t="s">
        <v>333</v>
      </c>
      <c r="AJ12" s="14">
        <f t="shared" ref="AJ12:AJ31" si="2">+AC12+AF12</f>
        <v>0.4</v>
      </c>
      <c r="AK12" s="14">
        <f>+M12*AJ12</f>
        <v>0.32000000000000006</v>
      </c>
      <c r="AL12" s="14">
        <f>+M12-AK12</f>
        <v>0.48</v>
      </c>
      <c r="AM12" s="14">
        <f>IF(AD12='[1]11 FORMULAS'!$P$6,U12-(U12*AJ12),U12)</f>
        <v>0.6</v>
      </c>
      <c r="AN12" s="90">
        <f>+AL16</f>
        <v>0.48</v>
      </c>
      <c r="AO12" s="92" t="str">
        <f>IF(AN12&lt;=0,"",IF(AN12&lt;=20%,"Muy Baja",IF(AN12&lt;=40%,"Baja",IF(AN12&lt;=60%,"Media",IF(AN12&lt;=80%,"Alta","Muy Alta")))))</f>
        <v>Media</v>
      </c>
      <c r="AP12" s="90">
        <f>+AM16</f>
        <v>0.6</v>
      </c>
      <c r="AQ12" s="92" t="str">
        <f>IF(AP12&lt;=0,"",IF(AP12&lt;=20%,"Leve",IF(AP12&lt;=40%,"Menor",IF(AP12&lt;=60%,"Moderado",IF(AP12&lt;=80%,"Mayor","Catastrofico")))))</f>
        <v>Moderado</v>
      </c>
      <c r="AR12" s="100" t="str">
        <f>IF(OR(AND(AO12="Muy Baja",AQ12="Leve"),AND(AO12="Muy Baja",AQ12="Menor"),AND(AO12="Baja",AQ12="Leve")),"Bajo",IF(OR(AND(AO12="Muy baja",AQ12="Moderado"),AND(AO12="Baja",AQ12="Menor"),AND(AO12="Baja",AQ12="Moderado"),AND(AO12="Media",AQ12="Leve"),AND(AO12="Media",AQ12="Menor"),AND(AO12="Media",AQ12="Moderado"),AND(AO12="Alta",AQ12="Leve"),AND(AO12="Alta",AQ12="Menor")),"Moderado",IF(OR(AND(AO12="Muy Baja",AQ12="Mayor"),AND(AO12="Baja",AQ12="Mayor"),AND(AO12="Media",AQ12="Mayor"),AND(AO12="Alta",AQ12="Moderado"),AND(AO12="Alta",AQ12="Mayor"),AND(AO12="Muy Alta",AQ12="Leve"),AND(AO12="Muy Alta",AQ12="Menor"),AND(AO12="Muy Alta",AQ12="Moderado"),AND(AO12="Muy Alta",AQ12="Mayor")),"Alto",IF(OR(AND(AO12="Muy Baja",AQ12="Catastrofico"),AND(AO12="Baja",AQ12="Catastrofico"),AND(AO12="Media",AQ12="Catastrofico"),AND(AO12="Alta",AQ12="Catastrofico"),AND(AO12="Muy Alta",AQ12="Catastrofico")),"Extremo",""))))</f>
        <v>Moderado</v>
      </c>
      <c r="AS12" s="102" t="s">
        <v>334</v>
      </c>
      <c r="AT12" s="94"/>
      <c r="AU12" s="94"/>
      <c r="AV12" s="94"/>
      <c r="AW12" s="94"/>
      <c r="AX12" s="94"/>
      <c r="AY12" s="94"/>
      <c r="AZ12" s="94"/>
      <c r="BA12" s="94"/>
      <c r="BB12" s="94"/>
      <c r="BC12" s="97"/>
      <c r="BE12" s="27"/>
      <c r="BF12" s="143"/>
      <c r="BG12" s="144"/>
      <c r="BI12" s="9"/>
    </row>
    <row r="13" spans="1:61" s="15" customFormat="1" ht="114" customHeight="1" x14ac:dyDescent="0.25">
      <c r="A13" s="180"/>
      <c r="B13" s="111"/>
      <c r="C13" s="185"/>
      <c r="D13" s="113"/>
      <c r="E13" s="113"/>
      <c r="F13" s="142"/>
      <c r="G13" s="113"/>
      <c r="H13" s="113"/>
      <c r="I13" s="113"/>
      <c r="J13" s="113"/>
      <c r="K13" s="117"/>
      <c r="L13" s="92"/>
      <c r="M13" s="120"/>
      <c r="N13" s="122"/>
      <c r="O13" s="120"/>
      <c r="P13" s="92"/>
      <c r="Q13" s="103"/>
      <c r="R13" s="92"/>
      <c r="S13" s="120"/>
      <c r="T13" s="92"/>
      <c r="U13" s="124"/>
      <c r="V13" s="100"/>
      <c r="W13" s="13">
        <v>2</v>
      </c>
      <c r="X13" s="67"/>
      <c r="Y13" s="67"/>
      <c r="Z13" s="67"/>
      <c r="AA13" s="68" t="str">
        <f>+CONCATENATE(X13," ",Y13," ",Z13)</f>
        <v xml:space="preserve">  </v>
      </c>
      <c r="AB13" s="32" t="s">
        <v>217</v>
      </c>
      <c r="AC13" s="33">
        <f t="shared" si="0"/>
        <v>0</v>
      </c>
      <c r="AD13" s="14" t="str">
        <f>+IF(OR(AB13='[1]11 FORMULAS'!$O$4,AB13='[1]11 FORMULAS'!$O$5),'[1]11 FORMULAS'!$P$5,IF(AB13='[1]11 FORMULAS'!$O$6,'[1]11 FORMULAS'!$P$6,""))</f>
        <v/>
      </c>
      <c r="AE13" s="32" t="s">
        <v>217</v>
      </c>
      <c r="AF13" s="33">
        <f t="shared" si="1"/>
        <v>0</v>
      </c>
      <c r="AG13" s="34" t="s">
        <v>217</v>
      </c>
      <c r="AH13" s="34" t="s">
        <v>217</v>
      </c>
      <c r="AI13" s="34" t="s">
        <v>217</v>
      </c>
      <c r="AJ13" s="14">
        <f t="shared" ref="AJ13" si="3">+AC13+AF13</f>
        <v>0</v>
      </c>
      <c r="AK13" s="14">
        <f>+AL12*AJ13</f>
        <v>0</v>
      </c>
      <c r="AL13" s="14">
        <f>+AL12-AK13</f>
        <v>0.48</v>
      </c>
      <c r="AM13" s="14">
        <f>IF(AD13='[1]11 FORMULAS'!$P$6,AM12-(AM12*AJ13),AM12)</f>
        <v>0.6</v>
      </c>
      <c r="AN13" s="90"/>
      <c r="AO13" s="92"/>
      <c r="AP13" s="90"/>
      <c r="AQ13" s="92"/>
      <c r="AR13" s="100"/>
      <c r="AS13" s="103"/>
      <c r="AT13" s="95"/>
      <c r="AU13" s="95"/>
      <c r="AV13" s="95"/>
      <c r="AW13" s="95"/>
      <c r="AX13" s="95"/>
      <c r="AY13" s="95"/>
      <c r="AZ13" s="95"/>
      <c r="BA13" s="95"/>
      <c r="BB13" s="95"/>
      <c r="BC13" s="98"/>
      <c r="BE13" s="28"/>
      <c r="BF13"/>
      <c r="BI13" s="9"/>
    </row>
    <row r="14" spans="1:61" s="15" customFormat="1" ht="35.25" customHeight="1" x14ac:dyDescent="0.25">
      <c r="A14" s="180"/>
      <c r="B14" s="111"/>
      <c r="C14" s="185"/>
      <c r="D14" s="113"/>
      <c r="E14" s="113"/>
      <c r="F14" s="142"/>
      <c r="G14" s="113"/>
      <c r="H14" s="113"/>
      <c r="I14" s="113"/>
      <c r="J14" s="113"/>
      <c r="K14" s="117"/>
      <c r="L14" s="92"/>
      <c r="M14" s="120"/>
      <c r="N14" s="122"/>
      <c r="O14" s="120"/>
      <c r="P14" s="92"/>
      <c r="Q14" s="103"/>
      <c r="R14" s="92"/>
      <c r="S14" s="120"/>
      <c r="T14" s="92"/>
      <c r="U14" s="124"/>
      <c r="V14" s="100"/>
      <c r="W14" s="13">
        <v>3</v>
      </c>
      <c r="X14" s="49"/>
      <c r="Y14" s="49"/>
      <c r="Z14" s="49"/>
      <c r="AA14" s="13" t="str">
        <f t="shared" ref="AA14:AA21" si="4">+CONCATENATE(X14," ",Y14," ",Z14)</f>
        <v xml:space="preserve">  </v>
      </c>
      <c r="AB14" s="32" t="s">
        <v>217</v>
      </c>
      <c r="AC14" s="33">
        <f t="shared" si="0"/>
        <v>0</v>
      </c>
      <c r="AD14" s="14" t="str">
        <f>+IF(OR(AB14='[1]11 FORMULAS'!$O$4,AB14='[1]11 FORMULAS'!$O$5),'[1]11 FORMULAS'!$P$5,IF(AB14='[1]11 FORMULAS'!$O$6,'[1]11 FORMULAS'!$P$6,""))</f>
        <v/>
      </c>
      <c r="AE14" s="32" t="s">
        <v>217</v>
      </c>
      <c r="AF14" s="33">
        <f t="shared" si="1"/>
        <v>0</v>
      </c>
      <c r="AG14" s="34" t="s">
        <v>217</v>
      </c>
      <c r="AH14" s="34" t="s">
        <v>217</v>
      </c>
      <c r="AI14" s="34" t="s">
        <v>217</v>
      </c>
      <c r="AJ14" s="14">
        <f t="shared" si="2"/>
        <v>0</v>
      </c>
      <c r="AK14" s="14">
        <f>+AL13*AJ14</f>
        <v>0</v>
      </c>
      <c r="AL14" s="14">
        <f>+AL13-AK14</f>
        <v>0.48</v>
      </c>
      <c r="AM14" s="14">
        <f>IF(AD14='[1]11 FORMULAS'!$P$6,AM13-(AM13*AJ14),AM13)</f>
        <v>0.6</v>
      </c>
      <c r="AN14" s="90"/>
      <c r="AO14" s="92"/>
      <c r="AP14" s="90"/>
      <c r="AQ14" s="92"/>
      <c r="AR14" s="100"/>
      <c r="AS14" s="103"/>
      <c r="AT14" s="95"/>
      <c r="AU14" s="95"/>
      <c r="AV14" s="95"/>
      <c r="AW14" s="95"/>
      <c r="AX14" s="95"/>
      <c r="AY14" s="95"/>
      <c r="AZ14" s="95"/>
      <c r="BA14" s="95"/>
      <c r="BB14" s="95"/>
      <c r="BC14" s="98"/>
      <c r="BE14" s="28"/>
      <c r="BF14"/>
    </row>
    <row r="15" spans="1:61" s="15" customFormat="1" ht="35.25" customHeight="1" x14ac:dyDescent="0.25">
      <c r="A15" s="180"/>
      <c r="B15" s="111"/>
      <c r="C15" s="185"/>
      <c r="D15" s="113"/>
      <c r="E15" s="113"/>
      <c r="F15" s="142"/>
      <c r="G15" s="113"/>
      <c r="H15" s="113"/>
      <c r="I15" s="113"/>
      <c r="J15" s="113"/>
      <c r="K15" s="117"/>
      <c r="L15" s="92"/>
      <c r="M15" s="120"/>
      <c r="N15" s="122"/>
      <c r="O15" s="120"/>
      <c r="P15" s="92"/>
      <c r="Q15" s="103"/>
      <c r="R15" s="92"/>
      <c r="S15" s="120"/>
      <c r="T15" s="92"/>
      <c r="U15" s="124"/>
      <c r="V15" s="100"/>
      <c r="W15" s="13">
        <v>4</v>
      </c>
      <c r="X15" s="49"/>
      <c r="Y15" s="49"/>
      <c r="Z15" s="49"/>
      <c r="AA15" s="13" t="str">
        <f t="shared" si="4"/>
        <v xml:space="preserve">  </v>
      </c>
      <c r="AB15" s="32" t="s">
        <v>217</v>
      </c>
      <c r="AC15" s="33">
        <f t="shared" si="0"/>
        <v>0</v>
      </c>
      <c r="AD15" s="14" t="str">
        <f>+IF(OR(AB15='[1]11 FORMULAS'!$O$4,AB15='[1]11 FORMULAS'!$O$5),'[1]11 FORMULAS'!$P$5,IF(AB15='[1]11 FORMULAS'!$O$6,'[1]11 FORMULAS'!$P$6,""))</f>
        <v/>
      </c>
      <c r="AE15" s="32" t="s">
        <v>217</v>
      </c>
      <c r="AF15" s="33">
        <f t="shared" si="1"/>
        <v>0</v>
      </c>
      <c r="AG15" s="34" t="s">
        <v>217</v>
      </c>
      <c r="AH15" s="34" t="s">
        <v>217</v>
      </c>
      <c r="AI15" s="34" t="s">
        <v>217</v>
      </c>
      <c r="AJ15" s="14">
        <f t="shared" si="2"/>
        <v>0</v>
      </c>
      <c r="AK15" s="14">
        <f>+AL14*AJ15</f>
        <v>0</v>
      </c>
      <c r="AL15" s="14">
        <f>+AL14-AK15</f>
        <v>0.48</v>
      </c>
      <c r="AM15" s="14">
        <f>IF(AD15='[1]11 FORMULAS'!$P$6,AM14-(AM14*AJ15),AM14)</f>
        <v>0.6</v>
      </c>
      <c r="AN15" s="90"/>
      <c r="AO15" s="92"/>
      <c r="AP15" s="90"/>
      <c r="AQ15" s="92"/>
      <c r="AR15" s="100"/>
      <c r="AS15" s="103"/>
      <c r="AT15" s="95"/>
      <c r="AU15" s="95"/>
      <c r="AV15" s="95"/>
      <c r="AW15" s="95"/>
      <c r="AX15" s="95"/>
      <c r="AY15" s="95"/>
      <c r="AZ15" s="95"/>
      <c r="BA15" s="95"/>
      <c r="BB15" s="95"/>
      <c r="BC15" s="98"/>
      <c r="BE15" s="28"/>
      <c r="BF15"/>
    </row>
    <row r="16" spans="1:61" s="15" customFormat="1" ht="35.25" customHeight="1" x14ac:dyDescent="0.25">
      <c r="A16" s="180"/>
      <c r="B16" s="111"/>
      <c r="C16" s="186"/>
      <c r="D16" s="113"/>
      <c r="E16" s="113"/>
      <c r="F16" s="142"/>
      <c r="G16" s="113"/>
      <c r="H16" s="113"/>
      <c r="I16" s="113"/>
      <c r="J16" s="113"/>
      <c r="K16" s="117"/>
      <c r="L16" s="92"/>
      <c r="M16" s="120"/>
      <c r="N16" s="122"/>
      <c r="O16" s="120"/>
      <c r="P16" s="92"/>
      <c r="Q16" s="126"/>
      <c r="R16" s="92"/>
      <c r="S16" s="120"/>
      <c r="T16" s="92"/>
      <c r="U16" s="124"/>
      <c r="V16" s="100"/>
      <c r="W16" s="13"/>
      <c r="X16" s="13"/>
      <c r="Y16" s="13"/>
      <c r="Z16" s="13"/>
      <c r="AA16" s="13" t="str">
        <f t="shared" si="4"/>
        <v xml:space="preserve">  </v>
      </c>
      <c r="AB16" s="32" t="s">
        <v>217</v>
      </c>
      <c r="AC16" s="33">
        <f t="shared" si="0"/>
        <v>0</v>
      </c>
      <c r="AD16" s="14" t="str">
        <f>+IF(OR(AB16='[1]11 FORMULAS'!$O$4,AB16='[1]11 FORMULAS'!$O$5),'[1]11 FORMULAS'!$P$5,IF(AB16='[1]11 FORMULAS'!$O$6,'[1]11 FORMULAS'!$P$6,""))</f>
        <v/>
      </c>
      <c r="AE16" s="32" t="s">
        <v>217</v>
      </c>
      <c r="AF16" s="33">
        <f t="shared" si="1"/>
        <v>0</v>
      </c>
      <c r="AG16" s="34" t="s">
        <v>217</v>
      </c>
      <c r="AH16" s="34" t="s">
        <v>217</v>
      </c>
      <c r="AI16" s="34" t="s">
        <v>217</v>
      </c>
      <c r="AJ16" s="14">
        <f t="shared" si="2"/>
        <v>0</v>
      </c>
      <c r="AK16" s="14">
        <f>+AL15*AJ16</f>
        <v>0</v>
      </c>
      <c r="AL16" s="14">
        <f>+AL15-AK16</f>
        <v>0.48</v>
      </c>
      <c r="AM16" s="14">
        <f>IF(AD16='[1]11 FORMULAS'!$P$6,AM15-(AM15*AJ16),AM15)</f>
        <v>0.6</v>
      </c>
      <c r="AN16" s="90"/>
      <c r="AO16" s="92"/>
      <c r="AP16" s="90"/>
      <c r="AQ16" s="92"/>
      <c r="AR16" s="100"/>
      <c r="AS16" s="126"/>
      <c r="AT16" s="105"/>
      <c r="AU16" s="105"/>
      <c r="AV16" s="105"/>
      <c r="AW16" s="105"/>
      <c r="AX16" s="105"/>
      <c r="AY16" s="105"/>
      <c r="AZ16" s="105"/>
      <c r="BA16" s="105"/>
      <c r="BB16" s="105"/>
      <c r="BC16" s="106"/>
      <c r="BE16" s="29"/>
    </row>
    <row r="17" spans="1:61" s="15" customFormat="1" ht="101.25" customHeight="1" x14ac:dyDescent="0.25">
      <c r="A17" s="180" t="s">
        <v>355</v>
      </c>
      <c r="B17" s="111" t="s">
        <v>307</v>
      </c>
      <c r="C17" s="113" t="s">
        <v>321</v>
      </c>
      <c r="D17" s="113" t="s">
        <v>335</v>
      </c>
      <c r="E17" s="113" t="s">
        <v>336</v>
      </c>
      <c r="F17" s="142" t="str">
        <f>+CONCATENATE(C17," ",D17," ",E17)</f>
        <v>Posibilidad de perdida reputacional por la liquidación anticipada de los contratos debido a la no ejecución de los mismos</v>
      </c>
      <c r="G17" s="113" t="s">
        <v>324</v>
      </c>
      <c r="H17" s="113"/>
      <c r="I17" s="113" t="s">
        <v>337</v>
      </c>
      <c r="J17" s="113" t="s">
        <v>337</v>
      </c>
      <c r="K17" s="117">
        <v>4</v>
      </c>
      <c r="L17" s="92" t="str">
        <f>IF(K17&lt;=0,"",IF(K17&lt;=2,"Muy Baja",IF(K17&lt;=24,"Baja",IF(K17&lt;=500,"Media",IF(K17&lt;=5000,"Alta","Muy Alta")))))</f>
        <v>Baja</v>
      </c>
      <c r="M17" s="119">
        <f>IF(L17="","",IF(L17="Muy Baja",0.2,IF(L17="Baja",0.4,IF(L17="Media",0.6,IF(L17="Alta",0.8,IF(L17="Muy Alta",1,))))))</f>
        <v>0.4</v>
      </c>
      <c r="N17" s="122" t="s">
        <v>306</v>
      </c>
      <c r="O17" s="119">
        <f>IF(N17="","",IF(N17="menor a 10 SMLMV",0.2,IF(N17="ENTRE 10 Y 50 SMLMV",0.4,IF(N17="entre 50 y 100 SMLMV",0.6,IF(N17="entre 100 y 500 SMLMV",0.8,IF(N17="Mayor a 500 SMLMV",1,))))))</f>
        <v>0</v>
      </c>
      <c r="P17" s="92" t="str">
        <f>IF(O17&lt;=0,"",IF(O17&lt;=20%,"Leve",IF(O17&lt;=40%,"Menor",IF(O17&lt;=60%,"Moderado",IF(O17&lt;=80%,"Mayor","Catastrofico")))))</f>
        <v/>
      </c>
      <c r="Q17" s="102" t="s">
        <v>226</v>
      </c>
      <c r="R17" s="92" t="str">
        <f>IF(S17&lt;=0,"",IF(S17&lt;=20%,"Leve",IF(S17&lt;=40%,"Menor",IF(S17&lt;=60%,"Moderado",IF(S17&lt;=80%,"Mayor","Catastrofico")))))</f>
        <v>Moderado</v>
      </c>
      <c r="S17" s="119">
        <f>IF(Q17="","",IF(Q17="El riesgo afecta la imagen de algún área de la organización",0.2,IF(Q17="El riesgo afecta la imagen de la entidad internamente, de conocimiento general nivel interno, de junta directiva y accionistas y/o de proveedores",0.4,IF(Q17="El riesgo afecta la imagen de la entidad con algunos usuarios de relevancia frente al logro de los objetivos",0.6,IF(Q17="El riesgo afecta la imagen de la entidad con efecto publicitario sostenido a nivel de sector administrativo, nivel departamental o municipal",0.8,IF(Q17="El riesgo afecta la imagen de la entidad a nivel nacional, con efecto publicitario sostenido a nivel país",1,))))))</f>
        <v>0.6</v>
      </c>
      <c r="T17" s="92" t="str">
        <f>IF(U17&lt;=0,"",IF(U17&lt;=20%,"Leve",IF(U17&lt;=40%,"Menor",IF(U17&lt;=60%,"Moderado",IF(U17&lt;=80%,"Mayor","Catastrofico")))))</f>
        <v>Moderado</v>
      </c>
      <c r="U17" s="124">
        <f>+S17</f>
        <v>0.6</v>
      </c>
      <c r="V17" s="100" t="str">
        <f>IF(OR(AND(L17="Muy Baja",T17="Leve"),AND(L17="Muy Baja",T17="Menor"),AND(L17="Baja",T17="Leve")),"Bajo",IF(OR(AND(L17="Muy baja",T17="Moderado"),AND(L17="Baja",T17="Menor"),AND(L17="Baja",T17="Moderado"),AND(L17="Media",T17="Leve"),AND(L17="Media",T17="Menor"),AND(L17="Media",T17="Moderado"),AND(L17="Alta",T17="Leve"),AND(L17="Alta",T17="Menor")),"Moderado",IF(OR(AND(L17="Muy Baja",T17="Mayor"),AND(L17="Baja",T17="Mayor"),AND(L17="Media",T17="Mayor"),AND(L17="Alta",T17="Moderado"),AND(L17="Alta",T17="Mayor"),AND(L17="Muy Alta",T17="Leve"),AND(L17="Muy Alta",T17="Menor"),AND(L17="Muy Alta",T17="Moderado"),AND(L17="Muy Alta",T17="Mayor")),"Alto",IF(OR(AND(L17="Muy Baja",T17="Catastrofico"),AND(L17="Baja",T17="Catastrofico"),AND(L17="Media",T17="Catastrofico"),AND(L17="Alta",T17="Catastrofico"),AND(L17="Muy Alta",T17="Catastrofico")),"Extremo",))))</f>
        <v>Moderado</v>
      </c>
      <c r="W17" s="13">
        <v>1</v>
      </c>
      <c r="X17" s="69" t="s">
        <v>338</v>
      </c>
      <c r="Y17" s="69" t="s">
        <v>339</v>
      </c>
      <c r="Z17" s="69" t="s">
        <v>340</v>
      </c>
      <c r="AA17" s="70" t="str">
        <f t="shared" si="4"/>
        <v>El Secretario de Infraestructura realiza y hace seguimiento de la planeación, asegurando que se de  cumplimiento a los contratos. De materializarse las liquidaciones anticipadas, se reduce el % de ejecución presupuestal y por ende se afectaría el cumplimiento de las metas definidas en el plan de acción. Esto lo podemos evidenciar en el plan de acción trimestralmente</v>
      </c>
      <c r="AB17" s="32" t="s">
        <v>329</v>
      </c>
      <c r="AC17" s="33">
        <f>IF(AB17="","",IF(AB17="Preventivo",0.25,IF(AB17="Detectivo",0.15,IF(AB17="Correctivo",0.1,))))</f>
        <v>0.25</v>
      </c>
      <c r="AD17" s="14" t="str">
        <f>+IF(OR(AB17='[1]11 FORMULAS'!$O$4,AB17='[1]11 FORMULAS'!$O$5),'[1]11 FORMULAS'!$P$5,IF(AB17='[1]11 FORMULAS'!$O$6,'[1]11 FORMULAS'!$P$6,""))</f>
        <v>Probabilidad</v>
      </c>
      <c r="AE17" s="32" t="s">
        <v>330</v>
      </c>
      <c r="AF17" s="33">
        <f t="shared" si="1"/>
        <v>0.15</v>
      </c>
      <c r="AG17" s="34" t="s">
        <v>331</v>
      </c>
      <c r="AH17" s="34" t="s">
        <v>332</v>
      </c>
      <c r="AI17" s="34" t="s">
        <v>333</v>
      </c>
      <c r="AJ17" s="14">
        <f t="shared" si="2"/>
        <v>0.4</v>
      </c>
      <c r="AK17" s="14">
        <f>+M17*AJ17</f>
        <v>0.16000000000000003</v>
      </c>
      <c r="AL17" s="14">
        <f>+M17-AK17</f>
        <v>0.24</v>
      </c>
      <c r="AM17" s="14">
        <f>IF(AD17='[1]11 FORMULAS'!$P$6,U17-(U17*AJ17),U17)</f>
        <v>0.6</v>
      </c>
      <c r="AN17" s="90">
        <f>+AL21</f>
        <v>0.24</v>
      </c>
      <c r="AO17" s="92" t="str">
        <f>IF(AN17&lt;=0,"",IF(AN17&lt;=20%,"Muy Baja",IF(AN17&lt;=40%,"Baja",IF(AN17&lt;=60%,"Media",IF(AN17&lt;=80%,"Alta","Muy Alta")))))</f>
        <v>Baja</v>
      </c>
      <c r="AP17" s="90">
        <f>+AM21</f>
        <v>0.6</v>
      </c>
      <c r="AQ17" s="92" t="str">
        <f>IF(AP17&lt;=0,"",IF(AP17&lt;=20%,"Leve",IF(AP17&lt;=40%,"Menor",IF(AP17&lt;=60%,"Moderado",IF(AP17&lt;=80%,"Mayor","Catastrofico")))))</f>
        <v>Moderado</v>
      </c>
      <c r="AR17" s="100" t="str">
        <f>IF(OR(AND(AO17="Muy Baja",AQ17="Leve"),AND(AO17="Muy Baja",AQ17="Menor"),AND(AO17="Baja",AQ17="Leve")),"Bajo",IF(OR(AND(AO17="Muy baja",AQ17="Moderado"),AND(AO17="Baja",AQ17="Menor"),AND(AO17="Baja",AQ17="Moderado"),AND(AO17="Media",AQ17="Leve"),AND(AO17="Media",AQ17="Menor"),AND(AO17="Media",AQ17="Moderado"),AND(AO17="Alta",AQ17="Leve"),AND(AO17="Alta",AQ17="Menor")),"Moderado",IF(OR(AND(AO17="Muy Baja",AQ17="Mayor"),AND(AO17="Baja",AQ17="Mayor"),AND(AO17="Media",AQ17="Mayor"),AND(AO17="Alta",AQ17="Moderado"),AND(AO17="Alta",AQ17="Mayor"),AND(AO17="Muy Alta",AQ17="Leve"),AND(AO17="Muy Alta",AQ17="Menor"),AND(AO17="Muy Alta",AQ17="Moderado"),AND(AO17="Muy Alta",AQ17="Mayor")),"Alto",IF(OR(AND(AO17="Muy Baja",AQ17="Catastrofico"),AND(AO17="Baja",AQ17="Catastrofico"),AND(AO17="Media",AQ17="Catastrofico"),AND(AO17="Alta",AQ17="Catastrofico"),AND(AO17="Muy Alta",AQ17="Catastrofico")),"Extremo",""))))</f>
        <v>Moderado</v>
      </c>
      <c r="AS17" s="102" t="s">
        <v>334</v>
      </c>
      <c r="AT17" s="94"/>
      <c r="AU17" s="94"/>
      <c r="AV17" s="94"/>
      <c r="AW17" s="94"/>
      <c r="AX17" s="94"/>
      <c r="AY17" s="94"/>
      <c r="AZ17" s="94"/>
      <c r="BA17" s="94"/>
      <c r="BB17" s="94"/>
      <c r="BC17" s="97"/>
      <c r="BI17" s="9"/>
    </row>
    <row r="18" spans="1:61" s="15" customFormat="1" ht="33.75" customHeight="1" x14ac:dyDescent="0.25">
      <c r="A18" s="180"/>
      <c r="B18" s="111"/>
      <c r="C18" s="113"/>
      <c r="D18" s="113"/>
      <c r="E18" s="113"/>
      <c r="F18" s="142"/>
      <c r="G18" s="113"/>
      <c r="H18" s="113"/>
      <c r="I18" s="113"/>
      <c r="J18" s="113"/>
      <c r="K18" s="117"/>
      <c r="L18" s="92"/>
      <c r="M18" s="120"/>
      <c r="N18" s="122"/>
      <c r="O18" s="120"/>
      <c r="P18" s="92"/>
      <c r="Q18" s="103"/>
      <c r="R18" s="92"/>
      <c r="S18" s="120"/>
      <c r="T18" s="92"/>
      <c r="U18" s="124"/>
      <c r="V18" s="100"/>
      <c r="W18" s="13">
        <v>2</v>
      </c>
      <c r="X18" s="49"/>
      <c r="Y18" s="49"/>
      <c r="Z18" s="49"/>
      <c r="AA18" s="13" t="str">
        <f t="shared" si="4"/>
        <v xml:space="preserve">  </v>
      </c>
      <c r="AB18" s="32" t="s">
        <v>217</v>
      </c>
      <c r="AC18" s="33">
        <f t="shared" si="0"/>
        <v>0</v>
      </c>
      <c r="AD18" s="14" t="str">
        <f>+IF(OR(AB18='[1]11 FORMULAS'!$O$4,AB18='[1]11 FORMULAS'!$O$5),'[1]11 FORMULAS'!$P$5,IF(AB18='[1]11 FORMULAS'!$O$6,'[1]11 FORMULAS'!$P$6,""))</f>
        <v/>
      </c>
      <c r="AE18" s="32" t="s">
        <v>217</v>
      </c>
      <c r="AF18" s="33">
        <f t="shared" si="1"/>
        <v>0</v>
      </c>
      <c r="AG18" s="34" t="s">
        <v>217</v>
      </c>
      <c r="AH18" s="34" t="s">
        <v>217</v>
      </c>
      <c r="AI18" s="34" t="s">
        <v>217</v>
      </c>
      <c r="AJ18" s="14">
        <f t="shared" si="2"/>
        <v>0</v>
      </c>
      <c r="AK18" s="14">
        <f>+AL17*AJ18</f>
        <v>0</v>
      </c>
      <c r="AL18" s="14">
        <f>+AL17-AK18</f>
        <v>0.24</v>
      </c>
      <c r="AM18" s="14">
        <f>IF(AD18='[1]11 FORMULAS'!$P$6,AM17-(AM17*AJ18),AM17)</f>
        <v>0.6</v>
      </c>
      <c r="AN18" s="90"/>
      <c r="AO18" s="92"/>
      <c r="AP18" s="90"/>
      <c r="AQ18" s="92"/>
      <c r="AR18" s="100"/>
      <c r="AS18" s="103"/>
      <c r="AT18" s="95"/>
      <c r="AU18" s="95"/>
      <c r="AV18" s="95"/>
      <c r="AW18" s="95"/>
      <c r="AX18" s="95"/>
      <c r="AY18" s="95"/>
      <c r="AZ18" s="95"/>
      <c r="BA18" s="95"/>
      <c r="BB18" s="95"/>
      <c r="BC18" s="98"/>
      <c r="BI18" s="9"/>
    </row>
    <row r="19" spans="1:61" s="15" customFormat="1" ht="33.75" customHeight="1" x14ac:dyDescent="0.25">
      <c r="A19" s="180"/>
      <c r="B19" s="111"/>
      <c r="C19" s="113"/>
      <c r="D19" s="113"/>
      <c r="E19" s="113"/>
      <c r="F19" s="142"/>
      <c r="G19" s="113"/>
      <c r="H19" s="113"/>
      <c r="I19" s="113"/>
      <c r="J19" s="113"/>
      <c r="K19" s="117"/>
      <c r="L19" s="92"/>
      <c r="M19" s="120"/>
      <c r="N19" s="122"/>
      <c r="O19" s="120"/>
      <c r="P19" s="92"/>
      <c r="Q19" s="103"/>
      <c r="R19" s="92"/>
      <c r="S19" s="120"/>
      <c r="T19" s="92"/>
      <c r="U19" s="124"/>
      <c r="V19" s="100"/>
      <c r="W19" s="13">
        <v>3</v>
      </c>
      <c r="X19" s="49"/>
      <c r="Y19" s="49"/>
      <c r="Z19" s="49"/>
      <c r="AA19" s="13" t="str">
        <f t="shared" si="4"/>
        <v xml:space="preserve">  </v>
      </c>
      <c r="AB19" s="32" t="s">
        <v>217</v>
      </c>
      <c r="AC19" s="33">
        <f t="shared" si="0"/>
        <v>0</v>
      </c>
      <c r="AD19" s="14" t="str">
        <f>+IF(OR(AB19='[1]11 FORMULAS'!$O$4,AB19='[1]11 FORMULAS'!$O$5),'[1]11 FORMULAS'!$P$5,IF(AB19='[1]11 FORMULAS'!$O$6,'[1]11 FORMULAS'!$P$6,""))</f>
        <v/>
      </c>
      <c r="AE19" s="32" t="s">
        <v>217</v>
      </c>
      <c r="AF19" s="33">
        <f t="shared" si="1"/>
        <v>0</v>
      </c>
      <c r="AG19" s="34" t="s">
        <v>217</v>
      </c>
      <c r="AH19" s="34" t="s">
        <v>217</v>
      </c>
      <c r="AI19" s="34" t="s">
        <v>217</v>
      </c>
      <c r="AJ19" s="14">
        <f t="shared" si="2"/>
        <v>0</v>
      </c>
      <c r="AK19" s="14">
        <f>+AL18*AJ19</f>
        <v>0</v>
      </c>
      <c r="AL19" s="14">
        <f>+AL18-AK19</f>
        <v>0.24</v>
      </c>
      <c r="AM19" s="14">
        <f>IF(AD19='[1]11 FORMULAS'!$P$6,AM18-(AM18*AJ19),AM18)</f>
        <v>0.6</v>
      </c>
      <c r="AN19" s="90"/>
      <c r="AO19" s="92"/>
      <c r="AP19" s="90"/>
      <c r="AQ19" s="92"/>
      <c r="AR19" s="100"/>
      <c r="AS19" s="103"/>
      <c r="AT19" s="95"/>
      <c r="AU19" s="95"/>
      <c r="AV19" s="95"/>
      <c r="AW19" s="95"/>
      <c r="AX19" s="95"/>
      <c r="AY19" s="95"/>
      <c r="AZ19" s="95"/>
      <c r="BA19" s="95"/>
      <c r="BB19" s="95"/>
      <c r="BC19" s="98"/>
      <c r="BI19" s="9"/>
    </row>
    <row r="20" spans="1:61" s="15" customFormat="1" ht="33.75" customHeight="1" x14ac:dyDescent="0.25">
      <c r="A20" s="180"/>
      <c r="B20" s="111"/>
      <c r="C20" s="113"/>
      <c r="D20" s="113"/>
      <c r="E20" s="113"/>
      <c r="F20" s="142"/>
      <c r="G20" s="113"/>
      <c r="H20" s="113"/>
      <c r="I20" s="113"/>
      <c r="J20" s="113"/>
      <c r="K20" s="117"/>
      <c r="L20" s="92"/>
      <c r="M20" s="120"/>
      <c r="N20" s="122"/>
      <c r="O20" s="120"/>
      <c r="P20" s="92"/>
      <c r="Q20" s="103"/>
      <c r="R20" s="92"/>
      <c r="S20" s="120"/>
      <c r="T20" s="92"/>
      <c r="U20" s="124"/>
      <c r="V20" s="100"/>
      <c r="W20" s="13">
        <v>4</v>
      </c>
      <c r="X20" s="49"/>
      <c r="Y20" s="49"/>
      <c r="Z20" s="49"/>
      <c r="AA20" s="13" t="str">
        <f t="shared" si="4"/>
        <v xml:space="preserve">  </v>
      </c>
      <c r="AB20" s="32" t="s">
        <v>217</v>
      </c>
      <c r="AC20" s="33">
        <f t="shared" si="0"/>
        <v>0</v>
      </c>
      <c r="AD20" s="14" t="str">
        <f>+IF(OR(AB20='[1]11 FORMULAS'!$O$4,AB20='[1]11 FORMULAS'!$O$5),'[1]11 FORMULAS'!$P$5,IF(AB20='[1]11 FORMULAS'!$O$6,'[1]11 FORMULAS'!$P$6,""))</f>
        <v/>
      </c>
      <c r="AE20" s="32" t="s">
        <v>217</v>
      </c>
      <c r="AF20" s="33">
        <f t="shared" si="1"/>
        <v>0</v>
      </c>
      <c r="AG20" s="34" t="s">
        <v>217</v>
      </c>
      <c r="AH20" s="34" t="s">
        <v>217</v>
      </c>
      <c r="AI20" s="34" t="s">
        <v>217</v>
      </c>
      <c r="AJ20" s="14">
        <f t="shared" si="2"/>
        <v>0</v>
      </c>
      <c r="AK20" s="14">
        <f>+AL19*AJ20</f>
        <v>0</v>
      </c>
      <c r="AL20" s="14">
        <f>+AL19-AK20</f>
        <v>0.24</v>
      </c>
      <c r="AM20" s="14">
        <f>IF(AD20='[1]11 FORMULAS'!$P$6,AM19-(AM19*AJ20),AM19)</f>
        <v>0.6</v>
      </c>
      <c r="AN20" s="90"/>
      <c r="AO20" s="92"/>
      <c r="AP20" s="90"/>
      <c r="AQ20" s="92"/>
      <c r="AR20" s="100"/>
      <c r="AS20" s="103"/>
      <c r="AT20" s="95"/>
      <c r="AU20" s="95"/>
      <c r="AV20" s="95"/>
      <c r="AW20" s="95"/>
      <c r="AX20" s="95"/>
      <c r="AY20" s="95"/>
      <c r="AZ20" s="95"/>
      <c r="BA20" s="95"/>
      <c r="BB20" s="95"/>
      <c r="BC20" s="98"/>
      <c r="BI20" s="9"/>
    </row>
    <row r="21" spans="1:61" s="15" customFormat="1" ht="33.75" customHeight="1" x14ac:dyDescent="0.25">
      <c r="A21" s="180"/>
      <c r="B21" s="111"/>
      <c r="C21" s="113"/>
      <c r="D21" s="113"/>
      <c r="E21" s="113"/>
      <c r="F21" s="142"/>
      <c r="G21" s="113"/>
      <c r="H21" s="113"/>
      <c r="I21" s="113"/>
      <c r="J21" s="113"/>
      <c r="K21" s="117"/>
      <c r="L21" s="92"/>
      <c r="M21" s="120"/>
      <c r="N21" s="122"/>
      <c r="O21" s="120"/>
      <c r="P21" s="92"/>
      <c r="Q21" s="126"/>
      <c r="R21" s="92"/>
      <c r="S21" s="120"/>
      <c r="T21" s="92"/>
      <c r="U21" s="124"/>
      <c r="V21" s="100"/>
      <c r="W21" s="13"/>
      <c r="X21" s="13"/>
      <c r="Y21" s="13"/>
      <c r="Z21" s="13"/>
      <c r="AA21" s="13" t="str">
        <f t="shared" si="4"/>
        <v xml:space="preserve">  </v>
      </c>
      <c r="AB21" s="32" t="s">
        <v>217</v>
      </c>
      <c r="AC21" s="33">
        <f t="shared" si="0"/>
        <v>0</v>
      </c>
      <c r="AD21" s="14" t="str">
        <f>+IF(OR(AB21='[1]11 FORMULAS'!$O$4,AB21='[1]11 FORMULAS'!$O$5),'[1]11 FORMULAS'!$P$5,IF(AB21='[1]11 FORMULAS'!$O$6,'[1]11 FORMULAS'!$P$6,""))</f>
        <v/>
      </c>
      <c r="AE21" s="32" t="s">
        <v>217</v>
      </c>
      <c r="AF21" s="33">
        <f t="shared" si="1"/>
        <v>0</v>
      </c>
      <c r="AG21" s="34" t="s">
        <v>217</v>
      </c>
      <c r="AH21" s="34" t="s">
        <v>217</v>
      </c>
      <c r="AI21" s="34" t="s">
        <v>217</v>
      </c>
      <c r="AJ21" s="14">
        <f t="shared" si="2"/>
        <v>0</v>
      </c>
      <c r="AK21" s="14">
        <f>+AL20*AJ21</f>
        <v>0</v>
      </c>
      <c r="AL21" s="14">
        <f>+AL20-AK21</f>
        <v>0.24</v>
      </c>
      <c r="AM21" s="14">
        <f>IF(AD21='[1]11 FORMULAS'!$P$6,AM20-(AM20*AJ21),AM20)</f>
        <v>0.6</v>
      </c>
      <c r="AN21" s="90"/>
      <c r="AO21" s="92"/>
      <c r="AP21" s="90"/>
      <c r="AQ21" s="92"/>
      <c r="AR21" s="100"/>
      <c r="AS21" s="126"/>
      <c r="AT21" s="105"/>
      <c r="AU21" s="105"/>
      <c r="AV21" s="105"/>
      <c r="AW21" s="105"/>
      <c r="AX21" s="105"/>
      <c r="AY21" s="105"/>
      <c r="AZ21" s="105"/>
      <c r="BA21" s="105"/>
      <c r="BB21" s="105"/>
      <c r="BC21" s="106"/>
      <c r="BI21" s="9"/>
    </row>
    <row r="22" spans="1:61" s="15" customFormat="1" ht="218.25" customHeight="1" x14ac:dyDescent="0.25">
      <c r="A22" s="180" t="s">
        <v>356</v>
      </c>
      <c r="B22" s="111" t="s">
        <v>308</v>
      </c>
      <c r="C22" s="113" t="s">
        <v>341</v>
      </c>
      <c r="D22" s="113" t="s">
        <v>342</v>
      </c>
      <c r="E22" s="113" t="s">
        <v>343</v>
      </c>
      <c r="F22" s="142" t="str">
        <f>+CONCATENATE(C22," ",D22," ",E22)</f>
        <v>Posibilidad de perdida reputacional y economica por falta de supervisiones oportunas debido a que no se cuenta con los recursos (humanos y transporte)  suficientes para realizar las inspecciones de obras que se están ejecutando</v>
      </c>
      <c r="G22" s="113" t="s">
        <v>324</v>
      </c>
      <c r="H22" s="113"/>
      <c r="I22" s="113" t="s">
        <v>337</v>
      </c>
      <c r="J22" s="113" t="s">
        <v>337</v>
      </c>
      <c r="K22" s="117">
        <v>246</v>
      </c>
      <c r="L22" s="92" t="str">
        <f>IF(K22&lt;=0,"",IF(K22&lt;=2,"Muy Baja",IF(K22&lt;=24,"Baja",IF(K22&lt;=500,"Media",IF(K22&lt;=5000,"Alta","Muy Alta")))))</f>
        <v>Media</v>
      </c>
      <c r="M22" s="119">
        <f>IF(L22="","",IF(L22="Muy Baja",0.2,IF(L22="Baja",0.4,IF(L22="Media",0.6,IF(L22="Alta",0.8,IF(L22="Muy Alta",1,))))))</f>
        <v>0.6</v>
      </c>
      <c r="N22" s="122" t="s">
        <v>344</v>
      </c>
      <c r="O22" s="119">
        <f>IF(N22="","",IF(N22="menor a 10 SMLMV",0.2,IF(N22="ENTRE 10 Y 50 SMLMV",0.4,IF(N22="entre 50 y 100 SMLMV",0.6,IF(N22="entre 100 y 500 SMLMV",0.8,IF(N22="Mayor a 500 SMLMV",1,))))))</f>
        <v>1</v>
      </c>
      <c r="P22" s="92" t="str">
        <f>IF(O22&lt;=0,"",IF(O22&lt;=20%,"Leve",IF(O22&lt;=40%,"Menor",IF(O22&lt;=60%,"Moderado",IF(O22&lt;=80%,"Mayor","Catastrofico")))))</f>
        <v>Catastrofico</v>
      </c>
      <c r="Q22" s="102" t="s">
        <v>226</v>
      </c>
      <c r="R22" s="92" t="str">
        <f>IF(S22&lt;=0,"",IF(S22&lt;=20%,"Leve",IF(S22&lt;=40%,"Menor",IF(S22&lt;=60%,"Moderado",IF(S22&lt;=80%,"Mayor","Catastrofico")))))</f>
        <v>Moderado</v>
      </c>
      <c r="S22" s="119">
        <f>IF(Q22="","",IF(Q22="El riesgo afecta la imagen de algún área de la organización",0.2,IF(Q22="El riesgo afecta la imagen de la entidad internamente, de conocimiento general nivel interno, de junta directiva y accionistas y/o de proveedores",0.4,IF(Q22="El riesgo afecta la imagen de la entidad con algunos usuarios de relevancia frente al logro de los objetivos",0.6,IF(Q22="El riesgo afecta la imagen de la entidad con efecto publicitario sostenido a nivel de sector administrativo, nivel departamental o municipal",0.8,IF(Q22="El riesgo afecta la imagen de la entidad a nivel nacional, con efecto publicitario sostenido a nivel país",1,))))))</f>
        <v>0.6</v>
      </c>
      <c r="T22" s="92" t="str">
        <f>IF(U22&lt;=0,"",IF(U22&lt;=20%,"Leve",IF(U22&lt;=40%,"Menor",IF(U22&lt;=60%,"Moderado",IF(U22&lt;=80%,"Mayor","Catastrofico")))))</f>
        <v>Moderado</v>
      </c>
      <c r="U22" s="124">
        <f>+S22</f>
        <v>0.6</v>
      </c>
      <c r="V22" s="100" t="str">
        <f>IF(OR(AND(L22="Muy Baja",T22="Leve"),AND(L22="Muy Baja",T22="Menor"),AND(L22="Baja",T22="Leve")),"Bajo",IF(OR(AND(L22="Muy baja",T22="Moderado"),AND(L22="Baja",T22="Menor"),AND(L22="Baja",T22="Moderado"),AND(L22="Media",T22="Leve"),AND(L22="Media",T22="Menor"),AND(L22="Media",T22="Moderado"),AND(L22="Alta",T22="Leve"),AND(L22="Alta",T22="Menor")),"Moderado",IF(OR(AND(L22="Muy Baja",T22="Mayor"),AND(L22="Baja",T22="Mayor"),AND(L22="Media",T22="Mayor"),AND(L22="Alta",T22="Moderado"),AND(L22="Alta",T22="Mayor"),AND(L22="Muy Alta",T22="Leve"),AND(L22="Muy Alta",T22="Menor"),AND(L22="Muy Alta",T22="Moderado"),AND(L22="Muy Alta",T22="Mayor")),"Alto",IF(OR(AND(L22="Muy Baja",T22="Catastrofico"),AND(L22="Baja",T22="Catastrofico"),AND(L22="Media",T22="Catastrofico"),AND(L22="Alta",T22="Catastrofico"),AND(L22="Muy Alta",T22="Catastrofico")),"Extremo",))))</f>
        <v>Moderado</v>
      </c>
      <c r="W22" s="13">
        <v>1</v>
      </c>
      <c r="X22" s="67" t="s">
        <v>338</v>
      </c>
      <c r="Y22" s="67" t="s">
        <v>345</v>
      </c>
      <c r="Z22" s="67" t="s">
        <v>346</v>
      </c>
      <c r="AA22" s="68" t="str">
        <f t="shared" ref="AA22:AA31" si="5">+CONCATENATE(X22," ",Y22," ",Z22)</f>
        <v>El Secretario de Infraestructura gestionará las disponibilidades presupuestales para realizar el proceso de contratación de los vehículos y el proceso de contratación del personal de apoyo, previo análisis de los requerimientos, lo que permitirá a los Supervisores de Obras realizar las visitas de inspección necesarias,de una manera constante y oportuna. En caso que no se contraten los recursos necesarios para la supervisión de las obras, el Secretario de Infraestructura coordinará con los Supervisores un plan alterno que permita cubrir la inspección de todas las obras. Esto se puede evidenciar con el certificado de solicitud  de disponibilidad presupuestal para contratación de vehículos y el certificado de solicitud  de disponibilidad presupuestal para personal de apoyo, además, con las Actas de Supervisión de las Obras. Trimestralmente</v>
      </c>
      <c r="AB22" s="32" t="s">
        <v>329</v>
      </c>
      <c r="AC22" s="33">
        <f t="shared" si="0"/>
        <v>0.25</v>
      </c>
      <c r="AD22" s="14" t="str">
        <f>+IF(OR(AB22='[1]11 FORMULAS'!$O$4,AB22='[1]11 FORMULAS'!$O$5),'[1]11 FORMULAS'!$P$5,IF(AB22='[1]11 FORMULAS'!$O$6,'[1]11 FORMULAS'!$P$6,""))</f>
        <v>Probabilidad</v>
      </c>
      <c r="AE22" s="32" t="s">
        <v>330</v>
      </c>
      <c r="AF22" s="33">
        <f t="shared" si="1"/>
        <v>0.15</v>
      </c>
      <c r="AG22" s="34" t="s">
        <v>331</v>
      </c>
      <c r="AH22" s="34" t="s">
        <v>332</v>
      </c>
      <c r="AI22" s="34" t="s">
        <v>333</v>
      </c>
      <c r="AJ22" s="14">
        <f t="shared" si="2"/>
        <v>0.4</v>
      </c>
      <c r="AK22" s="14">
        <f>+M22*AJ22</f>
        <v>0.24</v>
      </c>
      <c r="AL22" s="14">
        <f>+M22-AK22</f>
        <v>0.36</v>
      </c>
      <c r="AM22" s="14">
        <f>IF(AD22='[1]11 FORMULAS'!$P$6,U22-(U22*AJ22),U22)</f>
        <v>0.6</v>
      </c>
      <c r="AN22" s="90">
        <f>+AL26</f>
        <v>0.36</v>
      </c>
      <c r="AO22" s="92" t="str">
        <f>IF(AN22&lt;=0,"",IF(AN22&lt;=20%,"Muy Baja",IF(AN22&lt;=40%,"Baja",IF(AN22&lt;=60%,"Media",IF(AN22&lt;=80%,"Alta","Muy Alta")))))</f>
        <v>Baja</v>
      </c>
      <c r="AP22" s="90">
        <f>+AM26</f>
        <v>0.6</v>
      </c>
      <c r="AQ22" s="92" t="str">
        <f>IF(AP22&lt;=0,"",IF(AP22&lt;=20%,"Leve",IF(AP22&lt;=40%,"Menor",IF(AP22&lt;=60%,"Moderado",IF(AP22&lt;=80%,"Mayor","Catastrofico")))))</f>
        <v>Moderado</v>
      </c>
      <c r="AR22" s="100" t="str">
        <f>IF(OR(AND(AO22="Muy Baja",AQ22="Leve"),AND(AO22="Muy Baja",AQ22="Menor"),AND(AO22="Baja",AQ22="Leve")),"Bajo",IF(OR(AND(AO22="Muy baja",AQ22="Moderado"),AND(AO22="Baja",AQ22="Menor"),AND(AO22="Baja",AQ22="Moderado"),AND(AO22="Media",AQ22="Leve"),AND(AO22="Media",AQ22="Menor"),AND(AO22="Media",AQ22="Moderado"),AND(AO22="Alta",AQ22="Leve"),AND(AO22="Alta",AQ22="Menor")),"Moderado",IF(OR(AND(AO22="Muy Baja",AQ22="Mayor"),AND(AO22="Baja",AQ22="Mayor"),AND(AO22="Media",AQ22="Mayor"),AND(AO22="Alta",AQ22="Moderado"),AND(AO22="Alta",AQ22="Mayor"),AND(AO22="Muy Alta",AQ22="Leve"),AND(AO22="Muy Alta",AQ22="Menor"),AND(AO22="Muy Alta",AQ22="Moderado"),AND(AO22="Muy Alta",AQ22="Mayor")),"Alto",IF(OR(AND(AO22="Muy Baja",AQ22="Catastrofico"),AND(AO22="Baja",AQ22="Catastrofico"),AND(AO22="Media",AQ22="Catastrofico"),AND(AO22="Alta",AQ22="Catastrofico"),AND(AO22="Muy Alta",AQ22="Catastrofico")),"Extremo",""))))</f>
        <v>Moderado</v>
      </c>
      <c r="AS22" s="102" t="s">
        <v>334</v>
      </c>
      <c r="AT22" s="94"/>
      <c r="AU22" s="94"/>
      <c r="AV22" s="94"/>
      <c r="AW22" s="94"/>
      <c r="AX22" s="94"/>
      <c r="AY22" s="94"/>
      <c r="AZ22" s="94"/>
      <c r="BA22" s="94"/>
      <c r="BB22" s="94"/>
      <c r="BC22" s="97"/>
      <c r="BI22" s="9"/>
    </row>
    <row r="23" spans="1:61" s="15" customFormat="1" ht="33.75" customHeight="1" x14ac:dyDescent="0.25">
      <c r="A23" s="180"/>
      <c r="B23" s="111"/>
      <c r="C23" s="113"/>
      <c r="D23" s="113"/>
      <c r="E23" s="113"/>
      <c r="F23" s="142"/>
      <c r="G23" s="113"/>
      <c r="H23" s="113"/>
      <c r="I23" s="113"/>
      <c r="J23" s="113"/>
      <c r="K23" s="117"/>
      <c r="L23" s="92"/>
      <c r="M23" s="120"/>
      <c r="N23" s="122"/>
      <c r="O23" s="120"/>
      <c r="P23" s="92"/>
      <c r="Q23" s="103"/>
      <c r="R23" s="92"/>
      <c r="S23" s="120"/>
      <c r="T23" s="92"/>
      <c r="U23" s="124"/>
      <c r="V23" s="100"/>
      <c r="W23" s="13">
        <v>2</v>
      </c>
      <c r="X23" s="49"/>
      <c r="Y23" s="49"/>
      <c r="Z23" s="49"/>
      <c r="AA23" s="13" t="str">
        <f t="shared" si="5"/>
        <v xml:space="preserve">  </v>
      </c>
      <c r="AB23" s="32" t="s">
        <v>217</v>
      </c>
      <c r="AC23" s="33">
        <f t="shared" si="0"/>
        <v>0</v>
      </c>
      <c r="AD23" s="14" t="str">
        <f>+IF(OR(AB23='[1]11 FORMULAS'!$O$4,AB23='[1]11 FORMULAS'!$O$5),'[1]11 FORMULAS'!$P$5,IF(AB23='[1]11 FORMULAS'!$O$6,'[1]11 FORMULAS'!$P$6,""))</f>
        <v/>
      </c>
      <c r="AE23" s="32" t="s">
        <v>217</v>
      </c>
      <c r="AF23" s="33">
        <f t="shared" si="1"/>
        <v>0</v>
      </c>
      <c r="AG23" s="34" t="s">
        <v>217</v>
      </c>
      <c r="AH23" s="34" t="s">
        <v>217</v>
      </c>
      <c r="AI23" s="34" t="s">
        <v>217</v>
      </c>
      <c r="AJ23" s="14">
        <f t="shared" si="2"/>
        <v>0</v>
      </c>
      <c r="AK23" s="14">
        <f>+AL22*AJ23</f>
        <v>0</v>
      </c>
      <c r="AL23" s="14">
        <f>+AL22-AK23</f>
        <v>0.36</v>
      </c>
      <c r="AM23" s="14">
        <f>IF(AD23='[1]11 FORMULAS'!$P$6,AM22-(AM22*AJ23),AM22)</f>
        <v>0.6</v>
      </c>
      <c r="AN23" s="90"/>
      <c r="AO23" s="92"/>
      <c r="AP23" s="90"/>
      <c r="AQ23" s="92"/>
      <c r="AR23" s="100"/>
      <c r="AS23" s="103"/>
      <c r="AT23" s="95"/>
      <c r="AU23" s="95"/>
      <c r="AV23" s="95"/>
      <c r="AW23" s="95"/>
      <c r="AX23" s="95"/>
      <c r="AY23" s="95"/>
      <c r="AZ23" s="95"/>
      <c r="BA23" s="95"/>
      <c r="BB23" s="95"/>
      <c r="BC23" s="98"/>
      <c r="BI23" s="9"/>
    </row>
    <row r="24" spans="1:61" s="15" customFormat="1" ht="33.75" customHeight="1" x14ac:dyDescent="0.25">
      <c r="A24" s="180"/>
      <c r="B24" s="111"/>
      <c r="C24" s="113"/>
      <c r="D24" s="113"/>
      <c r="E24" s="113"/>
      <c r="F24" s="142"/>
      <c r="G24" s="113"/>
      <c r="H24" s="113"/>
      <c r="I24" s="113"/>
      <c r="J24" s="113"/>
      <c r="K24" s="117"/>
      <c r="L24" s="92"/>
      <c r="M24" s="120"/>
      <c r="N24" s="122"/>
      <c r="O24" s="120"/>
      <c r="P24" s="92"/>
      <c r="Q24" s="103"/>
      <c r="R24" s="92"/>
      <c r="S24" s="120"/>
      <c r="T24" s="92"/>
      <c r="U24" s="124"/>
      <c r="V24" s="100"/>
      <c r="W24" s="13">
        <v>3</v>
      </c>
      <c r="X24" s="49"/>
      <c r="Y24" s="49"/>
      <c r="Z24" s="49"/>
      <c r="AA24" s="13" t="str">
        <f t="shared" si="5"/>
        <v xml:space="preserve">  </v>
      </c>
      <c r="AB24" s="32" t="s">
        <v>217</v>
      </c>
      <c r="AC24" s="33">
        <f t="shared" si="0"/>
        <v>0</v>
      </c>
      <c r="AD24" s="14" t="str">
        <f>+IF(OR(AB24='[1]11 FORMULAS'!$O$4,AB24='[1]11 FORMULAS'!$O$5),'[1]11 FORMULAS'!$P$5,IF(AB24='[1]11 FORMULAS'!$O$6,'[1]11 FORMULAS'!$P$6,""))</f>
        <v/>
      </c>
      <c r="AE24" s="32" t="s">
        <v>217</v>
      </c>
      <c r="AF24" s="33">
        <f t="shared" si="1"/>
        <v>0</v>
      </c>
      <c r="AG24" s="34" t="s">
        <v>217</v>
      </c>
      <c r="AH24" s="34" t="s">
        <v>217</v>
      </c>
      <c r="AI24" s="34" t="s">
        <v>217</v>
      </c>
      <c r="AJ24" s="14">
        <f t="shared" si="2"/>
        <v>0</v>
      </c>
      <c r="AK24" s="14">
        <f>+AL23*AJ24</f>
        <v>0</v>
      </c>
      <c r="AL24" s="14">
        <f>+AL23-AK24</f>
        <v>0.36</v>
      </c>
      <c r="AM24" s="14">
        <f>IF(AD24='[1]11 FORMULAS'!$P$6,AM23-(AM23*AJ24),AM23)</f>
        <v>0.6</v>
      </c>
      <c r="AN24" s="90"/>
      <c r="AO24" s="92"/>
      <c r="AP24" s="90"/>
      <c r="AQ24" s="92"/>
      <c r="AR24" s="100"/>
      <c r="AS24" s="103"/>
      <c r="AT24" s="95"/>
      <c r="AU24" s="95"/>
      <c r="AV24" s="95"/>
      <c r="AW24" s="95"/>
      <c r="AX24" s="95"/>
      <c r="AY24" s="95"/>
      <c r="AZ24" s="95"/>
      <c r="BA24" s="95"/>
      <c r="BB24" s="95"/>
      <c r="BC24" s="98"/>
      <c r="BI24" s="9"/>
    </row>
    <row r="25" spans="1:61" s="15" customFormat="1" ht="33.75" customHeight="1" x14ac:dyDescent="0.25">
      <c r="A25" s="180"/>
      <c r="B25" s="111"/>
      <c r="C25" s="113"/>
      <c r="D25" s="113"/>
      <c r="E25" s="113"/>
      <c r="F25" s="142"/>
      <c r="G25" s="113"/>
      <c r="H25" s="113"/>
      <c r="I25" s="113"/>
      <c r="J25" s="113"/>
      <c r="K25" s="117"/>
      <c r="L25" s="92"/>
      <c r="M25" s="120"/>
      <c r="N25" s="122"/>
      <c r="O25" s="120"/>
      <c r="P25" s="92"/>
      <c r="Q25" s="103"/>
      <c r="R25" s="92"/>
      <c r="S25" s="120"/>
      <c r="T25" s="92"/>
      <c r="U25" s="124"/>
      <c r="V25" s="100"/>
      <c r="W25" s="13">
        <v>4</v>
      </c>
      <c r="X25" s="49"/>
      <c r="Y25" s="49"/>
      <c r="Z25" s="49"/>
      <c r="AA25" s="13" t="str">
        <f t="shared" si="5"/>
        <v xml:space="preserve">  </v>
      </c>
      <c r="AB25" s="32" t="s">
        <v>217</v>
      </c>
      <c r="AC25" s="33">
        <f t="shared" si="0"/>
        <v>0</v>
      </c>
      <c r="AD25" s="14" t="str">
        <f>+IF(OR(AB25='[1]11 FORMULAS'!$O$4,AB25='[1]11 FORMULAS'!$O$5),'[1]11 FORMULAS'!$P$5,IF(AB25='[1]11 FORMULAS'!$O$6,'[1]11 FORMULAS'!$P$6,""))</f>
        <v/>
      </c>
      <c r="AE25" s="32" t="s">
        <v>217</v>
      </c>
      <c r="AF25" s="33">
        <f t="shared" si="1"/>
        <v>0</v>
      </c>
      <c r="AG25" s="34" t="s">
        <v>217</v>
      </c>
      <c r="AH25" s="34" t="s">
        <v>217</v>
      </c>
      <c r="AI25" s="34" t="s">
        <v>217</v>
      </c>
      <c r="AJ25" s="14">
        <f t="shared" si="2"/>
        <v>0</v>
      </c>
      <c r="AK25" s="14">
        <f>+AL24*AJ25</f>
        <v>0</v>
      </c>
      <c r="AL25" s="14">
        <f>+AL24-AK25</f>
        <v>0.36</v>
      </c>
      <c r="AM25" s="14">
        <f>IF(AD25='[1]11 FORMULAS'!$P$6,AM24-(AM24*AJ25),AM24)</f>
        <v>0.6</v>
      </c>
      <c r="AN25" s="90"/>
      <c r="AO25" s="92"/>
      <c r="AP25" s="90"/>
      <c r="AQ25" s="92"/>
      <c r="AR25" s="100"/>
      <c r="AS25" s="103"/>
      <c r="AT25" s="95"/>
      <c r="AU25" s="95"/>
      <c r="AV25" s="95"/>
      <c r="AW25" s="95"/>
      <c r="AX25" s="95"/>
      <c r="AY25" s="95"/>
      <c r="AZ25" s="95"/>
      <c r="BA25" s="95"/>
      <c r="BB25" s="95"/>
      <c r="BC25" s="98"/>
      <c r="BI25" s="9"/>
    </row>
    <row r="26" spans="1:61" s="15" customFormat="1" ht="33.75" customHeight="1" x14ac:dyDescent="0.25">
      <c r="A26" s="181"/>
      <c r="B26" s="190"/>
      <c r="C26" s="184"/>
      <c r="D26" s="184"/>
      <c r="E26" s="184"/>
      <c r="F26" s="191"/>
      <c r="G26" s="113"/>
      <c r="H26" s="113"/>
      <c r="I26" s="113"/>
      <c r="J26" s="113"/>
      <c r="K26" s="117"/>
      <c r="L26" s="92"/>
      <c r="M26" s="120"/>
      <c r="N26" s="122"/>
      <c r="O26" s="120"/>
      <c r="P26" s="92"/>
      <c r="Q26" s="126"/>
      <c r="R26" s="92"/>
      <c r="S26" s="120"/>
      <c r="T26" s="92"/>
      <c r="U26" s="124"/>
      <c r="V26" s="100"/>
      <c r="W26" s="13"/>
      <c r="X26" s="13"/>
      <c r="Y26" s="13"/>
      <c r="Z26" s="13"/>
      <c r="AA26" s="13" t="str">
        <f t="shared" si="5"/>
        <v xml:space="preserve">  </v>
      </c>
      <c r="AB26" s="32" t="s">
        <v>217</v>
      </c>
      <c r="AC26" s="33">
        <f t="shared" si="0"/>
        <v>0</v>
      </c>
      <c r="AD26" s="14" t="str">
        <f>+IF(OR(AB26='[1]11 FORMULAS'!$O$4,AB26='[1]11 FORMULAS'!$O$5),'[1]11 FORMULAS'!$P$5,IF(AB26='[1]11 FORMULAS'!$O$6,'[1]11 FORMULAS'!$P$6,""))</f>
        <v/>
      </c>
      <c r="AE26" s="32" t="s">
        <v>217</v>
      </c>
      <c r="AF26" s="33">
        <f t="shared" si="1"/>
        <v>0</v>
      </c>
      <c r="AG26" s="34" t="s">
        <v>217</v>
      </c>
      <c r="AH26" s="34" t="s">
        <v>217</v>
      </c>
      <c r="AI26" s="34" t="s">
        <v>217</v>
      </c>
      <c r="AJ26" s="14">
        <f t="shared" si="2"/>
        <v>0</v>
      </c>
      <c r="AK26" s="14">
        <f>+AL25*AJ26</f>
        <v>0</v>
      </c>
      <c r="AL26" s="14">
        <f>+AL25-AK26</f>
        <v>0.36</v>
      </c>
      <c r="AM26" s="14">
        <f>IF(AD26='[1]11 FORMULAS'!$P$6,AM25-(AM25*AJ26),AM25)</f>
        <v>0.6</v>
      </c>
      <c r="AN26" s="90"/>
      <c r="AO26" s="92"/>
      <c r="AP26" s="90"/>
      <c r="AQ26" s="92"/>
      <c r="AR26" s="100"/>
      <c r="AS26" s="126"/>
      <c r="AT26" s="105"/>
      <c r="AU26" s="105"/>
      <c r="AV26" s="105"/>
      <c r="AW26" s="105"/>
      <c r="AX26" s="105"/>
      <c r="AY26" s="105"/>
      <c r="AZ26" s="105"/>
      <c r="BA26" s="105"/>
      <c r="BB26" s="105"/>
      <c r="BC26" s="106"/>
      <c r="BI26" s="9"/>
    </row>
    <row r="27" spans="1:61" s="15" customFormat="1" ht="49.5" customHeight="1" x14ac:dyDescent="0.25">
      <c r="A27" s="182"/>
      <c r="B27" s="107" t="s">
        <v>309</v>
      </c>
      <c r="C27" s="107"/>
      <c r="D27" s="107"/>
      <c r="E27" s="107"/>
      <c r="F27" s="109" t="str">
        <f>+CONCATENATE(C27," ",D27," ",E27)</f>
        <v xml:space="preserve">  </v>
      </c>
      <c r="G27" s="111"/>
      <c r="H27" s="113"/>
      <c r="I27" s="113"/>
      <c r="J27" s="115"/>
      <c r="K27" s="117"/>
      <c r="L27" s="92" t="str">
        <f>IF(K27&lt;=0,"",IF(K27&lt;=2,"Muy Baja",IF(K27&lt;=24,"Baja",IF(K27&lt;=500,"Media",IF(K27&lt;=5000,"Alta","Muy Alta")))))</f>
        <v/>
      </c>
      <c r="M27" s="119" t="str">
        <f>IF(L27="","",IF(L27="Muy Baja",0.2,IF(L27="Baja",0.4,IF(L27="Media",0.6,IF(L27="Alta",0.8,IF(L27="Muy Alta",1,))))))</f>
        <v/>
      </c>
      <c r="N27" s="122" t="s">
        <v>306</v>
      </c>
      <c r="O27" s="119">
        <f>IF(N27="","",IF(N27="menor a 10 SMLMV",0.2,IF(N27="ENTRE 10 Y 50 SMLMV",0.4,IF(N27="entre 50 y 100 SMLMV",0.6,IF(N27="entre 100 y 500 SMLMV",0.8,IF(N27="Mayor a 500 SMLMV",1,))))))</f>
        <v>0</v>
      </c>
      <c r="P27" s="92" t="str">
        <f>IF(O27&lt;=0,"",IF(O27&lt;=20%,"Leve",IF(O27&lt;=40%,"Menor",IF(O27&lt;=60%,"Moderado",IF(O27&lt;=80%,"Mayor","Catastrofico")))))</f>
        <v/>
      </c>
      <c r="Q27" s="102" t="s">
        <v>217</v>
      </c>
      <c r="R27" s="92" t="str">
        <f>IF(S27&lt;=0,"",IF(S27&lt;=20%,"Leve",IF(S27&lt;=40%,"Menor",IF(S27&lt;=60%,"Moderado",IF(S27&lt;=80%,"Mayor","Catastrofico")))))</f>
        <v/>
      </c>
      <c r="S27" s="119">
        <f>IF(Q27="","",IF(Q27="El riesgo afecta la imagen de algún área de la organización",0.2,IF(Q27="El riesgo afecta la imagen de la entidad internamente, de conocimiento general nivel interno, de junta directiva y accionistas y/o de proveedores",0.4,IF(Q27="El riesgo afecta la imagen de la entidad con algunos usuarios de relevancia frente al logro de los objetivos",0.6,IF(Q27="El riesgo afecta la imagen de la entidad con efecto publicitario sostenido a nivel de sector administrativo, nivel departamental o municipal",0.8,IF(Q27="El riesgo afecta la imagen de la entidad a nivel nacional, con efecto publicitario sostenido a nivel país",1,))))))</f>
        <v>0</v>
      </c>
      <c r="T27" s="92" t="str">
        <f>IF(U27&lt;=0,"",IF(U27&lt;=20%,"Leve",IF(U27&lt;=40%,"Menor",IF(U27&lt;=60%,"Moderado",IF(U27&lt;=80%,"Mayor","Catastrofico")))))</f>
        <v/>
      </c>
      <c r="U27" s="124">
        <f>+S27</f>
        <v>0</v>
      </c>
      <c r="V27" s="100">
        <f>IF(OR(AND(L27="Muy Baja",T27="Leve"),AND(L27="Muy Baja",T27="Menor"),AND(L27="Baja",T27="Leve")),"Bajo",IF(OR(AND(L27="Muy baja",T27="Moderado"),AND(L27="Baja",T27="Menor"),AND(L27="Baja",T27="Moderado"),AND(L27="Media",T27="Leve"),AND(L27="Media",T27="Menor"),AND(L27="Media",T27="Moderado"),AND(L27="Alta",T27="Leve"),AND(L27="Alta",T27="Menor")),"Moderado",IF(OR(AND(L27="Muy Baja",T27="Mayor"),AND(L27="Baja",T27="Mayor"),AND(L27="Media",T27="Mayor"),AND(L27="Alta",T27="Moderado"),AND(L27="Alta",T27="Mayor"),AND(L27="Muy Alta",T27="Leve"),AND(L27="Muy Alta",T27="Menor"),AND(L27="Muy Alta",T27="Moderado"),AND(L27="Muy Alta",T27="Mayor")),"Alto",IF(OR(AND(L27="Muy Baja",T27="Catastrofico"),AND(L27="Baja",T27="Catastrofico"),AND(L27="Media",T27="Catastrofico"),AND(L27="Alta",T27="Catastrofico"),AND(L27="Muy Alta",T27="Catastrofico")),"Extremo",))))</f>
        <v>0</v>
      </c>
      <c r="W27" s="13">
        <v>1</v>
      </c>
      <c r="X27" s="49"/>
      <c r="Y27" s="49"/>
      <c r="Z27" s="49"/>
      <c r="AA27" s="13" t="str">
        <f t="shared" si="5"/>
        <v xml:space="preserve">  </v>
      </c>
      <c r="AB27" s="32" t="s">
        <v>217</v>
      </c>
      <c r="AC27" s="33">
        <f t="shared" si="0"/>
        <v>0</v>
      </c>
      <c r="AD27" s="14" t="str">
        <f>+IF(OR(AB27='[1]11 FORMULAS'!$O$4,AB27='[1]11 FORMULAS'!$O$5),'[1]11 FORMULAS'!$P$5,IF(AB27='[1]11 FORMULAS'!$O$6,'[1]11 FORMULAS'!$P$6,""))</f>
        <v/>
      </c>
      <c r="AE27" s="32" t="s">
        <v>217</v>
      </c>
      <c r="AF27" s="33">
        <f t="shared" si="1"/>
        <v>0</v>
      </c>
      <c r="AG27" s="34" t="s">
        <v>217</v>
      </c>
      <c r="AH27" s="34" t="s">
        <v>217</v>
      </c>
      <c r="AI27" s="34" t="s">
        <v>217</v>
      </c>
      <c r="AJ27" s="14">
        <f t="shared" si="2"/>
        <v>0</v>
      </c>
      <c r="AK27" s="14" t="e">
        <f>+M27*AJ27</f>
        <v>#VALUE!</v>
      </c>
      <c r="AL27" s="14" t="e">
        <f>+M27-AK27</f>
        <v>#VALUE!</v>
      </c>
      <c r="AM27" s="14">
        <f>IF(AD27='[1]11 FORMULAS'!$P$6,U27-(U27*AJ27),U27)</f>
        <v>0</v>
      </c>
      <c r="AN27" s="90" t="e">
        <f>+AL31</f>
        <v>#VALUE!</v>
      </c>
      <c r="AO27" s="92" t="e">
        <f>IF(AN27&lt;=0,"",IF(AN27&lt;=20%,"Muy Baja",IF(AN27&lt;=40%,"Baja",IF(AN27&lt;=60%,"Media",IF(AN27&lt;=80%,"Alta","Muy Alta")))))</f>
        <v>#VALUE!</v>
      </c>
      <c r="AP27" s="90">
        <f>+AM31</f>
        <v>0</v>
      </c>
      <c r="AQ27" s="92" t="str">
        <f>IF(AP27&lt;=0,"",IF(AP27&lt;=20%,"Leve",IF(AP27&lt;=40%,"Menor",IF(AP27&lt;=60%,"Moderado",IF(AP27&lt;=80%,"Mayor","Catastrofico")))))</f>
        <v/>
      </c>
      <c r="AR27" s="100" t="e">
        <f>IF(OR(AND(AO27="Muy Baja",AQ27="Leve"),AND(AO27="Muy Baja",AQ27="Menor"),AND(AO27="Baja",AQ27="Leve")),"Bajo",IF(OR(AND(AO27="Muy baja",AQ27="Moderado"),AND(AO27="Baja",AQ27="Menor"),AND(AO27="Baja",AQ27="Moderado"),AND(AO27="Media",AQ27="Leve"),AND(AO27="Media",AQ27="Menor"),AND(AO27="Media",AQ27="Moderado"),AND(AO27="Alta",AQ27="Leve"),AND(AO27="Alta",AQ27="Menor")),"Moderado",IF(OR(AND(AO27="Muy Baja",AQ27="Mayor"),AND(AO27="Baja",AQ27="Mayor"),AND(AO27="Media",AQ27="Mayor"),AND(AO27="Alta",AQ27="Moderado"),AND(AO27="Alta",AQ27="Mayor"),AND(AO27="Muy Alta",AQ27="Leve"),AND(AO27="Muy Alta",AQ27="Menor"),AND(AO27="Muy Alta",AQ27="Moderado"),AND(AO27="Muy Alta",AQ27="Mayor")),"Alto",IF(OR(AND(AO27="Muy Baja",AQ27="Catastrofico"),AND(AO27="Baja",AQ27="Catastrofico"),AND(AO27="Media",AQ27="Catastrofico"),AND(AO27="Alta",AQ27="Catastrofico"),AND(AO27="Muy Alta",AQ27="Catastrofico")),"Extremo",""))))</f>
        <v>#VALUE!</v>
      </c>
      <c r="AS27" s="102"/>
      <c r="AT27" s="94"/>
      <c r="AU27" s="94"/>
      <c r="AV27" s="94"/>
      <c r="AW27" s="94"/>
      <c r="AX27" s="94"/>
      <c r="AY27" s="94"/>
      <c r="AZ27" s="94"/>
      <c r="BA27" s="94"/>
      <c r="BB27" s="94"/>
      <c r="BC27" s="97"/>
      <c r="BI27" s="9"/>
    </row>
    <row r="28" spans="1:61" s="15" customFormat="1" ht="33.75" customHeight="1" x14ac:dyDescent="0.25">
      <c r="A28" s="182"/>
      <c r="B28" s="107"/>
      <c r="C28" s="107"/>
      <c r="D28" s="107"/>
      <c r="E28" s="107"/>
      <c r="F28" s="109"/>
      <c r="G28" s="111"/>
      <c r="H28" s="113"/>
      <c r="I28" s="113"/>
      <c r="J28" s="115"/>
      <c r="K28" s="117"/>
      <c r="L28" s="92"/>
      <c r="M28" s="120"/>
      <c r="N28" s="122"/>
      <c r="O28" s="120"/>
      <c r="P28" s="92"/>
      <c r="Q28" s="103"/>
      <c r="R28" s="92"/>
      <c r="S28" s="120"/>
      <c r="T28" s="92"/>
      <c r="U28" s="124"/>
      <c r="V28" s="100"/>
      <c r="W28" s="13">
        <v>2</v>
      </c>
      <c r="X28" s="49"/>
      <c r="Y28" s="49"/>
      <c r="Z28" s="49"/>
      <c r="AA28" s="13" t="str">
        <f t="shared" si="5"/>
        <v xml:space="preserve">  </v>
      </c>
      <c r="AB28" s="32" t="s">
        <v>217</v>
      </c>
      <c r="AC28" s="33">
        <f t="shared" si="0"/>
        <v>0</v>
      </c>
      <c r="AD28" s="14" t="str">
        <f>+IF(OR(AB28='[1]11 FORMULAS'!$O$4,AB28='[1]11 FORMULAS'!$O$5),'[1]11 FORMULAS'!$P$5,IF(AB28='[1]11 FORMULAS'!$O$6,'[1]11 FORMULAS'!$P$6,""))</f>
        <v/>
      </c>
      <c r="AE28" s="32" t="s">
        <v>217</v>
      </c>
      <c r="AF28" s="33">
        <f t="shared" si="1"/>
        <v>0</v>
      </c>
      <c r="AG28" s="34" t="s">
        <v>217</v>
      </c>
      <c r="AH28" s="34" t="s">
        <v>217</v>
      </c>
      <c r="AI28" s="34" t="s">
        <v>217</v>
      </c>
      <c r="AJ28" s="14">
        <f t="shared" si="2"/>
        <v>0</v>
      </c>
      <c r="AK28" s="14" t="e">
        <f>+AL27*AJ28</f>
        <v>#VALUE!</v>
      </c>
      <c r="AL28" s="14" t="e">
        <f>+AL27-AK28</f>
        <v>#VALUE!</v>
      </c>
      <c r="AM28" s="14">
        <f>IF(AD28='[1]11 FORMULAS'!$P$6,AM27-(AM27*AJ28),AM27)</f>
        <v>0</v>
      </c>
      <c r="AN28" s="90"/>
      <c r="AO28" s="92"/>
      <c r="AP28" s="90"/>
      <c r="AQ28" s="92"/>
      <c r="AR28" s="100"/>
      <c r="AS28" s="103"/>
      <c r="AT28" s="95"/>
      <c r="AU28" s="95"/>
      <c r="AV28" s="95"/>
      <c r="AW28" s="95"/>
      <c r="AX28" s="95"/>
      <c r="AY28" s="95"/>
      <c r="AZ28" s="95"/>
      <c r="BA28" s="95"/>
      <c r="BB28" s="95"/>
      <c r="BC28" s="98"/>
      <c r="BI28" s="9"/>
    </row>
    <row r="29" spans="1:61" s="15" customFormat="1" ht="33.75" customHeight="1" x14ac:dyDescent="0.25">
      <c r="A29" s="182"/>
      <c r="B29" s="107"/>
      <c r="C29" s="107"/>
      <c r="D29" s="107"/>
      <c r="E29" s="107"/>
      <c r="F29" s="109"/>
      <c r="G29" s="111"/>
      <c r="H29" s="113"/>
      <c r="I29" s="113"/>
      <c r="J29" s="115"/>
      <c r="K29" s="117"/>
      <c r="L29" s="92"/>
      <c r="M29" s="120"/>
      <c r="N29" s="122"/>
      <c r="O29" s="120"/>
      <c r="P29" s="92"/>
      <c r="Q29" s="103"/>
      <c r="R29" s="92"/>
      <c r="S29" s="120"/>
      <c r="T29" s="92"/>
      <c r="U29" s="124"/>
      <c r="V29" s="100"/>
      <c r="W29" s="13">
        <v>3</v>
      </c>
      <c r="X29" s="49"/>
      <c r="Y29" s="49"/>
      <c r="Z29" s="49"/>
      <c r="AA29" s="13" t="str">
        <f t="shared" si="5"/>
        <v xml:space="preserve">  </v>
      </c>
      <c r="AB29" s="32" t="s">
        <v>217</v>
      </c>
      <c r="AC29" s="33">
        <f t="shared" si="0"/>
        <v>0</v>
      </c>
      <c r="AD29" s="14" t="str">
        <f>+IF(OR(AB29='[1]11 FORMULAS'!$O$4,AB29='[1]11 FORMULAS'!$O$5),'[1]11 FORMULAS'!$P$5,IF(AB29='[1]11 FORMULAS'!$O$6,'[1]11 FORMULAS'!$P$6,""))</f>
        <v/>
      </c>
      <c r="AE29" s="32" t="s">
        <v>217</v>
      </c>
      <c r="AF29" s="33">
        <f t="shared" si="1"/>
        <v>0</v>
      </c>
      <c r="AG29" s="34" t="s">
        <v>217</v>
      </c>
      <c r="AH29" s="34" t="s">
        <v>217</v>
      </c>
      <c r="AI29" s="34" t="s">
        <v>217</v>
      </c>
      <c r="AJ29" s="14">
        <f t="shared" si="2"/>
        <v>0</v>
      </c>
      <c r="AK29" s="14" t="e">
        <f>+AL28*AJ29</f>
        <v>#VALUE!</v>
      </c>
      <c r="AL29" s="14" t="e">
        <f>+AL28-AK29</f>
        <v>#VALUE!</v>
      </c>
      <c r="AM29" s="14">
        <f>IF(AD29='[1]11 FORMULAS'!$P$6,AM28-(AM28*AJ29),AM28)</f>
        <v>0</v>
      </c>
      <c r="AN29" s="90"/>
      <c r="AO29" s="92"/>
      <c r="AP29" s="90"/>
      <c r="AQ29" s="92"/>
      <c r="AR29" s="100"/>
      <c r="AS29" s="103"/>
      <c r="AT29" s="95"/>
      <c r="AU29" s="95"/>
      <c r="AV29" s="95"/>
      <c r="AW29" s="95"/>
      <c r="AX29" s="95"/>
      <c r="AY29" s="95"/>
      <c r="AZ29" s="95"/>
      <c r="BA29" s="95"/>
      <c r="BB29" s="95"/>
      <c r="BC29" s="98"/>
      <c r="BI29" s="9"/>
    </row>
    <row r="30" spans="1:61" s="15" customFormat="1" ht="33.75" customHeight="1" x14ac:dyDescent="0.25">
      <c r="A30" s="182"/>
      <c r="B30" s="107"/>
      <c r="C30" s="107"/>
      <c r="D30" s="107"/>
      <c r="E30" s="107"/>
      <c r="F30" s="109"/>
      <c r="G30" s="111"/>
      <c r="H30" s="113"/>
      <c r="I30" s="113"/>
      <c r="J30" s="115"/>
      <c r="K30" s="117"/>
      <c r="L30" s="92"/>
      <c r="M30" s="120"/>
      <c r="N30" s="122"/>
      <c r="O30" s="120"/>
      <c r="P30" s="92"/>
      <c r="Q30" s="103"/>
      <c r="R30" s="92"/>
      <c r="S30" s="120"/>
      <c r="T30" s="92"/>
      <c r="U30" s="124"/>
      <c r="V30" s="100"/>
      <c r="W30" s="13">
        <v>4</v>
      </c>
      <c r="X30" s="49"/>
      <c r="Y30" s="49"/>
      <c r="Z30" s="49"/>
      <c r="AA30" s="13" t="str">
        <f t="shared" si="5"/>
        <v xml:space="preserve">  </v>
      </c>
      <c r="AB30" s="32" t="s">
        <v>217</v>
      </c>
      <c r="AC30" s="33">
        <f t="shared" si="0"/>
        <v>0</v>
      </c>
      <c r="AD30" s="14" t="str">
        <f>+IF(OR(AB30='[1]11 FORMULAS'!$O$4,AB30='[1]11 FORMULAS'!$O$5),'[1]11 FORMULAS'!$P$5,IF(AB30='[1]11 FORMULAS'!$O$6,'[1]11 FORMULAS'!$P$6,""))</f>
        <v/>
      </c>
      <c r="AE30" s="32" t="s">
        <v>217</v>
      </c>
      <c r="AF30" s="33">
        <f t="shared" si="1"/>
        <v>0</v>
      </c>
      <c r="AG30" s="34" t="s">
        <v>217</v>
      </c>
      <c r="AH30" s="34" t="s">
        <v>217</v>
      </c>
      <c r="AI30" s="34" t="s">
        <v>217</v>
      </c>
      <c r="AJ30" s="14">
        <f t="shared" si="2"/>
        <v>0</v>
      </c>
      <c r="AK30" s="14" t="e">
        <f>+AL29*AJ30</f>
        <v>#VALUE!</v>
      </c>
      <c r="AL30" s="14" t="e">
        <f>+AL29-AK30</f>
        <v>#VALUE!</v>
      </c>
      <c r="AM30" s="14">
        <f>IF(AD30='[1]11 FORMULAS'!$P$6,AM29-(AM29*AJ30),AM29)</f>
        <v>0</v>
      </c>
      <c r="AN30" s="90"/>
      <c r="AO30" s="92"/>
      <c r="AP30" s="90"/>
      <c r="AQ30" s="92"/>
      <c r="AR30" s="100"/>
      <c r="AS30" s="103"/>
      <c r="AT30" s="95"/>
      <c r="AU30" s="95"/>
      <c r="AV30" s="95"/>
      <c r="AW30" s="95"/>
      <c r="AX30" s="95"/>
      <c r="AY30" s="95"/>
      <c r="AZ30" s="95"/>
      <c r="BA30" s="95"/>
      <c r="BB30" s="95"/>
      <c r="BC30" s="98"/>
      <c r="BI30" s="9"/>
    </row>
    <row r="31" spans="1:61" s="15" customFormat="1" ht="33.75" customHeight="1" x14ac:dyDescent="0.25">
      <c r="A31" s="183"/>
      <c r="B31" s="108"/>
      <c r="C31" s="108"/>
      <c r="D31" s="108"/>
      <c r="E31" s="108"/>
      <c r="F31" s="110"/>
      <c r="G31" s="112"/>
      <c r="H31" s="114"/>
      <c r="I31" s="114"/>
      <c r="J31" s="116"/>
      <c r="K31" s="118"/>
      <c r="L31" s="93"/>
      <c r="M31" s="121"/>
      <c r="N31" s="123"/>
      <c r="O31" s="121"/>
      <c r="P31" s="93"/>
      <c r="Q31" s="104"/>
      <c r="R31" s="93"/>
      <c r="S31" s="121"/>
      <c r="T31" s="93"/>
      <c r="U31" s="125"/>
      <c r="V31" s="101"/>
      <c r="W31" s="50"/>
      <c r="X31" s="50"/>
      <c r="Y31" s="50"/>
      <c r="Z31" s="50"/>
      <c r="AA31" s="50" t="str">
        <f t="shared" si="5"/>
        <v xml:space="preserve">  </v>
      </c>
      <c r="AB31" s="51" t="s">
        <v>217</v>
      </c>
      <c r="AC31" s="52">
        <f t="shared" si="0"/>
        <v>0</v>
      </c>
      <c r="AD31" s="53" t="str">
        <f>+IF(OR(AB31='[1]11 FORMULAS'!$O$4,AB31='[1]11 FORMULAS'!$O$5),'[1]11 FORMULAS'!$P$5,IF(AB31='[1]11 FORMULAS'!$O$6,'[1]11 FORMULAS'!$P$6,""))</f>
        <v/>
      </c>
      <c r="AE31" s="51" t="s">
        <v>217</v>
      </c>
      <c r="AF31" s="52">
        <f t="shared" si="1"/>
        <v>0</v>
      </c>
      <c r="AG31" s="54" t="s">
        <v>217</v>
      </c>
      <c r="AH31" s="55" t="s">
        <v>217</v>
      </c>
      <c r="AI31" s="55" t="s">
        <v>217</v>
      </c>
      <c r="AJ31" s="56">
        <f t="shared" si="2"/>
        <v>0</v>
      </c>
      <c r="AK31" s="56" t="e">
        <f>+AL30*AJ31</f>
        <v>#VALUE!</v>
      </c>
      <c r="AL31" s="56" t="e">
        <f>+AL30-AK31</f>
        <v>#VALUE!</v>
      </c>
      <c r="AM31" s="56">
        <f>IF(AD31='[1]11 FORMULAS'!$P$6,AM30-(AM30*AJ31),AM30)</f>
        <v>0</v>
      </c>
      <c r="AN31" s="91"/>
      <c r="AO31" s="93"/>
      <c r="AP31" s="91"/>
      <c r="AQ31" s="93"/>
      <c r="AR31" s="101"/>
      <c r="AS31" s="104"/>
      <c r="AT31" s="96"/>
      <c r="AU31" s="96"/>
      <c r="AV31" s="96"/>
      <c r="AW31" s="96"/>
      <c r="AX31" s="96"/>
      <c r="AY31" s="96"/>
      <c r="AZ31" s="96"/>
      <c r="BA31" s="96"/>
      <c r="BB31" s="96"/>
      <c r="BC31" s="99"/>
      <c r="BI31" s="9"/>
    </row>
  </sheetData>
  <mergeCells count="217">
    <mergeCell ref="A22:A26"/>
    <mergeCell ref="A27:A31"/>
    <mergeCell ref="B10:B11"/>
    <mergeCell ref="C10:C11"/>
    <mergeCell ref="D10:D11"/>
    <mergeCell ref="E10:E11"/>
    <mergeCell ref="F10:F11"/>
    <mergeCell ref="K9:K11"/>
    <mergeCell ref="G10:J10"/>
    <mergeCell ref="B12:B16"/>
    <mergeCell ref="C12:C16"/>
    <mergeCell ref="D12:D16"/>
    <mergeCell ref="E12:E16"/>
    <mergeCell ref="F12:F16"/>
    <mergeCell ref="G12:G16"/>
    <mergeCell ref="H12:H16"/>
    <mergeCell ref="A8:J9"/>
    <mergeCell ref="B22:B26"/>
    <mergeCell ref="C22:C26"/>
    <mergeCell ref="D22:D26"/>
    <mergeCell ref="E22:E26"/>
    <mergeCell ref="F22:F26"/>
    <mergeCell ref="G22:G26"/>
    <mergeCell ref="H22:H26"/>
    <mergeCell ref="L6:M6"/>
    <mergeCell ref="BB10:BB11"/>
    <mergeCell ref="D6:K6"/>
    <mergeCell ref="A1:C4"/>
    <mergeCell ref="A5:C5"/>
    <mergeCell ref="A6:C6"/>
    <mergeCell ref="A10:A11"/>
    <mergeCell ref="A12:A16"/>
    <mergeCell ref="A17:A21"/>
    <mergeCell ref="AQ9:AQ11"/>
    <mergeCell ref="AR9:AR11"/>
    <mergeCell ref="AS9:AS11"/>
    <mergeCell ref="AV12:AV16"/>
    <mergeCell ref="K17:K21"/>
    <mergeCell ref="Q12:Q16"/>
    <mergeCell ref="R12:R16"/>
    <mergeCell ref="S12:S16"/>
    <mergeCell ref="T12:T16"/>
    <mergeCell ref="I12:I16"/>
    <mergeCell ref="L9:L11"/>
    <mergeCell ref="N9:N11"/>
    <mergeCell ref="O9:O11"/>
    <mergeCell ref="P9:P11"/>
    <mergeCell ref="AY12:AY16"/>
    <mergeCell ref="BF12:BG12"/>
    <mergeCell ref="BB5:BC5"/>
    <mergeCell ref="D1:BA1"/>
    <mergeCell ref="BB1:BC1"/>
    <mergeCell ref="D2:BA2"/>
    <mergeCell ref="BB2:BC2"/>
    <mergeCell ref="D3:BA3"/>
    <mergeCell ref="BB3:BC3"/>
    <mergeCell ref="D4:BA4"/>
    <mergeCell ref="BB4:BC4"/>
    <mergeCell ref="X6:AI6"/>
    <mergeCell ref="BB6:BC6"/>
    <mergeCell ref="D5:E5"/>
    <mergeCell ref="W7:AS7"/>
    <mergeCell ref="AT7:BC9"/>
    <mergeCell ref="V9:V11"/>
    <mergeCell ref="AB9:AI9"/>
    <mergeCell ref="AG10:AI10"/>
    <mergeCell ref="Q9:Q11"/>
    <mergeCell ref="L5:M5"/>
    <mergeCell ref="BB12:BB16"/>
    <mergeCell ref="BC12:BC16"/>
    <mergeCell ref="AW12:AW16"/>
    <mergeCell ref="AX12:AX16"/>
    <mergeCell ref="B17:B21"/>
    <mergeCell ref="C17:C21"/>
    <mergeCell ref="D17:D21"/>
    <mergeCell ref="E17:E21"/>
    <mergeCell ref="F17:F21"/>
    <mergeCell ref="AS12:AS16"/>
    <mergeCell ref="AT12:AT16"/>
    <mergeCell ref="AU12:AU16"/>
    <mergeCell ref="V12:V16"/>
    <mergeCell ref="AN12:AN16"/>
    <mergeCell ref="AO12:AO16"/>
    <mergeCell ref="AP12:AP16"/>
    <mergeCell ref="AQ12:AQ16"/>
    <mergeCell ref="AR12:AR16"/>
    <mergeCell ref="G17:G21"/>
    <mergeCell ref="H17:H21"/>
    <mergeCell ref="I17:I21"/>
    <mergeCell ref="J17:J21"/>
    <mergeCell ref="J12:J16"/>
    <mergeCell ref="K12:K16"/>
    <mergeCell ref="L12:L16"/>
    <mergeCell ref="M12:M16"/>
    <mergeCell ref="N12:N16"/>
    <mergeCell ref="O12:O16"/>
    <mergeCell ref="BC10:BC11"/>
    <mergeCell ref="AU10:AU11"/>
    <mergeCell ref="AV10:AV11"/>
    <mergeCell ref="AW10:AW11"/>
    <mergeCell ref="AX10:AZ10"/>
    <mergeCell ref="BA10:BA11"/>
    <mergeCell ref="M9:M11"/>
    <mergeCell ref="W8:AA10"/>
    <mergeCell ref="AB8:AS8"/>
    <mergeCell ref="AB10:AF10"/>
    <mergeCell ref="AJ9:AJ10"/>
    <mergeCell ref="AL9:AL10"/>
    <mergeCell ref="AM9:AM10"/>
    <mergeCell ref="AT10:AT11"/>
    <mergeCell ref="BB17:BB21"/>
    <mergeCell ref="K8:V8"/>
    <mergeCell ref="AN9:AN11"/>
    <mergeCell ref="AO9:AO11"/>
    <mergeCell ref="AP9:AP11"/>
    <mergeCell ref="R9:R11"/>
    <mergeCell ref="S9:S11"/>
    <mergeCell ref="T9:T11"/>
    <mergeCell ref="U9:U11"/>
    <mergeCell ref="AZ12:AZ16"/>
    <mergeCell ref="BA12:BA16"/>
    <mergeCell ref="U12:U16"/>
    <mergeCell ref="L17:L21"/>
    <mergeCell ref="AN17:AN21"/>
    <mergeCell ref="P12:P16"/>
    <mergeCell ref="BC17:BC21"/>
    <mergeCell ref="AW17:AW21"/>
    <mergeCell ref="AX17:AX21"/>
    <mergeCell ref="AY17:AY21"/>
    <mergeCell ref="AZ17:AZ21"/>
    <mergeCell ref="BA17:BA21"/>
    <mergeCell ref="M17:M21"/>
    <mergeCell ref="N17:N21"/>
    <mergeCell ref="O17:O21"/>
    <mergeCell ref="P17:P21"/>
    <mergeCell ref="Q17:Q21"/>
    <mergeCell ref="R17:R21"/>
    <mergeCell ref="U17:U21"/>
    <mergeCell ref="V17:V21"/>
    <mergeCell ref="AV17:AV21"/>
    <mergeCell ref="AP17:AP21"/>
    <mergeCell ref="AQ17:AQ21"/>
    <mergeCell ref="AR17:AR21"/>
    <mergeCell ref="AS17:AS21"/>
    <mergeCell ref="AT17:AT21"/>
    <mergeCell ref="AU17:AU21"/>
    <mergeCell ref="S17:S21"/>
    <mergeCell ref="T17:T21"/>
    <mergeCell ref="AO17:AO21"/>
    <mergeCell ref="I22:I26"/>
    <mergeCell ref="J22:J26"/>
    <mergeCell ref="K22:K26"/>
    <mergeCell ref="L22:L26"/>
    <mergeCell ref="M22:M26"/>
    <mergeCell ref="N22:N26"/>
    <mergeCell ref="O22:O26"/>
    <mergeCell ref="P22:P26"/>
    <mergeCell ref="Q22:Q26"/>
    <mergeCell ref="AS22:AS26"/>
    <mergeCell ref="AT22:AT26"/>
    <mergeCell ref="AU22:AU26"/>
    <mergeCell ref="AV22:AV26"/>
    <mergeCell ref="AW22:AW26"/>
    <mergeCell ref="AX22:AX26"/>
    <mergeCell ref="AY22:AY26"/>
    <mergeCell ref="AZ22:AZ26"/>
    <mergeCell ref="R22:R26"/>
    <mergeCell ref="S22:S26"/>
    <mergeCell ref="T22:T26"/>
    <mergeCell ref="U22:U26"/>
    <mergeCell ref="V22:V26"/>
    <mergeCell ref="AN22:AN26"/>
    <mergeCell ref="AO22:AO26"/>
    <mergeCell ref="AP22:AP26"/>
    <mergeCell ref="AQ22:AQ26"/>
    <mergeCell ref="O27:O31"/>
    <mergeCell ref="P27:P31"/>
    <mergeCell ref="Q27:Q31"/>
    <mergeCell ref="R27:R31"/>
    <mergeCell ref="S27:S31"/>
    <mergeCell ref="T27:T31"/>
    <mergeCell ref="U27:U31"/>
    <mergeCell ref="V27:V31"/>
    <mergeCell ref="AR22:AR26"/>
    <mergeCell ref="F27:F31"/>
    <mergeCell ref="G27:G31"/>
    <mergeCell ref="H27:H31"/>
    <mergeCell ref="I27:I31"/>
    <mergeCell ref="J27:J31"/>
    <mergeCell ref="K27:K31"/>
    <mergeCell ref="L27:L31"/>
    <mergeCell ref="M27:M31"/>
    <mergeCell ref="N27:N31"/>
    <mergeCell ref="A7:V7"/>
    <mergeCell ref="AN27:AN31"/>
    <mergeCell ref="AO27:AO31"/>
    <mergeCell ref="AY27:AY31"/>
    <mergeCell ref="AZ27:AZ31"/>
    <mergeCell ref="BA27:BA31"/>
    <mergeCell ref="BB27:BB31"/>
    <mergeCell ref="BC27:BC31"/>
    <mergeCell ref="AP27:AP31"/>
    <mergeCell ref="AQ27:AQ31"/>
    <mergeCell ref="AR27:AR31"/>
    <mergeCell ref="AS27:AS31"/>
    <mergeCell ref="AT27:AT31"/>
    <mergeCell ref="AU27:AU31"/>
    <mergeCell ref="AV27:AV31"/>
    <mergeCell ref="AW27:AW31"/>
    <mergeCell ref="AX27:AX31"/>
    <mergeCell ref="BA22:BA26"/>
    <mergeCell ref="BB22:BB26"/>
    <mergeCell ref="BC22:BC26"/>
    <mergeCell ref="B27:B31"/>
    <mergeCell ref="C27:C31"/>
    <mergeCell ref="D27:D31"/>
    <mergeCell ref="E27:E31"/>
  </mergeCells>
  <conditionalFormatting sqref="L12">
    <cfRule type="cellIs" dxfId="206" priority="963" operator="equal">
      <formula>"Alta"</formula>
    </cfRule>
    <cfRule type="cellIs" dxfId="205" priority="966" operator="equal">
      <formula>"Muy Baja"</formula>
    </cfRule>
    <cfRule type="cellIs" dxfId="204" priority="965" operator="equal">
      <formula>"Baja"</formula>
    </cfRule>
    <cfRule type="cellIs" dxfId="203" priority="964" operator="equal">
      <formula>"Media"</formula>
    </cfRule>
    <cfRule type="cellIs" dxfId="202" priority="962" operator="equal">
      <formula>"Muy Alta"</formula>
    </cfRule>
  </conditionalFormatting>
  <conditionalFormatting sqref="L17">
    <cfRule type="cellIs" dxfId="201" priority="931" operator="equal">
      <formula>"Muy Baja"</formula>
    </cfRule>
    <cfRule type="cellIs" dxfId="200" priority="927" operator="equal">
      <formula>"Muy Alta"</formula>
    </cfRule>
    <cfRule type="cellIs" dxfId="199" priority="928" operator="equal">
      <formula>"Alta"</formula>
    </cfRule>
    <cfRule type="cellIs" dxfId="198" priority="929" operator="equal">
      <formula>"Media"</formula>
    </cfRule>
    <cfRule type="cellIs" dxfId="197" priority="930" operator="equal">
      <formula>"Baja"</formula>
    </cfRule>
  </conditionalFormatting>
  <conditionalFormatting sqref="L22">
    <cfRule type="cellIs" dxfId="196" priority="93" operator="equal">
      <formula>"Alta"</formula>
    </cfRule>
    <cfRule type="cellIs" dxfId="195" priority="92" operator="equal">
      <formula>"Muy Alta"</formula>
    </cfRule>
    <cfRule type="cellIs" dxfId="194" priority="96" operator="equal">
      <formula>"Muy Baja"</formula>
    </cfRule>
    <cfRule type="cellIs" dxfId="193" priority="95" operator="equal">
      <formula>"Baja"</formula>
    </cfRule>
    <cfRule type="cellIs" dxfId="192" priority="94" operator="equal">
      <formula>"Media"</formula>
    </cfRule>
  </conditionalFormatting>
  <conditionalFormatting sqref="L27">
    <cfRule type="cellIs" dxfId="191" priority="39" operator="equal">
      <formula>"Muy Alta"</formula>
    </cfRule>
    <cfRule type="cellIs" dxfId="190" priority="43" operator="equal">
      <formula>"Muy Baja"</formula>
    </cfRule>
    <cfRule type="cellIs" dxfId="189" priority="42" operator="equal">
      <formula>"Baja"</formula>
    </cfRule>
    <cfRule type="cellIs" dxfId="188" priority="41" operator="equal">
      <formula>"Media"</formula>
    </cfRule>
    <cfRule type="cellIs" dxfId="187" priority="40" operator="equal">
      <formula>"Alta"</formula>
    </cfRule>
  </conditionalFormatting>
  <conditionalFormatting sqref="N12">
    <cfRule type="cellIs" dxfId="186" priority="108" operator="equal">
      <formula>$V$13</formula>
    </cfRule>
    <cfRule type="cellIs" dxfId="185" priority="107" operator="equal">
      <formula>$V$12</formula>
    </cfRule>
    <cfRule type="cellIs" dxfId="184" priority="111" operator="equal">
      <formula>$V$16</formula>
    </cfRule>
    <cfRule type="cellIs" dxfId="183" priority="110" operator="equal">
      <formula>$V$15</formula>
    </cfRule>
    <cfRule type="cellIs" dxfId="182" priority="109" operator="equal">
      <formula>$V$14</formula>
    </cfRule>
  </conditionalFormatting>
  <conditionalFormatting sqref="N17">
    <cfRule type="cellIs" dxfId="181" priority="148" operator="equal">
      <formula>$V$14</formula>
    </cfRule>
    <cfRule type="cellIs" dxfId="180" priority="150" operator="equal">
      <formula>$V$16</formula>
    </cfRule>
    <cfRule type="cellIs" dxfId="179" priority="149" operator="equal">
      <formula>$V$15</formula>
    </cfRule>
    <cfRule type="cellIs" dxfId="178" priority="147" operator="equal">
      <formula>$V$13</formula>
    </cfRule>
    <cfRule type="cellIs" dxfId="177" priority="146" operator="equal">
      <formula>$V$12</formula>
    </cfRule>
  </conditionalFormatting>
  <conditionalFormatting sqref="N22">
    <cfRule type="cellIs" dxfId="176" priority="54" operator="equal">
      <formula>$V$12</formula>
    </cfRule>
    <cfRule type="cellIs" dxfId="175" priority="55" operator="equal">
      <formula>$V$13</formula>
    </cfRule>
    <cfRule type="cellIs" dxfId="174" priority="56" operator="equal">
      <formula>$V$14</formula>
    </cfRule>
    <cfRule type="cellIs" dxfId="173" priority="57" operator="equal">
      <formula>$V$15</formula>
    </cfRule>
    <cfRule type="cellIs" dxfId="172" priority="58" operator="equal">
      <formula>$V$16</formula>
    </cfRule>
  </conditionalFormatting>
  <conditionalFormatting sqref="N27">
    <cfRule type="cellIs" dxfId="171" priority="2" operator="equal">
      <formula>$V$13</formula>
    </cfRule>
    <cfRule type="cellIs" dxfId="170" priority="3" operator="equal">
      <formula>$V$14</formula>
    </cfRule>
    <cfRule type="cellIs" dxfId="169" priority="4" operator="equal">
      <formula>$V$15</formula>
    </cfRule>
    <cfRule type="cellIs" dxfId="168" priority="5" operator="equal">
      <formula>$V$16</formula>
    </cfRule>
    <cfRule type="cellIs" dxfId="167" priority="1" operator="equal">
      <formula>$V$12</formula>
    </cfRule>
  </conditionalFormatting>
  <conditionalFormatting sqref="P12 P17">
    <cfRule type="cellIs" dxfId="166" priority="960" operator="equal">
      <formula>"menor"</formula>
    </cfRule>
    <cfRule type="cellIs" dxfId="165" priority="957" operator="equal">
      <formula>"catastrofico"</formula>
    </cfRule>
    <cfRule type="cellIs" dxfId="164" priority="961" operator="equal">
      <formula>"leve"</formula>
    </cfRule>
    <cfRule type="cellIs" dxfId="163" priority="959" operator="equal">
      <formula>"Moderado"</formula>
    </cfRule>
    <cfRule type="cellIs" dxfId="162" priority="958" operator="equal">
      <formula>"Mayor"</formula>
    </cfRule>
  </conditionalFormatting>
  <conditionalFormatting sqref="P22">
    <cfRule type="cellIs" dxfId="161" priority="106" operator="equal">
      <formula>"leve"</formula>
    </cfRule>
    <cfRule type="cellIs" dxfId="160" priority="103" operator="equal">
      <formula>"Mayor"</formula>
    </cfRule>
    <cfRule type="cellIs" dxfId="159" priority="105" operator="equal">
      <formula>"menor"</formula>
    </cfRule>
    <cfRule type="cellIs" dxfId="158" priority="104" operator="equal">
      <formula>"Moderado"</formula>
    </cfRule>
    <cfRule type="cellIs" dxfId="157" priority="102" operator="equal">
      <formula>"catastrofico"</formula>
    </cfRule>
  </conditionalFormatting>
  <conditionalFormatting sqref="P27">
    <cfRule type="cellIs" dxfId="156" priority="53" operator="equal">
      <formula>"leve"</formula>
    </cfRule>
    <cfRule type="cellIs" dxfId="155" priority="52" operator="equal">
      <formula>"menor"</formula>
    </cfRule>
    <cfRule type="cellIs" dxfId="154" priority="50" operator="equal">
      <formula>"Mayor"</formula>
    </cfRule>
    <cfRule type="cellIs" dxfId="153" priority="49" operator="equal">
      <formula>"catastrofico"</formula>
    </cfRule>
    <cfRule type="cellIs" dxfId="152" priority="51" operator="equal">
      <formula>"Moderado"</formula>
    </cfRule>
  </conditionalFormatting>
  <conditionalFormatting sqref="R12">
    <cfRule type="cellIs" dxfId="151" priority="953" operator="equal">
      <formula>"Mayor"</formula>
    </cfRule>
    <cfRule type="cellIs" dxfId="150" priority="952" operator="equal">
      <formula>"catastrofico"</formula>
    </cfRule>
    <cfRule type="cellIs" dxfId="149" priority="955" operator="equal">
      <formula>"menor"</formula>
    </cfRule>
    <cfRule type="cellIs" dxfId="148" priority="956" operator="equal">
      <formula>"leve"</formula>
    </cfRule>
    <cfRule type="cellIs" dxfId="147" priority="954" operator="equal">
      <formula>"Moderado"</formula>
    </cfRule>
  </conditionalFormatting>
  <conditionalFormatting sqref="R17">
    <cfRule type="cellIs" dxfId="146" priority="926" operator="equal">
      <formula>"leve"</formula>
    </cfRule>
    <cfRule type="cellIs" dxfId="145" priority="925" operator="equal">
      <formula>"menor"</formula>
    </cfRule>
    <cfRule type="cellIs" dxfId="144" priority="924" operator="equal">
      <formula>"Moderado"</formula>
    </cfRule>
    <cfRule type="cellIs" dxfId="143" priority="923" operator="equal">
      <formula>"Mayor"</formula>
    </cfRule>
    <cfRule type="cellIs" dxfId="142" priority="922" operator="equal">
      <formula>"catastrofico"</formula>
    </cfRule>
  </conditionalFormatting>
  <conditionalFormatting sqref="R22">
    <cfRule type="cellIs" dxfId="141" priority="87" operator="equal">
      <formula>"catastrofico"</formula>
    </cfRule>
    <cfRule type="cellIs" dxfId="140" priority="88" operator="equal">
      <formula>"Mayor"</formula>
    </cfRule>
    <cfRule type="cellIs" dxfId="139" priority="90" operator="equal">
      <formula>"menor"</formula>
    </cfRule>
    <cfRule type="cellIs" dxfId="138" priority="91" operator="equal">
      <formula>"leve"</formula>
    </cfRule>
    <cfRule type="cellIs" dxfId="137" priority="89" operator="equal">
      <formula>"Moderado"</formula>
    </cfRule>
  </conditionalFormatting>
  <conditionalFormatting sqref="R27">
    <cfRule type="cellIs" dxfId="136" priority="36" operator="equal">
      <formula>"Moderado"</formula>
    </cfRule>
    <cfRule type="cellIs" dxfId="135" priority="38" operator="equal">
      <formula>"leve"</formula>
    </cfRule>
    <cfRule type="cellIs" dxfId="134" priority="37" operator="equal">
      <formula>"menor"</formula>
    </cfRule>
    <cfRule type="cellIs" dxfId="133" priority="34" operator="equal">
      <formula>"catastrofico"</formula>
    </cfRule>
    <cfRule type="cellIs" dxfId="132" priority="35" operator="equal">
      <formula>"Mayor"</formula>
    </cfRule>
  </conditionalFormatting>
  <conditionalFormatting sqref="T12">
    <cfRule type="cellIs" dxfId="131" priority="951" operator="equal">
      <formula>"leve"</formula>
    </cfRule>
    <cfRule type="cellIs" dxfId="130" priority="949" operator="equal">
      <formula>"Moderado"</formula>
    </cfRule>
    <cfRule type="cellIs" dxfId="129" priority="948" operator="equal">
      <formula>"Mayor"</formula>
    </cfRule>
    <cfRule type="cellIs" dxfId="128" priority="950" operator="equal">
      <formula>"menor"</formula>
    </cfRule>
    <cfRule type="cellIs" dxfId="127" priority="947" operator="equal">
      <formula>"catastrofico"</formula>
    </cfRule>
  </conditionalFormatting>
  <conditionalFormatting sqref="T17">
    <cfRule type="cellIs" dxfId="126" priority="917" operator="equal">
      <formula>"catastrofico"</formula>
    </cfRule>
    <cfRule type="cellIs" dxfId="125" priority="921" operator="equal">
      <formula>"leve"</formula>
    </cfRule>
    <cfRule type="cellIs" dxfId="124" priority="920" operator="equal">
      <formula>"menor"</formula>
    </cfRule>
    <cfRule type="cellIs" dxfId="123" priority="919" operator="equal">
      <formula>"Moderado"</formula>
    </cfRule>
    <cfRule type="cellIs" dxfId="122" priority="918" operator="equal">
      <formula>"Mayor"</formula>
    </cfRule>
  </conditionalFormatting>
  <conditionalFormatting sqref="T22">
    <cfRule type="cellIs" dxfId="121" priority="82" operator="equal">
      <formula>"catastrofico"</formula>
    </cfRule>
    <cfRule type="cellIs" dxfId="120" priority="83" operator="equal">
      <formula>"Mayor"</formula>
    </cfRule>
    <cfRule type="cellIs" dxfId="119" priority="85" operator="equal">
      <formula>"menor"</formula>
    </cfRule>
    <cfRule type="cellIs" dxfId="118" priority="86" operator="equal">
      <formula>"leve"</formula>
    </cfRule>
    <cfRule type="cellIs" dxfId="117" priority="84" operator="equal">
      <formula>"Moderado"</formula>
    </cfRule>
  </conditionalFormatting>
  <conditionalFormatting sqref="T27">
    <cfRule type="cellIs" dxfId="116" priority="33" operator="equal">
      <formula>"leve"</formula>
    </cfRule>
    <cfRule type="cellIs" dxfId="115" priority="32" operator="equal">
      <formula>"menor"</formula>
    </cfRule>
    <cfRule type="cellIs" dxfId="114" priority="31" operator="equal">
      <formula>"Moderado"</formula>
    </cfRule>
    <cfRule type="cellIs" dxfId="113" priority="30" operator="equal">
      <formula>"Mayor"</formula>
    </cfRule>
    <cfRule type="cellIs" dxfId="112" priority="29" operator="equal">
      <formula>"catastrofico"</formula>
    </cfRule>
  </conditionalFormatting>
  <conditionalFormatting sqref="U12">
    <cfRule type="cellIs" dxfId="111" priority="968" operator="equal">
      <formula>#REF!</formula>
    </cfRule>
    <cfRule type="cellIs" dxfId="110" priority="969" operator="equal">
      <formula>#REF!</formula>
    </cfRule>
    <cfRule type="cellIs" dxfId="109" priority="970" operator="equal">
      <formula>#REF!</formula>
    </cfRule>
    <cfRule type="cellIs" dxfId="108" priority="971" operator="equal">
      <formula>#REF!</formula>
    </cfRule>
    <cfRule type="cellIs" dxfId="107" priority="967" operator="equal">
      <formula>#REF!</formula>
    </cfRule>
  </conditionalFormatting>
  <conditionalFormatting sqref="U17">
    <cfRule type="cellIs" dxfId="106" priority="935" operator="equal">
      <formula>#REF!</formula>
    </cfRule>
    <cfRule type="cellIs" dxfId="105" priority="936" operator="equal">
      <formula>#REF!</formula>
    </cfRule>
    <cfRule type="cellIs" dxfId="104" priority="932" operator="equal">
      <formula>#REF!</formula>
    </cfRule>
    <cfRule type="cellIs" dxfId="103" priority="933" operator="equal">
      <formula>#REF!</formula>
    </cfRule>
    <cfRule type="cellIs" dxfId="102" priority="934" operator="equal">
      <formula>#REF!</formula>
    </cfRule>
  </conditionalFormatting>
  <conditionalFormatting sqref="U22">
    <cfRule type="cellIs" dxfId="101" priority="99" operator="equal">
      <formula>#REF!</formula>
    </cfRule>
    <cfRule type="cellIs" dxfId="100" priority="100" operator="equal">
      <formula>#REF!</formula>
    </cfRule>
    <cfRule type="cellIs" dxfId="99" priority="97" operator="equal">
      <formula>#REF!</formula>
    </cfRule>
    <cfRule type="cellIs" dxfId="98" priority="101" operator="equal">
      <formula>#REF!</formula>
    </cfRule>
    <cfRule type="cellIs" dxfId="97" priority="98" operator="equal">
      <formula>#REF!</formula>
    </cfRule>
  </conditionalFormatting>
  <conditionalFormatting sqref="U27">
    <cfRule type="cellIs" dxfId="96" priority="48" operator="equal">
      <formula>#REF!</formula>
    </cfRule>
    <cfRule type="cellIs" dxfId="95" priority="44" operator="equal">
      <formula>#REF!</formula>
    </cfRule>
    <cfRule type="cellIs" dxfId="94" priority="45" operator="equal">
      <formula>#REF!</formula>
    </cfRule>
    <cfRule type="cellIs" dxfId="93" priority="46" operator="equal">
      <formula>#REF!</formula>
    </cfRule>
    <cfRule type="cellIs" dxfId="92" priority="47" operator="equal">
      <formula>#REF!</formula>
    </cfRule>
  </conditionalFormatting>
  <conditionalFormatting sqref="V12">
    <cfRule type="cellIs" dxfId="91" priority="743" operator="equal">
      <formula>"Moderado"</formula>
    </cfRule>
    <cfRule type="cellIs" dxfId="90" priority="744" operator="equal">
      <formula>"Bajo"</formula>
    </cfRule>
    <cfRule type="cellIs" dxfId="89" priority="741" operator="equal">
      <formula>"Extremo"</formula>
    </cfRule>
    <cfRule type="cellIs" dxfId="88" priority="742" operator="equal">
      <formula>"Alto"</formula>
    </cfRule>
  </conditionalFormatting>
  <conditionalFormatting sqref="V17">
    <cfRule type="cellIs" dxfId="87" priority="737" operator="equal">
      <formula>"Extremo"</formula>
    </cfRule>
    <cfRule type="cellIs" dxfId="86" priority="738" operator="equal">
      <formula>"Alto"</formula>
    </cfRule>
    <cfRule type="cellIs" dxfId="85" priority="739" operator="equal">
      <formula>"Moderado"</formula>
    </cfRule>
    <cfRule type="cellIs" dxfId="84" priority="740" operator="equal">
      <formula>"Bajo"</formula>
    </cfRule>
  </conditionalFormatting>
  <conditionalFormatting sqref="V22">
    <cfRule type="cellIs" dxfId="83" priority="63" operator="equal">
      <formula>"Extremo"</formula>
    </cfRule>
    <cfRule type="cellIs" dxfId="82" priority="66" operator="equal">
      <formula>"Bajo"</formula>
    </cfRule>
    <cfRule type="cellIs" dxfId="81" priority="65" operator="equal">
      <formula>"Moderado"</formula>
    </cfRule>
    <cfRule type="cellIs" dxfId="80" priority="64" operator="equal">
      <formula>"Alto"</formula>
    </cfRule>
  </conditionalFormatting>
  <conditionalFormatting sqref="V27">
    <cfRule type="cellIs" dxfId="79" priority="10" operator="equal">
      <formula>"Extremo"</formula>
    </cfRule>
    <cfRule type="cellIs" dxfId="78" priority="11" operator="equal">
      <formula>"Alto"</formula>
    </cfRule>
    <cfRule type="cellIs" dxfId="77" priority="12" operator="equal">
      <formula>"Moderado"</formula>
    </cfRule>
    <cfRule type="cellIs" dxfId="76" priority="13" operator="equal">
      <formula>"Bajo"</formula>
    </cfRule>
  </conditionalFormatting>
  <conditionalFormatting sqref="AO12">
    <cfRule type="cellIs" dxfId="75" priority="942" operator="equal">
      <formula>"Muy Alta"</formula>
    </cfRule>
    <cfRule type="cellIs" dxfId="74" priority="943" operator="equal">
      <formula>"Alta"</formula>
    </cfRule>
    <cfRule type="cellIs" dxfId="73" priority="944" operator="equal">
      <formula>"Media"</formula>
    </cfRule>
    <cfRule type="cellIs" dxfId="72" priority="945" operator="equal">
      <formula>"Baja"</formula>
    </cfRule>
    <cfRule type="cellIs" dxfId="71" priority="946" operator="equal">
      <formula>"Muy Baja"</formula>
    </cfRule>
  </conditionalFormatting>
  <conditionalFormatting sqref="AO17">
    <cfRule type="cellIs" dxfId="70" priority="916" operator="equal">
      <formula>"Muy Baja"</formula>
    </cfRule>
    <cfRule type="cellIs" dxfId="69" priority="915" operator="equal">
      <formula>"Baja"</formula>
    </cfRule>
    <cfRule type="cellIs" dxfId="68" priority="914" operator="equal">
      <formula>"Media"</formula>
    </cfRule>
    <cfRule type="cellIs" dxfId="67" priority="912" operator="equal">
      <formula>"Muy Alta"</formula>
    </cfRule>
    <cfRule type="cellIs" dxfId="66" priority="913" operator="equal">
      <formula>"Alta"</formula>
    </cfRule>
  </conditionalFormatting>
  <conditionalFormatting sqref="AO22">
    <cfRule type="cellIs" dxfId="65" priority="77" operator="equal">
      <formula>"Muy Alta"</formula>
    </cfRule>
    <cfRule type="cellIs" dxfId="64" priority="78" operator="equal">
      <formula>"Alta"</formula>
    </cfRule>
    <cfRule type="cellIs" dxfId="63" priority="80" operator="equal">
      <formula>"Baja"</formula>
    </cfRule>
    <cfRule type="cellIs" dxfId="62" priority="81" operator="equal">
      <formula>"Muy Baja"</formula>
    </cfRule>
    <cfRule type="cellIs" dxfId="61" priority="79" operator="equal">
      <formula>"Media"</formula>
    </cfRule>
  </conditionalFormatting>
  <conditionalFormatting sqref="AO27">
    <cfRule type="cellIs" dxfId="60" priority="28" operator="equal">
      <formula>"Muy Baja"</formula>
    </cfRule>
    <cfRule type="cellIs" dxfId="59" priority="27" operator="equal">
      <formula>"Baja"</formula>
    </cfRule>
    <cfRule type="cellIs" dxfId="58" priority="25" operator="equal">
      <formula>"Alta"</formula>
    </cfRule>
    <cfRule type="cellIs" dxfId="57" priority="24" operator="equal">
      <formula>"Muy Alta"</formula>
    </cfRule>
    <cfRule type="cellIs" dxfId="56" priority="26" operator="equal">
      <formula>"Media"</formula>
    </cfRule>
  </conditionalFormatting>
  <conditionalFormatting sqref="AQ12">
    <cfRule type="cellIs" dxfId="55" priority="937" operator="equal">
      <formula>"Catastrofico"</formula>
    </cfRule>
    <cfRule type="cellIs" dxfId="54" priority="939" operator="equal">
      <formula>"Moderado"</formula>
    </cfRule>
    <cfRule type="cellIs" dxfId="53" priority="940" operator="equal">
      <formula>"Menor"</formula>
    </cfRule>
    <cfRule type="cellIs" dxfId="52" priority="941" operator="equal">
      <formula>"Leve"</formula>
    </cfRule>
    <cfRule type="cellIs" dxfId="51" priority="938" operator="equal">
      <formula>"Mayor"</formula>
    </cfRule>
  </conditionalFormatting>
  <conditionalFormatting sqref="AQ17">
    <cfRule type="cellIs" dxfId="50" priority="907" operator="equal">
      <formula>"Catastrofico"</formula>
    </cfRule>
    <cfRule type="cellIs" dxfId="49" priority="908" operator="equal">
      <formula>"Mayor"</formula>
    </cfRule>
    <cfRule type="cellIs" dxfId="48" priority="909" operator="equal">
      <formula>"Moderado"</formula>
    </cfRule>
    <cfRule type="cellIs" dxfId="47" priority="910" operator="equal">
      <formula>"Menor"</formula>
    </cfRule>
    <cfRule type="cellIs" dxfId="46" priority="911" operator="equal">
      <formula>"Leve"</formula>
    </cfRule>
  </conditionalFormatting>
  <conditionalFormatting sqref="AQ22">
    <cfRule type="cellIs" dxfId="45" priority="72" operator="equal">
      <formula>"Catastrofico"</formula>
    </cfRule>
    <cfRule type="cellIs" dxfId="44" priority="73" operator="equal">
      <formula>"Mayor"</formula>
    </cfRule>
    <cfRule type="cellIs" dxfId="43" priority="76" operator="equal">
      <formula>"Leve"</formula>
    </cfRule>
    <cfRule type="cellIs" dxfId="42" priority="75" operator="equal">
      <formula>"Menor"</formula>
    </cfRule>
    <cfRule type="cellIs" dxfId="41" priority="74" operator="equal">
      <formula>"Moderado"</formula>
    </cfRule>
  </conditionalFormatting>
  <conditionalFormatting sqref="AQ27">
    <cfRule type="cellIs" dxfId="40" priority="22" operator="equal">
      <formula>"Menor"</formula>
    </cfRule>
    <cfRule type="cellIs" dxfId="39" priority="19" operator="equal">
      <formula>"Catastrofico"</formula>
    </cfRule>
    <cfRule type="cellIs" dxfId="38" priority="20" operator="equal">
      <formula>"Mayor"</formula>
    </cfRule>
    <cfRule type="cellIs" dxfId="37" priority="21" operator="equal">
      <formula>"Moderado"</formula>
    </cfRule>
    <cfRule type="cellIs" dxfId="36" priority="23" operator="equal">
      <formula>"Leve"</formula>
    </cfRule>
  </conditionalFormatting>
  <conditionalFormatting sqref="AR12">
    <cfRule type="cellIs" dxfId="35" priority="783" operator="equal">
      <formula>"Bajo"</formula>
    </cfRule>
    <cfRule type="cellIs" dxfId="34" priority="782" operator="equal">
      <formula>"Moderado"</formula>
    </cfRule>
    <cfRule type="cellIs" dxfId="33" priority="781" operator="equal">
      <formula>"Alto"</formula>
    </cfRule>
    <cfRule type="cellIs" dxfId="32" priority="780" operator="equal">
      <formula>"Extremo"</formula>
    </cfRule>
  </conditionalFormatting>
  <conditionalFormatting sqref="AR17">
    <cfRule type="cellIs" dxfId="31" priority="732" operator="equal">
      <formula>"Bajo"</formula>
    </cfRule>
    <cfRule type="cellIs" dxfId="30" priority="731" operator="equal">
      <formula>"Moderado"</formula>
    </cfRule>
    <cfRule type="cellIs" dxfId="29" priority="730" operator="equal">
      <formula>"Alto"</formula>
    </cfRule>
    <cfRule type="cellIs" dxfId="28" priority="729" operator="equal">
      <formula>"Extremo"</formula>
    </cfRule>
  </conditionalFormatting>
  <conditionalFormatting sqref="AR22">
    <cfRule type="cellIs" dxfId="27" priority="61" operator="equal">
      <formula>"Moderado"</formula>
    </cfRule>
    <cfRule type="cellIs" dxfId="26" priority="62" operator="equal">
      <formula>"Bajo"</formula>
    </cfRule>
    <cfRule type="cellIs" dxfId="25" priority="59" operator="equal">
      <formula>"Extremo"</formula>
    </cfRule>
    <cfRule type="cellIs" dxfId="24" priority="60" operator="equal">
      <formula>"Alto"</formula>
    </cfRule>
  </conditionalFormatting>
  <conditionalFormatting sqref="AR27">
    <cfRule type="cellIs" dxfId="23" priority="6" operator="equal">
      <formula>"Extremo"</formula>
    </cfRule>
    <cfRule type="cellIs" dxfId="22" priority="9" operator="equal">
      <formula>"Bajo"</formula>
    </cfRule>
    <cfRule type="cellIs" dxfId="21" priority="8" operator="equal">
      <formula>"Moderado"</formula>
    </cfRule>
    <cfRule type="cellIs" dxfId="20" priority="7" operator="equal">
      <formula>"Alto"</formula>
    </cfRule>
  </conditionalFormatting>
  <conditionalFormatting sqref="AS12">
    <cfRule type="cellIs" dxfId="19" priority="819" operator="equal">
      <formula>"Reducir mitigar"</formula>
    </cfRule>
    <cfRule type="cellIs" dxfId="18" priority="817" operator="equal">
      <formula>"reducir transferir"</formula>
    </cfRule>
    <cfRule type="cellIs" dxfId="17" priority="816" operator="equal">
      <formula>"Aceptar"</formula>
    </cfRule>
    <cfRule type="cellIs" dxfId="16" priority="815" operator="equal">
      <formula>"Evitar"</formula>
    </cfRule>
    <cfRule type="cellIs" dxfId="15" priority="818" operator="equal">
      <formula>"reducir mitigar"</formula>
    </cfRule>
  </conditionalFormatting>
  <conditionalFormatting sqref="AS17">
    <cfRule type="cellIs" dxfId="14" priority="810" operator="equal">
      <formula>"Evitar"</formula>
    </cfRule>
    <cfRule type="cellIs" dxfId="13" priority="811" operator="equal">
      <formula>"Aceptar"</formula>
    </cfRule>
    <cfRule type="cellIs" dxfId="12" priority="812" operator="equal">
      <formula>"reducir transferir"</formula>
    </cfRule>
    <cfRule type="cellIs" dxfId="11" priority="813" operator="equal">
      <formula>"reducir mitigar"</formula>
    </cfRule>
    <cfRule type="cellIs" dxfId="10" priority="814" operator="equal">
      <formula>"Reducir mitigar"</formula>
    </cfRule>
  </conditionalFormatting>
  <conditionalFormatting sqref="AS22">
    <cfRule type="cellIs" dxfId="9" priority="70" operator="equal">
      <formula>"reducir mitigar"</formula>
    </cfRule>
    <cfRule type="cellIs" dxfId="8" priority="71" operator="equal">
      <formula>"Reducir mitigar"</formula>
    </cfRule>
    <cfRule type="cellIs" dxfId="7" priority="67" operator="equal">
      <formula>"Evitar"</formula>
    </cfRule>
    <cfRule type="cellIs" dxfId="6" priority="68" operator="equal">
      <formula>"Aceptar"</formula>
    </cfRule>
    <cfRule type="cellIs" dxfId="5" priority="69" operator="equal">
      <formula>"reducir transferir"</formula>
    </cfRule>
  </conditionalFormatting>
  <conditionalFormatting sqref="AS27">
    <cfRule type="cellIs" dxfId="4" priority="18" operator="equal">
      <formula>"Reducir mitigar"</formula>
    </cfRule>
    <cfRule type="cellIs" dxfId="3" priority="17" operator="equal">
      <formula>"reducir mitigar"</formula>
    </cfRule>
    <cfRule type="cellIs" dxfId="2" priority="16" operator="equal">
      <formula>"reducir transferir"</formula>
    </cfRule>
    <cfRule type="cellIs" dxfId="1" priority="15" operator="equal">
      <formula>"Aceptar"</formula>
    </cfRule>
    <cfRule type="cellIs" dxfId="0" priority="14" operator="equal">
      <formula>"Evitar"</formula>
    </cfRule>
  </conditionalFormatting>
  <dataValidations count="13">
    <dataValidation type="list" allowBlank="1" showInputMessage="1" showErrorMessage="1" sqref="AS12 AS17 AS22 AS27" xr:uid="{00000000-0002-0000-0200-000000000000}">
      <formula1>"Reducir mitigar,Reducir Transferir,Aceptar,Evitar"</formula1>
    </dataValidation>
    <dataValidation type="list" allowBlank="1" showInputMessage="1" showErrorMessage="1" sqref="H17:J17 H12:J12 H22:J22 H27:I27" xr:uid="{00000000-0002-0000-0200-000001000000}">
      <formula1>"Procesos,Evento externo,Talento humano,Tecnologias,Infraestructura"</formula1>
    </dataValidation>
    <dataValidation type="list" allowBlank="1" showInputMessage="1" showErrorMessage="1" sqref="C12:C31" xr:uid="{00000000-0002-0000-0200-000002000000}">
      <formula1>"Posibilidad de perdidad economica,Posibilidad de perdida reputacional,Posibilidad de perdida economica y reputacional,Posibilidad de perdida reputacional y economica"</formula1>
    </dataValidation>
    <dataValidation type="list" allowBlank="1" showInputMessage="1" showErrorMessage="1" sqref="G12:G31" xr:uid="{00000000-0002-0000-0200-000003000000}">
      <formula1>"A Ejecucion y administracion de procesos,B Fraude externo,C Fraude interno,D Fallas teconologicas,E Relaciones laborales,F Usuarios productos y practicas organizacionales,G Daños activos fisicos"</formula1>
    </dataValidation>
    <dataValidation type="list" allowBlank="1" showInputMessage="1" showErrorMessage="1" sqref="N12:N31" xr:uid="{00000000-0002-0000-0200-000004000000}">
      <formula1>"N/A,menor a 10 SMLMV,ENTRE 10 Y 50 SMLMV,entre 50 y 100 SMLMV,entre 100 y 500 SMLMV,Mayor a 500 SMLMV"</formula1>
    </dataValidation>
    <dataValidation type="list" allowBlank="1" showInputMessage="1" showErrorMessage="1" sqref="K5" xr:uid="{00000000-0002-0000-0200-000005000000}">
      <formula1>"Estrategico,Misional,Apoyo"</formula1>
    </dataValidation>
    <dataValidation type="list" allowBlank="1" showInputMessage="1" showErrorMessage="1" sqref="BC12:BC31" xr:uid="{00000000-0002-0000-0200-000006000000}">
      <formula1>"Sin Iniciar,En proceso,Cerrado"</formula1>
    </dataValidation>
    <dataValidation type="list" allowBlank="1" showInputMessage="1" showErrorMessage="1" sqref="Q12:Q31" xr:uid="{00000000-0002-0000-0200-000007000000}">
      <formula1>$BI$1:$BI$6</formula1>
    </dataValidation>
    <dataValidation type="list" allowBlank="1" showInputMessage="1" showErrorMessage="1" sqref="AB12:AB31" xr:uid="{00000000-0002-0000-0200-000008000000}">
      <formula1>"Preventivo,Detectivo,Correctivo,NA"</formula1>
    </dataValidation>
    <dataValidation type="list" allowBlank="1" showInputMessage="1" showErrorMessage="1" sqref="AE12:AE31" xr:uid="{00000000-0002-0000-0200-000009000000}">
      <formula1>"Manual,Automatico,NA"</formula1>
    </dataValidation>
    <dataValidation type="list" allowBlank="1" showInputMessage="1" showErrorMessage="1" sqref="AG12:AG31" xr:uid="{00000000-0002-0000-0200-00000A000000}">
      <formula1>"Documentado,Sin Documentar,NA"</formula1>
    </dataValidation>
    <dataValidation type="list" allowBlank="1" showInputMessage="1" showErrorMessage="1" sqref="AH12:AH31" xr:uid="{00000000-0002-0000-0200-00000B000000}">
      <formula1>"Continua,Aleatoria,NA"</formula1>
    </dataValidation>
    <dataValidation type="list" allowBlank="1" showInputMessage="1" showErrorMessage="1" sqref="AI12:AI31" xr:uid="{00000000-0002-0000-0200-00000C000000}">
      <formula1>"Con Registro,Sin Registro,NA"</formula1>
    </dataValidation>
  </dataValidations>
  <pageMargins left="0.7" right="0.7" top="0.75" bottom="0.75" header="0.3" footer="0.3"/>
  <pageSetup orientation="portrait" horizontalDpi="4294967292"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DF87B-40EE-498C-B450-082B9D100105}">
  <dimension ref="A2:C5"/>
  <sheetViews>
    <sheetView workbookViewId="0">
      <selection activeCell="B5" sqref="B5"/>
    </sheetView>
  </sheetViews>
  <sheetFormatPr baseColWidth="10" defaultColWidth="11.42578125" defaultRowHeight="15" x14ac:dyDescent="0.25"/>
  <cols>
    <col min="1" max="1" width="11.7109375" customWidth="1"/>
    <col min="2" max="2" width="69.140625" customWidth="1"/>
    <col min="3" max="3" width="13.5703125" customWidth="1"/>
  </cols>
  <sheetData>
    <row r="2" spans="1:3" x14ac:dyDescent="0.25">
      <c r="A2" s="192" t="s">
        <v>310</v>
      </c>
      <c r="B2" s="192"/>
      <c r="C2" s="192"/>
    </row>
    <row r="3" spans="1:3" x14ac:dyDescent="0.25">
      <c r="A3" s="66" t="s">
        <v>311</v>
      </c>
      <c r="B3" s="66" t="s">
        <v>312</v>
      </c>
      <c r="C3" s="66" t="s">
        <v>313</v>
      </c>
    </row>
    <row r="4" spans="1:3" x14ac:dyDescent="0.25">
      <c r="A4" s="63">
        <v>45028</v>
      </c>
      <c r="B4" s="64" t="s">
        <v>314</v>
      </c>
      <c r="C4" s="65" t="s">
        <v>315</v>
      </c>
    </row>
    <row r="5" spans="1:3" ht="30" customHeight="1" x14ac:dyDescent="0.25">
      <c r="A5" s="62">
        <v>45565</v>
      </c>
      <c r="B5" s="61" t="s">
        <v>316</v>
      </c>
      <c r="C5" s="43" t="s">
        <v>317</v>
      </c>
    </row>
  </sheetData>
  <mergeCells count="1">
    <mergeCell ref="A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22DA45122F514B84565F5B9ADE3D48" ma:contentTypeVersion="20" ma:contentTypeDescription="Crear nuevo documento." ma:contentTypeScope="" ma:versionID="d1f18ec20f41472623dfbc42c3698d77">
  <xsd:schema xmlns:xsd="http://www.w3.org/2001/XMLSchema" xmlns:xs="http://www.w3.org/2001/XMLSchema" xmlns:p="http://schemas.microsoft.com/office/2006/metadata/properties" xmlns:ns2="e63c261e-576a-4464-8e1a-3e600ab9cd37" xmlns:ns3="52fe8d8c-7713-4de2-94fa-5088926a82f0" xmlns:ns4="47fca8cc-6480-428c-987f-00df926da507" targetNamespace="http://schemas.microsoft.com/office/2006/metadata/properties" ma:root="true" ma:fieldsID="b5df96bf52819109281e1c1993cd6865" ns2:_="" ns3:_="" ns4:_="">
    <xsd:import namespace="e63c261e-576a-4464-8e1a-3e600ab9cd37"/>
    <xsd:import namespace="52fe8d8c-7713-4de2-94fa-5088926a82f0"/>
    <xsd:import namespace="47fca8cc-6480-428c-987f-00df926da507"/>
    <xsd:element name="properties">
      <xsd:complexType>
        <xsd:sequence>
          <xsd:element name="documentManagement">
            <xsd:complexType>
              <xsd:all>
                <xsd:element ref="ns2:NombredelDocumento" minOccurs="0"/>
                <xsd:element ref="ns2:Macroproceso" minOccurs="0"/>
                <xsd:element ref="ns2:Proceso" minOccurs="0"/>
                <xsd:element ref="ns2:Subproceso" minOccurs="0"/>
                <xsd:element ref="ns2:Cod" minOccurs="0"/>
                <xsd:element ref="ns2:TipodeDocumento" minOccurs="0"/>
                <xsd:element ref="ns2:Inicial" minOccurs="0"/>
                <xsd:element ref="ns2:Codigo" minOccurs="0"/>
                <xsd:element ref="ns2:Pol_x00ed_ticadeGesti_x00f3_nyDesempe_x00f1_o" minOccurs="0"/>
                <xsd:element ref="ns2:Pol_x00ed_ticadeGesti_x00f3_nyDesempe_x00f1_oconsusresponsablestransversalmente" minOccurs="0"/>
                <xsd:element ref="ns2:Versi_x00f3_ndelDocumento" minOccurs="0"/>
                <xsd:element ref="ns2:Vigencia" minOccurs="0"/>
                <xsd:element ref="ns2:MediaServiceMetadata" minOccurs="0"/>
                <xsd:element ref="ns2:MediaServiceFastMetadata" minOccurs="0"/>
                <xsd:element ref="ns3:ConsecutivoDocumento" minOccurs="0"/>
                <xsd:element ref="ns4:IdControlCambio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3c261e-576a-4464-8e1a-3e600ab9cd37" elementFormDefault="qualified">
    <xsd:import namespace="http://schemas.microsoft.com/office/2006/documentManagement/types"/>
    <xsd:import namespace="http://schemas.microsoft.com/office/infopath/2007/PartnerControls"/>
    <xsd:element name="NombredelDocumento" ma:index="8" nillable="true" ma:displayName="Nombre del Documento" ma:format="Dropdown" ma:internalName="NombredelDocumento">
      <xsd:simpleType>
        <xsd:restriction base="dms:Text">
          <xsd:maxLength value="255"/>
        </xsd:restriction>
      </xsd:simpleType>
    </xsd:element>
    <xsd:element name="Macroproceso" ma:index="9" nillable="true" ma:displayName="Macroproceso" ma:format="Dropdown" ma:internalName="Macroproceso">
      <xsd:simpleType>
        <xsd:restriction base="dms:Text">
          <xsd:maxLength value="255"/>
        </xsd:restriction>
      </xsd:simpleType>
    </xsd:element>
    <xsd:element name="Proceso" ma:index="10" nillable="true" ma:displayName="Proceso" ma:format="Dropdown" ma:internalName="Proceso">
      <xsd:simpleType>
        <xsd:restriction base="dms:Text">
          <xsd:maxLength value="255"/>
        </xsd:restriction>
      </xsd:simpleType>
    </xsd:element>
    <xsd:element name="Subproceso" ma:index="11" nillable="true" ma:displayName="Subproceso" ma:format="Dropdown" ma:internalName="Subproceso">
      <xsd:simpleType>
        <xsd:restriction base="dms:Text">
          <xsd:maxLength value="255"/>
        </xsd:restriction>
      </xsd:simpleType>
    </xsd:element>
    <xsd:element name="Cod" ma:index="12" nillable="true" ma:displayName="Cod" ma:format="Dropdown" ma:internalName="Cod">
      <xsd:simpleType>
        <xsd:restriction base="dms:Text">
          <xsd:maxLength value="255"/>
        </xsd:restriction>
      </xsd:simpleType>
    </xsd:element>
    <xsd:element name="TipodeDocumento" ma:index="13" nillable="true" ma:displayName="Tipo de Documento" ma:format="Dropdown" ma:internalName="TipodeDocumento">
      <xsd:simpleType>
        <xsd:restriction base="dms:Text">
          <xsd:maxLength value="255"/>
        </xsd:restriction>
      </xsd:simpleType>
    </xsd:element>
    <xsd:element name="Inicial" ma:index="14" nillable="true" ma:displayName="Inicial" ma:format="Dropdown" ma:internalName="Inicial">
      <xsd:simpleType>
        <xsd:restriction base="dms:Text">
          <xsd:maxLength value="255"/>
        </xsd:restriction>
      </xsd:simpleType>
    </xsd:element>
    <xsd:element name="Codigo" ma:index="15" nillable="true" ma:displayName="Código" ma:format="Dropdown" ma:internalName="Codigo">
      <xsd:simpleType>
        <xsd:restriction base="dms:Text">
          <xsd:maxLength value="255"/>
        </xsd:restriction>
      </xsd:simpleType>
    </xsd:element>
    <xsd:element name="Pol_x00ed_ticadeGesti_x00f3_nyDesempe_x00f1_o" ma:index="16" nillable="true" ma:displayName="Política de Gestión y Desempeño" ma:format="Dropdown" ma:internalName="Pol_x00ed_ticadeGesti_x00f3_nyDesempe_x00f1_o">
      <xsd:simpleType>
        <xsd:restriction base="dms:Text">
          <xsd:maxLength value="255"/>
        </xsd:restriction>
      </xsd:simpleType>
    </xsd:element>
    <xsd:element name="Pol_x00ed_ticadeGesti_x00f3_nyDesempe_x00f1_oconsusresponsablestransversalmente" ma:index="17" nillable="true" ma:displayName="Política de Gestión y Desempeño con sus responsables transversalmente" ma:format="Dropdown" ma:internalName="Pol_x00ed_ticadeGesti_x00f3_nyDesempe_x00f1_oconsusresponsablestransversalmente">
      <xsd:simpleType>
        <xsd:restriction base="dms:Text">
          <xsd:maxLength value="255"/>
        </xsd:restriction>
      </xsd:simpleType>
    </xsd:element>
    <xsd:element name="Versi_x00f3_ndelDocumento" ma:index="18" nillable="true" ma:displayName="Versión del Documento" ma:format="Dropdown" ma:internalName="Versi_x00f3_ndelDocumento">
      <xsd:simpleType>
        <xsd:restriction base="dms:Text">
          <xsd:maxLength value="255"/>
        </xsd:restriction>
      </xsd:simpleType>
    </xsd:element>
    <xsd:element name="Vigencia" ma:index="19" nillable="true" ma:displayName="Vigencia" ma:format="DateTime" ma:internalName="Vigencia">
      <xsd:simpleType>
        <xsd:restriction base="dms:DateTim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e8d8c-7713-4de2-94fa-5088926a82f0" elementFormDefault="qualified">
    <xsd:import namespace="http://schemas.microsoft.com/office/2006/documentManagement/types"/>
    <xsd:import namespace="http://schemas.microsoft.com/office/infopath/2007/PartnerControls"/>
    <xsd:element name="ConsecutivoDocumento" ma:index="24" nillable="true" ma:displayName="ConsecutivoDocumento" ma:format="Dropdown" ma:internalName="ConsecutivoDocumen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fca8cc-6480-428c-987f-00df926da507" elementFormDefault="qualified">
    <xsd:import namespace="http://schemas.microsoft.com/office/2006/documentManagement/types"/>
    <xsd:import namespace="http://schemas.microsoft.com/office/infopath/2007/PartnerControls"/>
    <xsd:element name="IdControlCambios" ma:index="25" nillable="true" ma:displayName="IdControlCambios" ma:format="Dropdown" ma:internalName="IdControlCambios" ma:percentage="FALSE">
      <xsd:simpleType>
        <xsd:restriction base="dms:Number"/>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ceso xmlns="e63c261e-576a-4464-8e1a-3e600ab9cd37">Direccionamiento Estratégico</Proceso>
    <Macroproceso xmlns="e63c261e-576a-4464-8e1a-3e600ab9cd37">Planeación Territorial y Direccionamiento Estratégico</Macroproceso>
    <Subproceso xmlns="e63c261e-576a-4464-8e1a-3e600ab9cd37">Administración de Riesgo</Subproceso>
    <Pol_x00ed_ticadeGesti_x00f3_nyDesempe_x00f1_oconsusresponsablestransversalmente xmlns="e63c261e-576a-4464-8e1a-3e600ab9cd37" xsi:nil="true"/>
    <ConsecutivoDocumento xmlns="52fe8d8c-7713-4de2-94fa-5088926a82f0" xsi:nil="true"/>
    <IdControlCambios xmlns="47fca8cc-6480-428c-987f-00df926da507">170</IdControlCambios>
    <Inicial xmlns="e63c261e-576a-4464-8e1a-3e600ab9cd37" xsi:nil="true"/>
    <Pol_x00ed_ticadeGesti_x00f3_nyDesempe_x00f1_o xmlns="e63c261e-576a-4464-8e1a-3e600ab9cd37" xsi:nil="true"/>
    <Versi_x00f3_ndelDocumento xmlns="e63c261e-576a-4464-8e1a-3e600ab9cd37">2.0</Versi_x00f3_ndelDocumento>
    <Vigencia xmlns="e63c261e-576a-4464-8e1a-3e600ab9cd37" xsi:nil="true"/>
    <Cod xmlns="e63c261e-576a-4464-8e1a-3e600ab9cd37" xsi:nil="true"/>
    <TipodeDocumento xmlns="e63c261e-576a-4464-8e1a-3e600ab9cd37">Formato</TipodeDocumento>
    <Codigo xmlns="e63c261e-576a-4464-8e1a-3e600ab9cd37">PTDDE03-F003</Codigo>
    <NombredelDocumento xmlns="e63c261e-576a-4464-8e1a-3e600ab9cd37">Matriz De Riesgos Institucionales - Contexto e Identificación</NombredelDocument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DB1557-D2E9-4364-A82F-FD2EC3D421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3c261e-576a-4464-8e1a-3e600ab9cd37"/>
    <ds:schemaRef ds:uri="52fe8d8c-7713-4de2-94fa-5088926a82f0"/>
    <ds:schemaRef ds:uri="47fca8cc-6480-428c-987f-00df926da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EA2B1E-A1D7-4D93-8716-8048D5BB7CA7}">
  <ds:schemaRefs>
    <ds:schemaRef ds:uri="http://schemas.microsoft.com/office/2006/metadata/properties"/>
    <ds:schemaRef ds:uri="http://schemas.microsoft.com/office/infopath/2007/PartnerControls"/>
    <ds:schemaRef ds:uri="e63c261e-576a-4464-8e1a-3e600ab9cd37"/>
    <ds:schemaRef ds:uri="52fe8d8c-7713-4de2-94fa-5088926a82f0"/>
    <ds:schemaRef ds:uri="47fca8cc-6480-428c-987f-00df926da507"/>
  </ds:schemaRefs>
</ds:datastoreItem>
</file>

<file path=customXml/itemProps3.xml><?xml version="1.0" encoding="utf-8"?>
<ds:datastoreItem xmlns:ds="http://schemas.openxmlformats.org/officeDocument/2006/customXml" ds:itemID="{7629AA0B-BECC-41C8-BFDB-84C6D5D07A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CONTEXTO</vt:lpstr>
      <vt:lpstr>MATRIZ DE RIESGOS</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2025-01-21T15:38:34Z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0x0101002422DA45122F514B84565F5B9ADE3D48</vt:lpwstr>
  </property>
  <property fmtid="{D5CDD505-2E9C-101B-9397-08002B2CF9AE}" pid="3" name="Order">
    <vt:r8>8300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CargoSolicitadoPor">
    <vt:lpwstr> </vt:lpwstr>
  </property>
  <property fmtid="{D5CDD505-2E9C-101B-9397-08002B2CF9AE}" pid="13" name="CorreoElectronicoSolicitadoPor">
    <vt:lpwstr> </vt:lpwstr>
  </property>
  <property fmtid="{D5CDD505-2E9C-101B-9397-08002B2CF9AE}" pid="14" name="MotivoSolicitud">
    <vt:lpwstr>Creacion formato</vt:lpwstr>
  </property>
  <property fmtid="{D5CDD505-2E9C-101B-9397-08002B2CF9AE}" pid="15" name="SolicitadoPor">
    <vt:lpwstr>María Bernarda Pérez Cardona</vt:lpwstr>
  </property>
  <property fmtid="{D5CDD505-2E9C-101B-9397-08002B2CF9AE}" pid="16" name="CorreoRespValidacion">
    <vt:lpwstr>jemartinezp@cartagena.gov.co</vt:lpwstr>
  </property>
  <property fmtid="{D5CDD505-2E9C-101B-9397-08002B2CF9AE}" pid="17" name="ObservCalidad">
    <vt:lpwstr> </vt:lpwstr>
  </property>
  <property fmtid="{D5CDD505-2E9C-101B-9397-08002B2CF9AE}" pid="18" name="TipoDocumento">
    <vt:lpwstr>Documento</vt:lpwstr>
  </property>
  <property fmtid="{D5CDD505-2E9C-101B-9397-08002B2CF9AE}" pid="19" name="CargoRespValidacion">
    <vt:lpwstr>Asesor del Área de Calidad Secretaría General</vt:lpwstr>
  </property>
  <property fmtid="{D5CDD505-2E9C-101B-9397-08002B2CF9AE}" pid="20" name="RespValidacion">
    <vt:lpwstr>Jair Eliecer Martinez Pedrozo</vt:lpwstr>
  </property>
  <property fmtid="{D5CDD505-2E9C-101B-9397-08002B2CF9AE}" pid="21" name="EstadoSolicitud">
    <vt:lpwstr>Validado</vt:lpwstr>
  </property>
  <property fmtid="{D5CDD505-2E9C-101B-9397-08002B2CF9AE}" pid="22" name="NombreDocumento">
    <vt:lpwstr>Matriz De Riesgos Institucionales - Contexto e Identificación</vt:lpwstr>
  </property>
  <property fmtid="{D5CDD505-2E9C-101B-9397-08002B2CF9AE}" pid="23" name="TipoSolicitud">
    <vt:lpwstr>Modificación</vt:lpwstr>
  </property>
  <property fmtid="{D5CDD505-2E9C-101B-9397-08002B2CF9AE}" pid="24" name="CodigoDoc">
    <vt:lpwstr>PTDDE03-F003</vt:lpwstr>
  </property>
  <property fmtid="{D5CDD505-2E9C-101B-9397-08002B2CF9AE}" pid="25" name="ObservGestorCalidad">
    <vt:lpwstr> </vt:lpwstr>
  </property>
  <property fmtid="{D5CDD505-2E9C-101B-9397-08002B2CF9AE}" pid="26" name="SolicitudValidada">
    <vt:lpwstr>Si</vt:lpwstr>
  </property>
  <property fmtid="{D5CDD505-2E9C-101B-9397-08002B2CF9AE}" pid="27" name="TipoDoc">
    <vt:lpwstr>Formato</vt:lpwstr>
  </property>
  <property fmtid="{D5CDD505-2E9C-101B-9397-08002B2CF9AE}" pid="28" name="VersionDocumento">
    <vt:lpwstr>2.0</vt:lpwstr>
  </property>
</Properties>
</file>