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6805" windowHeight="10830" tabRatio="925" activeTab="1"/>
  </bookViews>
  <sheets>
    <sheet name="Indice" sheetId="28" r:id="rId1"/>
    <sheet name="CONTEXTO" sheetId="30" r:id="rId2"/>
    <sheet name="MATRIZ DE RIESGO" sheetId="29" r:id="rId3"/>
    <sheet name="Control de Cambios" sheetId="31" r:id="rId4"/>
  </sheets>
  <externalReferences>
    <externalReference r:id="rId5"/>
    <externalReference r:id="rId6"/>
    <externalReference r:id="rId7"/>
  </externalReferences>
  <definedNames>
    <definedName name="_xlnm._FilterDatabase" localSheetId="2" hidden="1">'MATRIZ DE RIESGO'!$B$12:$BD$101</definedName>
    <definedName name="A_Obj1" localSheetId="1">OFFSET(#REF!,0,0,COUNTA(#REF!)-1,1)</definedName>
    <definedName name="A_Obj1">OFFSET(#REF!,0,0,COUNTA(#REF!)-1,1)</definedName>
    <definedName name="A_Obj2" localSheetId="1">OFFSET(#REF!,0,0,COUNTA(#REF!)-1,1)</definedName>
    <definedName name="A_Obj2">OFFSET(#REF!,0,0,COUNTA(#REF!)-1,1)</definedName>
    <definedName name="A_Obj3" localSheetId="1">OFFSET(#REF!,0,0,COUNTA(#REF!)-1,1)</definedName>
    <definedName name="A_Obj3">OFFSET(#REF!,0,0,COUNTA(#REF!)-1,1)</definedName>
    <definedName name="A_Obj4" localSheetId="1">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 localSheetId="1">#REF!</definedName>
    <definedName name="Acc_4">#REF!</definedName>
    <definedName name="Acc_5" localSheetId="1">#REF!</definedName>
    <definedName name="Acc_5">#REF!</definedName>
    <definedName name="Acc_6" localSheetId="1">#REF!</definedName>
    <definedName name="Acc_6">#REF!</definedName>
    <definedName name="Acc_7" localSheetId="1">#REF!</definedName>
    <definedName name="Acc_7">#REF!</definedName>
    <definedName name="Acc_8" localSheetId="1">#REF!</definedName>
    <definedName name="Acc_8">#REF!</definedName>
    <definedName name="Acc_9" localSheetId="1">#REF!</definedName>
    <definedName name="Acc_9">#REF!</definedName>
    <definedName name="Afectación_Económica" localSheetId="1">'[1]3 PROBABIL E IMPACTO INHERENTE'!$X$11:$X$16</definedName>
    <definedName name="Afectación_Económica">'[1]3 PROBABIL E IMPACTO INHERENTE'!$X$11:$X$16</definedName>
    <definedName name="Departamentos" localSheetId="1">#REF!</definedName>
    <definedName name="Departamentos">#REF!</definedName>
    <definedName name="Fuentes" localSheetId="1">#REF!</definedName>
    <definedName name="Fuentes">#REF!</definedName>
    <definedName name="Indicadores" localSheetId="1">#REF!</definedName>
    <definedName name="Indicadores">#REF!</definedName>
    <definedName name="Objetivos" localSheetId="1">OFFSET(#REF!,0,0,COUNTA(#REF!)-1,1)</definedName>
    <definedName name="Objetivos">OFFSET(#REF!,0,0,COUNTA(#REF!)-1,1)</definedName>
    <definedName name="RAN_C_AMENAZ" localSheetId="1">[2]NUEVAS_TABLAS!#REF!</definedName>
    <definedName name="RAN_C_AMENAZ">[2]NUEVAS_TABLAS!#REF!</definedName>
    <definedName name="RAN_C_TIPAME" localSheetId="1">[2]NUEVAS_TABLAS!#REF!</definedName>
    <definedName name="RAN_C_TIPAME">[2]NUEVAS_TABLAS!#REF!</definedName>
    <definedName name="RAN_N_IMPAME">[2]NUEVAS_TABLAS!$B$2:$B$10</definedName>
    <definedName name="Tipo" localSheetId="1">'[1]11 FORMULAS'!$A$4:$A$11</definedName>
    <definedName name="Tipo">'[1]11 FORMULAS'!$A$4:$A$11</definedName>
    <definedName name="Tipos">[3]TABLA!$G$2:$G$4</definedName>
  </definedNames>
  <calcPr calcId="152511"/>
</workbook>
</file>

<file path=xl/calcChain.xml><?xml version="1.0" encoding="utf-8"?>
<calcChain xmlns="http://schemas.openxmlformats.org/spreadsheetml/2006/main">
  <c r="D44" i="28" l="1"/>
  <c r="D45" i="28" s="1"/>
  <c r="D46" i="28" s="1"/>
  <c r="D47" i="28" s="1"/>
  <c r="D48" i="28" s="1"/>
  <c r="D49" i="28" s="1"/>
  <c r="D50" i="28" s="1"/>
  <c r="D51" i="28" s="1"/>
  <c r="D52" i="28" s="1"/>
  <c r="D53" i="28" s="1"/>
  <c r="D54" i="28" s="1"/>
  <c r="D55" i="28" s="1"/>
  <c r="D56" i="28" s="1"/>
  <c r="D57" i="28" s="1"/>
  <c r="D58" i="28" s="1"/>
  <c r="D59" i="28" s="1"/>
  <c r="D60" i="28" s="1"/>
  <c r="D61" i="28" s="1"/>
  <c r="D62" i="28" s="1"/>
  <c r="D63" i="28" s="1"/>
  <c r="D64" i="28" s="1"/>
  <c r="D65" i="28" s="1"/>
  <c r="D66" i="28" s="1"/>
  <c r="D67" i="28" s="1"/>
  <c r="D68" i="28" s="1"/>
  <c r="D69" i="28" s="1"/>
  <c r="D70" i="28" s="1"/>
  <c r="D71" i="28" s="1"/>
  <c r="D72" i="28" s="1"/>
  <c r="D73" i="28" s="1"/>
  <c r="D74" i="28" s="1"/>
  <c r="D75" i="28" s="1"/>
  <c r="D76" i="28" s="1"/>
  <c r="D77" i="28" s="1"/>
  <c r="D78" i="28" s="1"/>
  <c r="D79" i="28" s="1"/>
  <c r="D80" i="28" s="1"/>
  <c r="D81" i="28" s="1"/>
  <c r="D82" i="28" s="1"/>
  <c r="D83" i="28" s="1"/>
  <c r="D84" i="28" s="1"/>
  <c r="D85" i="28" s="1"/>
  <c r="D86" i="28" s="1"/>
  <c r="D87" i="28" s="1"/>
  <c r="D88" i="28" s="1"/>
  <c r="D89" i="28" s="1"/>
  <c r="D90" i="28" s="1"/>
  <c r="D91" i="28" s="1"/>
  <c r="D92" i="28" s="1"/>
  <c r="D8" i="28"/>
  <c r="A23" i="29"/>
  <c r="F12" i="29" l="1"/>
  <c r="J12" i="29"/>
  <c r="L12" i="29"/>
  <c r="M12" i="29" s="1"/>
  <c r="O12" i="29"/>
  <c r="P12" i="29" s="1"/>
  <c r="T12" i="29"/>
  <c r="S12" i="29" s="1"/>
  <c r="AB12" i="29"/>
  <c r="AD12" i="29"/>
  <c r="AE12" i="29"/>
  <c r="AG12" i="29"/>
  <c r="AB13" i="29"/>
  <c r="AD13" i="29"/>
  <c r="AE13" i="29"/>
  <c r="AG13" i="29"/>
  <c r="AB14" i="29"/>
  <c r="AD14" i="29"/>
  <c r="AE14" i="29"/>
  <c r="AG14" i="29"/>
  <c r="AB15" i="29"/>
  <c r="AD15" i="29"/>
  <c r="AE15" i="29"/>
  <c r="AG15" i="29"/>
  <c r="F16" i="29"/>
  <c r="J16" i="29"/>
  <c r="L16" i="29"/>
  <c r="O16" i="29"/>
  <c r="P16" i="29" s="1"/>
  <c r="T16" i="29"/>
  <c r="S16" i="29" s="1"/>
  <c r="AB16" i="29"/>
  <c r="AD16" i="29"/>
  <c r="AK16" i="29" s="1"/>
  <c r="AL16" i="29" s="1"/>
  <c r="AM16" i="29" s="1"/>
  <c r="AE16" i="29"/>
  <c r="AB17" i="29"/>
  <c r="AD17" i="29"/>
  <c r="AK17" i="29" s="1"/>
  <c r="AE17" i="29"/>
  <c r="AB18" i="29"/>
  <c r="AD18" i="29"/>
  <c r="AK18" i="29" s="1"/>
  <c r="AE18" i="29"/>
  <c r="AB19" i="29"/>
  <c r="AD19" i="29"/>
  <c r="AK19" i="29" s="1"/>
  <c r="AE19" i="29"/>
  <c r="F20" i="29"/>
  <c r="J20" i="29"/>
  <c r="L20" i="29"/>
  <c r="O20" i="29"/>
  <c r="P20" i="29" s="1"/>
  <c r="T20" i="29"/>
  <c r="S20" i="29" s="1"/>
  <c r="AB20" i="29"/>
  <c r="AD20" i="29"/>
  <c r="AE20" i="29"/>
  <c r="AG20" i="29"/>
  <c r="AB21" i="29"/>
  <c r="AE21" i="29"/>
  <c r="AK21" i="29"/>
  <c r="AB22" i="29"/>
  <c r="AE22" i="29"/>
  <c r="AK22" i="29"/>
  <c r="F23" i="29"/>
  <c r="J23" i="29"/>
  <c r="L23" i="29"/>
  <c r="O23" i="29"/>
  <c r="P23" i="29" s="1"/>
  <c r="T23" i="29"/>
  <c r="S23" i="29" s="1"/>
  <c r="AB23" i="29"/>
  <c r="AD23" i="29"/>
  <c r="AE23" i="29"/>
  <c r="AG23" i="29"/>
  <c r="AB24" i="29"/>
  <c r="AD24" i="29"/>
  <c r="AE24" i="29"/>
  <c r="AG24" i="29"/>
  <c r="AK12" i="29" l="1"/>
  <c r="AL12" i="29" s="1"/>
  <c r="AM12" i="29" s="1"/>
  <c r="AK24" i="29"/>
  <c r="V12" i="29"/>
  <c r="AK20" i="29"/>
  <c r="AL20" i="29" s="1"/>
  <c r="AM20" i="29" s="1"/>
  <c r="AL21" i="29" s="1"/>
  <c r="AM21" i="29" s="1"/>
  <c r="AK14" i="29"/>
  <c r="AK13" i="29"/>
  <c r="V16" i="29"/>
  <c r="U16" i="29" s="1"/>
  <c r="W16" i="29" s="1"/>
  <c r="AK15" i="29"/>
  <c r="AK23" i="29"/>
  <c r="AL23" i="29" s="1"/>
  <c r="AM23" i="29" s="1"/>
  <c r="AL17" i="29"/>
  <c r="AM17" i="29" s="1"/>
  <c r="V23" i="29"/>
  <c r="V20" i="29"/>
  <c r="U20" i="29" s="1"/>
  <c r="W20" i="29" s="1"/>
  <c r="AG101" i="29"/>
  <c r="AE101" i="29"/>
  <c r="AD101" i="29"/>
  <c r="AB101" i="29"/>
  <c r="AG100" i="29"/>
  <c r="AE100" i="29"/>
  <c r="AD100" i="29"/>
  <c r="AB100" i="29"/>
  <c r="AG99" i="29"/>
  <c r="AE99" i="29"/>
  <c r="AD99" i="29"/>
  <c r="AB99" i="29"/>
  <c r="T99" i="29"/>
  <c r="S99" i="29" s="1"/>
  <c r="O99" i="29"/>
  <c r="P99" i="29" s="1"/>
  <c r="L99" i="29"/>
  <c r="M99" i="29" s="1"/>
  <c r="J99" i="29"/>
  <c r="F99" i="29"/>
  <c r="AG98" i="29"/>
  <c r="AE98" i="29"/>
  <c r="AD98" i="29"/>
  <c r="AB98" i="29"/>
  <c r="AG97" i="29"/>
  <c r="AE97" i="29"/>
  <c r="AD97" i="29"/>
  <c r="AB97" i="29"/>
  <c r="T97" i="29"/>
  <c r="S97" i="29" s="1"/>
  <c r="O97" i="29"/>
  <c r="P97" i="29" s="1"/>
  <c r="L97" i="29"/>
  <c r="M97" i="29" s="1"/>
  <c r="J97" i="29"/>
  <c r="F97" i="29"/>
  <c r="AG96" i="29"/>
  <c r="AE96" i="29"/>
  <c r="AD96" i="29"/>
  <c r="AB96" i="29"/>
  <c r="AG95" i="29"/>
  <c r="AE95" i="29"/>
  <c r="AD95" i="29"/>
  <c r="AB95" i="29"/>
  <c r="T95" i="29"/>
  <c r="S95" i="29" s="1"/>
  <c r="O95" i="29"/>
  <c r="P95" i="29" s="1"/>
  <c r="L95" i="29"/>
  <c r="M95" i="29" s="1"/>
  <c r="J95" i="29"/>
  <c r="F95" i="29"/>
  <c r="AG94" i="29"/>
  <c r="AE94" i="29"/>
  <c r="AD94" i="29"/>
  <c r="AB94" i="29"/>
  <c r="AG93" i="29"/>
  <c r="AE93" i="29"/>
  <c r="AD93" i="29"/>
  <c r="AB93" i="29"/>
  <c r="T93" i="29"/>
  <c r="S93" i="29" s="1"/>
  <c r="O93" i="29"/>
  <c r="P93" i="29" s="1"/>
  <c r="L93" i="29"/>
  <c r="M93" i="29" s="1"/>
  <c r="J93" i="29"/>
  <c r="F93" i="29"/>
  <c r="AG92" i="29"/>
  <c r="AD92" i="29"/>
  <c r="AG91" i="29"/>
  <c r="AE91" i="29"/>
  <c r="AD91" i="29"/>
  <c r="AB91" i="29"/>
  <c r="AG90" i="29"/>
  <c r="AE90" i="29"/>
  <c r="AD90" i="29"/>
  <c r="AB90" i="29"/>
  <c r="AG89" i="29"/>
  <c r="AE89" i="29"/>
  <c r="AD89" i="29"/>
  <c r="AB89" i="29"/>
  <c r="AG88" i="29"/>
  <c r="AE88" i="29"/>
  <c r="AN88" i="29" s="1"/>
  <c r="AD88" i="29"/>
  <c r="AB88" i="29"/>
  <c r="U88" i="29"/>
  <c r="T88" i="29"/>
  <c r="S88" i="29" s="1"/>
  <c r="O88" i="29"/>
  <c r="P88" i="29" s="1"/>
  <c r="L88" i="29"/>
  <c r="M88" i="29" s="1"/>
  <c r="J88" i="29"/>
  <c r="F88" i="29"/>
  <c r="AG87" i="29"/>
  <c r="AD87" i="29"/>
  <c r="AG86" i="29"/>
  <c r="AE86" i="29"/>
  <c r="AD86" i="29"/>
  <c r="AB86" i="29"/>
  <c r="AG85" i="29"/>
  <c r="AE85" i="29"/>
  <c r="AD85" i="29"/>
  <c r="AB85" i="29"/>
  <c r="AG84" i="29"/>
  <c r="AE84" i="29"/>
  <c r="AD84" i="29"/>
  <c r="AB84" i="29"/>
  <c r="AG83" i="29"/>
  <c r="AE83" i="29"/>
  <c r="AN83" i="29" s="1"/>
  <c r="AD83" i="29"/>
  <c r="AB83" i="29"/>
  <c r="U83" i="29"/>
  <c r="T83" i="29"/>
  <c r="S83" i="29" s="1"/>
  <c r="O83" i="29"/>
  <c r="P83" i="29" s="1"/>
  <c r="L83" i="29"/>
  <c r="M83" i="29" s="1"/>
  <c r="J83" i="29"/>
  <c r="F83" i="29"/>
  <c r="AG82" i="29"/>
  <c r="AD82" i="29"/>
  <c r="AG81" i="29"/>
  <c r="AE81" i="29"/>
  <c r="AD81" i="29"/>
  <c r="AB81" i="29"/>
  <c r="AK80" i="29"/>
  <c r="AG79" i="29"/>
  <c r="AE79" i="29"/>
  <c r="AD79" i="29"/>
  <c r="AB79" i="29"/>
  <c r="AG78" i="29"/>
  <c r="AE78" i="29"/>
  <c r="AD78" i="29"/>
  <c r="AB78" i="29"/>
  <c r="T78" i="29"/>
  <c r="S78" i="29" s="1"/>
  <c r="O78" i="29"/>
  <c r="P78" i="29" s="1"/>
  <c r="L78" i="29"/>
  <c r="M78" i="29" s="1"/>
  <c r="J78" i="29"/>
  <c r="F78" i="29"/>
  <c r="AG77" i="29"/>
  <c r="AD77" i="29"/>
  <c r="AM76" i="29"/>
  <c r="AM77" i="29" s="1"/>
  <c r="AO73" i="29" s="1"/>
  <c r="AP73" i="29" s="1"/>
  <c r="AG76" i="29"/>
  <c r="AE76" i="29"/>
  <c r="AD76" i="29"/>
  <c r="AB76" i="29"/>
  <c r="AG75" i="29"/>
  <c r="AE75" i="29"/>
  <c r="AD75" i="29"/>
  <c r="AB75" i="29"/>
  <c r="AG74" i="29"/>
  <c r="AE74" i="29"/>
  <c r="AN74" i="29" s="1"/>
  <c r="AD74" i="29"/>
  <c r="AB74" i="29"/>
  <c r="AG73" i="29"/>
  <c r="AE73" i="29"/>
  <c r="AD73" i="29"/>
  <c r="AB73" i="29"/>
  <c r="T73" i="29"/>
  <c r="V73" i="29" s="1"/>
  <c r="U73" i="29" s="1"/>
  <c r="O73" i="29"/>
  <c r="P73" i="29" s="1"/>
  <c r="L73" i="29"/>
  <c r="J73" i="29"/>
  <c r="F73" i="29"/>
  <c r="AG72" i="29"/>
  <c r="AD72" i="29"/>
  <c r="AG71" i="29"/>
  <c r="AE71" i="29"/>
  <c r="AD71" i="29"/>
  <c r="AB71" i="29"/>
  <c r="AG70" i="29"/>
  <c r="AE70" i="29"/>
  <c r="AD70" i="29"/>
  <c r="AB70" i="29"/>
  <c r="AG69" i="29"/>
  <c r="AE69" i="29"/>
  <c r="AD69" i="29"/>
  <c r="AB69" i="29"/>
  <c r="AG68" i="29"/>
  <c r="AE68" i="29"/>
  <c r="AD68" i="29"/>
  <c r="AB68" i="29"/>
  <c r="T68" i="29"/>
  <c r="V68" i="29" s="1"/>
  <c r="U68" i="29" s="1"/>
  <c r="O68" i="29"/>
  <c r="P68" i="29" s="1"/>
  <c r="L68" i="29"/>
  <c r="M68" i="29" s="1"/>
  <c r="J68" i="29"/>
  <c r="F68" i="29"/>
  <c r="AG67" i="29"/>
  <c r="AD67" i="29"/>
  <c r="AG66" i="29"/>
  <c r="AE66" i="29"/>
  <c r="AD66" i="29"/>
  <c r="AB66" i="29"/>
  <c r="AG65" i="29"/>
  <c r="AE65" i="29"/>
  <c r="AD65" i="29"/>
  <c r="AB65" i="29"/>
  <c r="AG64" i="29"/>
  <c r="AE64" i="29"/>
  <c r="AD64" i="29"/>
  <c r="AB64" i="29"/>
  <c r="AG63" i="29"/>
  <c r="AE63" i="29"/>
  <c r="AD63" i="29"/>
  <c r="AB63" i="29"/>
  <c r="T63" i="29"/>
  <c r="S63" i="29" s="1"/>
  <c r="O63" i="29"/>
  <c r="P63" i="29" s="1"/>
  <c r="L63" i="29"/>
  <c r="M63" i="29" s="1"/>
  <c r="J63" i="29"/>
  <c r="F63" i="29"/>
  <c r="AG62" i="29"/>
  <c r="AD62" i="29"/>
  <c r="AG61" i="29"/>
  <c r="AE61" i="29"/>
  <c r="AD61" i="29"/>
  <c r="AB61" i="29"/>
  <c r="AK60" i="29"/>
  <c r="AB60" i="29"/>
  <c r="AE59" i="29"/>
  <c r="AD59" i="29"/>
  <c r="AK59" i="29" s="1"/>
  <c r="AB59" i="29"/>
  <c r="AE58" i="29"/>
  <c r="AD58" i="29"/>
  <c r="AK58" i="29" s="1"/>
  <c r="AB58" i="29"/>
  <c r="T58" i="29"/>
  <c r="S58" i="29" s="1"/>
  <c r="O58" i="29"/>
  <c r="P58" i="29" s="1"/>
  <c r="L58" i="29"/>
  <c r="M58" i="29" s="1"/>
  <c r="J58" i="29"/>
  <c r="F58" i="29"/>
  <c r="AG57" i="29"/>
  <c r="AD57" i="29"/>
  <c r="AG56" i="29"/>
  <c r="AE56" i="29"/>
  <c r="AD56" i="29"/>
  <c r="AB56" i="29"/>
  <c r="AE55" i="29"/>
  <c r="AD55" i="29"/>
  <c r="AK55" i="29" s="1"/>
  <c r="AB55" i="29"/>
  <c r="AE54" i="29"/>
  <c r="AD54" i="29"/>
  <c r="AK54" i="29" s="1"/>
  <c r="AB54" i="29"/>
  <c r="AE53" i="29"/>
  <c r="AD53" i="29"/>
  <c r="AK53" i="29" s="1"/>
  <c r="AB53" i="29"/>
  <c r="T53" i="29"/>
  <c r="V53" i="29" s="1"/>
  <c r="U53" i="29" s="1"/>
  <c r="O53" i="29"/>
  <c r="P53" i="29" s="1"/>
  <c r="L53" i="29"/>
  <c r="M53" i="29" s="1"/>
  <c r="J53" i="29"/>
  <c r="F53" i="29"/>
  <c r="AK52" i="29"/>
  <c r="AK51" i="29"/>
  <c r="AK50" i="29"/>
  <c r="AN49" i="29"/>
  <c r="AN50" i="29" s="1"/>
  <c r="AN51" i="29" s="1"/>
  <c r="AN52" i="29" s="1"/>
  <c r="AQ48" i="29" s="1"/>
  <c r="AR48" i="29" s="1"/>
  <c r="AK49" i="29"/>
  <c r="AL49" i="29" s="1"/>
  <c r="AM49" i="29" s="1"/>
  <c r="AM50" i="29" s="1"/>
  <c r="AM51" i="29" s="1"/>
  <c r="AM52" i="29" s="1"/>
  <c r="AO48" i="29" s="1"/>
  <c r="AP48" i="29" s="1"/>
  <c r="AE48" i="29"/>
  <c r="AB48" i="29"/>
  <c r="T48" i="29"/>
  <c r="S48" i="29" s="1"/>
  <c r="O48" i="29"/>
  <c r="P48" i="29" s="1"/>
  <c r="L48" i="29"/>
  <c r="J48" i="29"/>
  <c r="F48" i="29"/>
  <c r="AK47" i="29"/>
  <c r="AK46" i="29"/>
  <c r="AB46" i="29"/>
  <c r="AK45" i="29"/>
  <c r="AG44" i="29"/>
  <c r="AE44" i="29"/>
  <c r="AD44" i="29"/>
  <c r="AB44" i="29"/>
  <c r="AG43" i="29"/>
  <c r="AE43" i="29"/>
  <c r="AD43" i="29"/>
  <c r="AB43" i="29"/>
  <c r="T43" i="29"/>
  <c r="V43" i="29" s="1"/>
  <c r="U43" i="29" s="1"/>
  <c r="O43" i="29"/>
  <c r="P43" i="29" s="1"/>
  <c r="L43" i="29"/>
  <c r="J43" i="29"/>
  <c r="F43" i="29"/>
  <c r="AK42" i="29"/>
  <c r="AK41" i="29"/>
  <c r="AK40" i="29"/>
  <c r="AG39" i="29"/>
  <c r="AE39" i="29"/>
  <c r="AN39" i="29" s="1"/>
  <c r="AN40" i="29" s="1"/>
  <c r="AN41" i="29" s="1"/>
  <c r="AN42" i="29" s="1"/>
  <c r="AQ38" i="29" s="1"/>
  <c r="AR38" i="29" s="1"/>
  <c r="AD39" i="29"/>
  <c r="AB39" i="29"/>
  <c r="AG38" i="29"/>
  <c r="AE38" i="29"/>
  <c r="AD38" i="29"/>
  <c r="AB38" i="29"/>
  <c r="T38" i="29"/>
  <c r="V38" i="29" s="1"/>
  <c r="U38" i="29" s="1"/>
  <c r="O38" i="29"/>
  <c r="P38" i="29" s="1"/>
  <c r="L38" i="29"/>
  <c r="J38" i="29"/>
  <c r="F38" i="29"/>
  <c r="AG37" i="29"/>
  <c r="AE37" i="29"/>
  <c r="AD37" i="29"/>
  <c r="AB37" i="29"/>
  <c r="AG36" i="29"/>
  <c r="AE36" i="29"/>
  <c r="AD36" i="29"/>
  <c r="AB36" i="29"/>
  <c r="AG35" i="29"/>
  <c r="AE35" i="29"/>
  <c r="AD35" i="29"/>
  <c r="AB35" i="29"/>
  <c r="T35" i="29"/>
  <c r="V35" i="29" s="1"/>
  <c r="U35" i="29" s="1"/>
  <c r="O35" i="29"/>
  <c r="P35" i="29" s="1"/>
  <c r="L35" i="29"/>
  <c r="M35" i="29" s="1"/>
  <c r="J35" i="29"/>
  <c r="F35" i="29"/>
  <c r="AG34" i="29"/>
  <c r="AE34" i="29"/>
  <c r="AD34" i="29"/>
  <c r="AB34" i="29"/>
  <c r="AG33" i="29"/>
  <c r="AE33" i="29"/>
  <c r="AD33" i="29"/>
  <c r="AB33" i="29"/>
  <c r="AG32" i="29"/>
  <c r="AE32" i="29"/>
  <c r="AD32" i="29"/>
  <c r="AB32" i="29"/>
  <c r="AG31" i="29"/>
  <c r="AE31" i="29"/>
  <c r="AD31" i="29"/>
  <c r="AB31" i="29"/>
  <c r="T31" i="29"/>
  <c r="V31" i="29" s="1"/>
  <c r="U31" i="29" s="1"/>
  <c r="O31" i="29"/>
  <c r="P31" i="29" s="1"/>
  <c r="L31" i="29"/>
  <c r="M31" i="29" s="1"/>
  <c r="J31" i="29"/>
  <c r="F31" i="29"/>
  <c r="AG30" i="29"/>
  <c r="AE30" i="29"/>
  <c r="AD30" i="29"/>
  <c r="AB30" i="29"/>
  <c r="AG29" i="29"/>
  <c r="AE29" i="29"/>
  <c r="AD29" i="29"/>
  <c r="AB29" i="29"/>
  <c r="AG28" i="29"/>
  <c r="AE28" i="29"/>
  <c r="AD28" i="29"/>
  <c r="AB28" i="29"/>
  <c r="T28" i="29"/>
  <c r="V28" i="29" s="1"/>
  <c r="U28" i="29" s="1"/>
  <c r="O28" i="29"/>
  <c r="P28" i="29" s="1"/>
  <c r="L28" i="29"/>
  <c r="J28" i="29"/>
  <c r="F28" i="29"/>
  <c r="AG27" i="29"/>
  <c r="AE27" i="29"/>
  <c r="AD27" i="29"/>
  <c r="AB27" i="29"/>
  <c r="AG26" i="29"/>
  <c r="AE26" i="29"/>
  <c r="AD26" i="29"/>
  <c r="AB26" i="29"/>
  <c r="AG25" i="29"/>
  <c r="AE25" i="29"/>
  <c r="AD25" i="29"/>
  <c r="AB25" i="29"/>
  <c r="T25" i="29"/>
  <c r="V25" i="29" s="1"/>
  <c r="U25" i="29" s="1"/>
  <c r="O25" i="29"/>
  <c r="P25" i="29" s="1"/>
  <c r="L25" i="29"/>
  <c r="M25" i="29" s="1"/>
  <c r="J25" i="29"/>
  <c r="F25" i="29"/>
  <c r="AL24" i="29" l="1"/>
  <c r="AM24" i="29" s="1"/>
  <c r="AO23" i="29" s="1"/>
  <c r="AP23" i="29" s="1"/>
  <c r="AN20" i="29"/>
  <c r="AN21" i="29" s="1"/>
  <c r="AN22" i="29" s="1"/>
  <c r="AQ20" i="29" s="1"/>
  <c r="AR20" i="29" s="1"/>
  <c r="U12" i="29"/>
  <c r="W12" i="29" s="1"/>
  <c r="AN12" i="29"/>
  <c r="AN13" i="29" s="1"/>
  <c r="AN14" i="29" s="1"/>
  <c r="AN15" i="29" s="1"/>
  <c r="AQ16" i="29" s="1"/>
  <c r="AR16" i="29" s="1"/>
  <c r="W25" i="29"/>
  <c r="AN16" i="29"/>
  <c r="AN17" i="29" s="1"/>
  <c r="AN18" i="29" s="1"/>
  <c r="AN19" i="29" s="1"/>
  <c r="AK56" i="29"/>
  <c r="AK73" i="29"/>
  <c r="AK81" i="29"/>
  <c r="AL13" i="29"/>
  <c r="AM13" i="29" s="1"/>
  <c r="AL18" i="29"/>
  <c r="AM18" i="29" s="1"/>
  <c r="U23" i="29"/>
  <c r="W23" i="29" s="1"/>
  <c r="AN23" i="29"/>
  <c r="AN24" i="29" s="1"/>
  <c r="AQ23" i="29" s="1"/>
  <c r="AR23" i="29" s="1"/>
  <c r="AS23" i="29" s="1"/>
  <c r="AL22" i="29"/>
  <c r="AM22" i="29" s="1"/>
  <c r="AO20" i="29" s="1"/>
  <c r="AP20" i="29" s="1"/>
  <c r="AK67" i="29"/>
  <c r="AK43" i="29"/>
  <c r="AK87" i="29"/>
  <c r="AK93" i="29"/>
  <c r="AL93" i="29" s="1"/>
  <c r="AM93" i="29" s="1"/>
  <c r="AK37" i="29"/>
  <c r="S28" i="29"/>
  <c r="W35" i="29"/>
  <c r="W68" i="29"/>
  <c r="AK100" i="29"/>
  <c r="V97" i="29"/>
  <c r="U97" i="29" s="1"/>
  <c r="W97" i="29" s="1"/>
  <c r="AK75" i="29"/>
  <c r="AK94" i="29"/>
  <c r="AK101" i="29"/>
  <c r="AK97" i="29"/>
  <c r="AL97" i="29" s="1"/>
  <c r="AM97" i="29" s="1"/>
  <c r="AK95" i="29"/>
  <c r="AL95" i="29" s="1"/>
  <c r="AM95" i="29" s="1"/>
  <c r="V99" i="29"/>
  <c r="U99" i="29" s="1"/>
  <c r="W99" i="29" s="1"/>
  <c r="AK57" i="29"/>
  <c r="AK71" i="29"/>
  <c r="AK91" i="29"/>
  <c r="AK99" i="29"/>
  <c r="AL99" i="29" s="1"/>
  <c r="AM99" i="29" s="1"/>
  <c r="AK32" i="29"/>
  <c r="AK70" i="29"/>
  <c r="AK96" i="29"/>
  <c r="AK65" i="29"/>
  <c r="AK98" i="29"/>
  <c r="S25" i="29"/>
  <c r="AK30" i="29"/>
  <c r="AK31" i="29"/>
  <c r="AN31" i="29" s="1"/>
  <c r="AN32" i="29" s="1"/>
  <c r="AN33" i="29" s="1"/>
  <c r="AN34" i="29" s="1"/>
  <c r="AK36" i="29"/>
  <c r="V48" i="29"/>
  <c r="U48" i="29" s="1"/>
  <c r="W48" i="29" s="1"/>
  <c r="V58" i="29"/>
  <c r="U58" i="29" s="1"/>
  <c r="W58" i="29" s="1"/>
  <c r="AK61" i="29"/>
  <c r="AK63" i="29"/>
  <c r="AL63" i="29" s="1"/>
  <c r="AM63" i="29" s="1"/>
  <c r="AK64" i="29"/>
  <c r="W73" i="29"/>
  <c r="M73" i="29"/>
  <c r="AK77" i="29"/>
  <c r="AK78" i="29"/>
  <c r="AL78" i="29" s="1"/>
  <c r="AM78" i="29" s="1"/>
  <c r="AK86" i="29"/>
  <c r="W88" i="29"/>
  <c r="AK35" i="29"/>
  <c r="AL35" i="29" s="1"/>
  <c r="AM35" i="29" s="1"/>
  <c r="S38" i="29"/>
  <c r="AK62" i="29"/>
  <c r="V78" i="29"/>
  <c r="U78" i="29" s="1"/>
  <c r="W78" i="29" s="1"/>
  <c r="W83" i="29"/>
  <c r="AK69" i="29"/>
  <c r="AK92" i="29"/>
  <c r="V93" i="29"/>
  <c r="U93" i="29" s="1"/>
  <c r="W93" i="29" s="1"/>
  <c r="V95" i="29"/>
  <c r="U95" i="29" s="1"/>
  <c r="W95" i="29" s="1"/>
  <c r="W43" i="29"/>
  <c r="AN25" i="29"/>
  <c r="AN26" i="29" s="1"/>
  <c r="AN27" i="29" s="1"/>
  <c r="AQ25" i="29" s="1"/>
  <c r="AR25" i="29" s="1"/>
  <c r="AK27" i="29"/>
  <c r="AK29" i="29"/>
  <c r="AK33" i="29"/>
  <c r="AK39" i="29"/>
  <c r="AK74" i="29"/>
  <c r="AK76" i="29"/>
  <c r="AK85" i="29"/>
  <c r="AK88" i="29"/>
  <c r="AL88" i="29" s="1"/>
  <c r="AM88" i="29" s="1"/>
  <c r="AK90" i="29"/>
  <c r="AN43" i="29"/>
  <c r="AN44" i="29" s="1"/>
  <c r="AN45" i="29" s="1"/>
  <c r="AN46" i="29" s="1"/>
  <c r="AN47" i="29" s="1"/>
  <c r="AQ43" i="29" s="1"/>
  <c r="AR43" i="29" s="1"/>
  <c r="AK25" i="29"/>
  <c r="AL25" i="29" s="1"/>
  <c r="AM25" i="29" s="1"/>
  <c r="S31" i="29"/>
  <c r="AK38" i="29"/>
  <c r="S43" i="29"/>
  <c r="AK44" i="29"/>
  <c r="W53" i="29"/>
  <c r="AK68" i="29"/>
  <c r="AL68" i="29" s="1"/>
  <c r="AM68" i="29" s="1"/>
  <c r="AK72" i="29"/>
  <c r="AK83" i="29"/>
  <c r="AL83" i="29" s="1"/>
  <c r="AM83" i="29" s="1"/>
  <c r="W38" i="29"/>
  <c r="AK79" i="29"/>
  <c r="AK82" i="29"/>
  <c r="AK26" i="29"/>
  <c r="AK28" i="29"/>
  <c r="AK34" i="29"/>
  <c r="AK66" i="29"/>
  <c r="AK84" i="29"/>
  <c r="AK89" i="29"/>
  <c r="AL58" i="29"/>
  <c r="AM58" i="29" s="1"/>
  <c r="W28" i="29"/>
  <c r="AL53" i="29"/>
  <c r="AM53" i="29" s="1"/>
  <c r="AN35" i="29"/>
  <c r="AN36" i="29" s="1"/>
  <c r="AN37" i="29" s="1"/>
  <c r="AQ35" i="29" s="1"/>
  <c r="AR35" i="29" s="1"/>
  <c r="M38" i="29"/>
  <c r="S53" i="29"/>
  <c r="AN68" i="29"/>
  <c r="AN69" i="29" s="1"/>
  <c r="AN70" i="29" s="1"/>
  <c r="AN71" i="29" s="1"/>
  <c r="AN72" i="29" s="1"/>
  <c r="AQ68" i="29" s="1"/>
  <c r="AR68" i="29" s="1"/>
  <c r="M43" i="29"/>
  <c r="S73" i="29"/>
  <c r="AN75" i="29"/>
  <c r="AN76" i="29" s="1"/>
  <c r="AN77" i="29" s="1"/>
  <c r="AQ73" i="29" s="1"/>
  <c r="AR73" i="29" s="1"/>
  <c r="AS73" i="29" s="1"/>
  <c r="AS48" i="29"/>
  <c r="V63" i="29"/>
  <c r="U63" i="29" s="1"/>
  <c r="W63" i="29" s="1"/>
  <c r="W31" i="29"/>
  <c r="M28" i="29"/>
  <c r="S35" i="29"/>
  <c r="S68" i="29"/>
  <c r="AN53" i="29"/>
  <c r="AN54" i="29" s="1"/>
  <c r="AN55" i="29" s="1"/>
  <c r="AN56" i="29" s="1"/>
  <c r="AN57" i="29" s="1"/>
  <c r="AQ53" i="29" s="1"/>
  <c r="AR53" i="29" s="1"/>
  <c r="AN28" i="29"/>
  <c r="AN29" i="29" s="1"/>
  <c r="AN30" i="29" s="1"/>
  <c r="AQ28" i="29" s="1"/>
  <c r="AR28" i="29" s="1"/>
  <c r="AN89" i="29"/>
  <c r="AN90" i="29" s="1"/>
  <c r="AN91" i="29" s="1"/>
  <c r="AN92" i="29" s="1"/>
  <c r="AQ88" i="29" s="1"/>
  <c r="AR88" i="29" s="1"/>
  <c r="AN84" i="29"/>
  <c r="AN85" i="29" s="1"/>
  <c r="AN86" i="29" s="1"/>
  <c r="AN87" i="29" s="1"/>
  <c r="AQ83" i="29" s="1"/>
  <c r="AR83" i="29" s="1"/>
  <c r="AS20" i="29" l="1"/>
  <c r="AL73" i="29"/>
  <c r="AM73" i="29" s="1"/>
  <c r="AL74" i="29" s="1"/>
  <c r="AM74" i="29" s="1"/>
  <c r="AN78" i="29"/>
  <c r="AN79" i="29" s="1"/>
  <c r="AN80" i="29" s="1"/>
  <c r="AN81" i="29" s="1"/>
  <c r="AN82" i="29" s="1"/>
  <c r="AQ78" i="29" s="1"/>
  <c r="AR78" i="29" s="1"/>
  <c r="AL100" i="29"/>
  <c r="AM100" i="29" s="1"/>
  <c r="AL101" i="29" s="1"/>
  <c r="AM101" i="29" s="1"/>
  <c r="AO99" i="29" s="1"/>
  <c r="AP99" i="29" s="1"/>
  <c r="AQ12" i="29"/>
  <c r="AR12" i="29" s="1"/>
  <c r="AL64" i="29"/>
  <c r="AM64" i="29" s="1"/>
  <c r="AL65" i="29" s="1"/>
  <c r="AM65" i="29" s="1"/>
  <c r="AM66" i="29" s="1"/>
  <c r="AM67" i="29" s="1"/>
  <c r="AO63" i="29" s="1"/>
  <c r="AP63" i="29" s="1"/>
  <c r="AN99" i="29"/>
  <c r="AN100" i="29" s="1"/>
  <c r="AN101" i="29" s="1"/>
  <c r="AQ99" i="29" s="1"/>
  <c r="AR99" i="29" s="1"/>
  <c r="AL94" i="29"/>
  <c r="AM94" i="29" s="1"/>
  <c r="AO93" i="29" s="1"/>
  <c r="AP93" i="29" s="1"/>
  <c r="AL19" i="29"/>
  <c r="AM19" i="29" s="1"/>
  <c r="AL14" i="29"/>
  <c r="AM14" i="29" s="1"/>
  <c r="AN58" i="29"/>
  <c r="AN59" i="29" s="1"/>
  <c r="AN60" i="29" s="1"/>
  <c r="AN61" i="29" s="1"/>
  <c r="AN62" i="29" s="1"/>
  <c r="AQ58" i="29" s="1"/>
  <c r="AR58" i="29" s="1"/>
  <c r="AN97" i="29"/>
  <c r="AN98" i="29" s="1"/>
  <c r="AQ97" i="29" s="1"/>
  <c r="AR97" i="29" s="1"/>
  <c r="AL98" i="29"/>
  <c r="AM98" i="29" s="1"/>
  <c r="AO97" i="29" s="1"/>
  <c r="AP97" i="29" s="1"/>
  <c r="AL79" i="29"/>
  <c r="AM79" i="29" s="1"/>
  <c r="AM80" i="29" s="1"/>
  <c r="AM81" i="29" s="1"/>
  <c r="AM82" i="29" s="1"/>
  <c r="AO78" i="29" s="1"/>
  <c r="AP78" i="29" s="1"/>
  <c r="AQ31" i="29"/>
  <c r="AR31" i="29" s="1"/>
  <c r="AN93" i="29"/>
  <c r="AN94" i="29" s="1"/>
  <c r="AQ93" i="29" s="1"/>
  <c r="AR93" i="29" s="1"/>
  <c r="AO31" i="29"/>
  <c r="AP31" i="29" s="1"/>
  <c r="AL31" i="29"/>
  <c r="AM31" i="29" s="1"/>
  <c r="AL32" i="29" s="1"/>
  <c r="AM32" i="29" s="1"/>
  <c r="AN95" i="29"/>
  <c r="AN96" i="29" s="1"/>
  <c r="AQ95" i="29" s="1"/>
  <c r="AR95" i="29" s="1"/>
  <c r="AN63" i="29"/>
  <c r="AN64" i="29" s="1"/>
  <c r="AN65" i="29" s="1"/>
  <c r="AN66" i="29" s="1"/>
  <c r="AN67" i="29" s="1"/>
  <c r="AQ63" i="29" s="1"/>
  <c r="AR63" i="29" s="1"/>
  <c r="AL54" i="29"/>
  <c r="AM54" i="29" s="1"/>
  <c r="AL69" i="29"/>
  <c r="AM69" i="29" s="1"/>
  <c r="AL96" i="29"/>
  <c r="AM96" i="29" s="1"/>
  <c r="AO95" i="29" s="1"/>
  <c r="AP95" i="29" s="1"/>
  <c r="AL36" i="29"/>
  <c r="AM36" i="29" s="1"/>
  <c r="AL59" i="29"/>
  <c r="AM59" i="29" s="1"/>
  <c r="AM60" i="29" s="1"/>
  <c r="AM61" i="29" s="1"/>
  <c r="AM62" i="29" s="1"/>
  <c r="AO58" i="29" s="1"/>
  <c r="AP58" i="29" s="1"/>
  <c r="AL38" i="29"/>
  <c r="AM38" i="29" s="1"/>
  <c r="AL26" i="29"/>
  <c r="AM26" i="29" s="1"/>
  <c r="AL28" i="29"/>
  <c r="AM28" i="29" s="1"/>
  <c r="AL84" i="29"/>
  <c r="AM84" i="29" s="1"/>
  <c r="AL89" i="29"/>
  <c r="AM89" i="29" s="1"/>
  <c r="AL43" i="29"/>
  <c r="AM43" i="29" s="1"/>
  <c r="AS93" i="29" l="1"/>
  <c r="AS78" i="29"/>
  <c r="AS99" i="29"/>
  <c r="AS97" i="29"/>
  <c r="AL15" i="29"/>
  <c r="AM15" i="29" s="1"/>
  <c r="AO12" i="29" s="1"/>
  <c r="AP12" i="29" s="1"/>
  <c r="AS12" i="29" s="1"/>
  <c r="AS58" i="29"/>
  <c r="AS31" i="29"/>
  <c r="AS63" i="29"/>
  <c r="AS95" i="29"/>
  <c r="AL85" i="29"/>
  <c r="AM85" i="29" s="1"/>
  <c r="AL29" i="29"/>
  <c r="AM29" i="29" s="1"/>
  <c r="AL27" i="29"/>
  <c r="AM27" i="29" s="1"/>
  <c r="AO25" i="29" s="1"/>
  <c r="AP25" i="29" s="1"/>
  <c r="AS25" i="29" s="1"/>
  <c r="AL37" i="29"/>
  <c r="AM37" i="29" s="1"/>
  <c r="AO35" i="29" s="1"/>
  <c r="AP35" i="29" s="1"/>
  <c r="AS35" i="29" s="1"/>
  <c r="AL70" i="29"/>
  <c r="AM70" i="29" s="1"/>
  <c r="AM71" i="29" s="1"/>
  <c r="AM72" i="29" s="1"/>
  <c r="AO68" i="29" s="1"/>
  <c r="AP68" i="29" s="1"/>
  <c r="AS68" i="29" s="1"/>
  <c r="AL55" i="29"/>
  <c r="AM55" i="29" s="1"/>
  <c r="AM56" i="29" s="1"/>
  <c r="AM57" i="29" s="1"/>
  <c r="AO53" i="29" s="1"/>
  <c r="AP53" i="29" s="1"/>
  <c r="AS53" i="29" s="1"/>
  <c r="AL44" i="29"/>
  <c r="AM44" i="29" s="1"/>
  <c r="AM45" i="29" s="1"/>
  <c r="AM46" i="29" s="1"/>
  <c r="AM47" i="29" s="1"/>
  <c r="AO43" i="29" s="1"/>
  <c r="AP43" i="29" s="1"/>
  <c r="AS43" i="29" s="1"/>
  <c r="AL39" i="29"/>
  <c r="AM39" i="29" s="1"/>
  <c r="AM40" i="29" s="1"/>
  <c r="AM41" i="29" s="1"/>
  <c r="AM42" i="29" s="1"/>
  <c r="AO38" i="29" s="1"/>
  <c r="AP38" i="29" s="1"/>
  <c r="AS38" i="29" s="1"/>
  <c r="AL90" i="29"/>
  <c r="AM90" i="29" s="1"/>
  <c r="AL33" i="29"/>
  <c r="AM33" i="29" s="1"/>
  <c r="AO16" i="29" l="1"/>
  <c r="AP16" i="29" s="1"/>
  <c r="AS16" i="29" s="1"/>
  <c r="AL91" i="29"/>
  <c r="AM91" i="29" s="1"/>
  <c r="AM92" i="29" s="1"/>
  <c r="AO88" i="29" s="1"/>
  <c r="AP88" i="29" s="1"/>
  <c r="AS88" i="29" s="1"/>
  <c r="AL30" i="29"/>
  <c r="AM30" i="29" s="1"/>
  <c r="AO28" i="29" s="1"/>
  <c r="AP28" i="29" s="1"/>
  <c r="AS28" i="29" s="1"/>
  <c r="AL34" i="29"/>
  <c r="AM34" i="29" s="1"/>
  <c r="AL86" i="29"/>
  <c r="AM86" i="29" s="1"/>
  <c r="AM87" i="29" s="1"/>
  <c r="AO83" i="29" s="1"/>
  <c r="AP83" i="29" s="1"/>
  <c r="AS83" i="29" s="1"/>
</calcChain>
</file>

<file path=xl/comments1.xml><?xml version="1.0" encoding="utf-8"?>
<comments xmlns="http://schemas.openxmlformats.org/spreadsheetml/2006/main">
  <authors>
    <author>Autor</author>
  </authors>
  <commentList>
    <comment ref="K25" authorId="0" shapeId="0">
      <text>
        <r>
          <rPr>
            <b/>
            <sz val="9"/>
            <color indexed="81"/>
            <rFont val="Tahoma"/>
            <family val="2"/>
          </rPr>
          <t>Autor:</t>
        </r>
        <r>
          <rPr>
            <sz val="9"/>
            <color indexed="81"/>
            <rFont val="Tahoma"/>
            <family val="2"/>
          </rPr>
          <t xml:space="preserve">
1. Resolución
2. Proyección de Cupos
3. Inscripciones
4. Gestión de matrícula
5. Auditorías</t>
        </r>
      </text>
    </comment>
    <comment ref="Z25" authorId="0" shapeId="0">
      <text>
        <r>
          <rPr>
            <b/>
            <sz val="9"/>
            <color indexed="81"/>
            <rFont val="Tahoma"/>
            <family val="2"/>
          </rPr>
          <t>Autor:</t>
        </r>
        <r>
          <rPr>
            <sz val="9"/>
            <color indexed="81"/>
            <rFont val="Tahoma"/>
            <family val="2"/>
          </rPr>
          <t xml:space="preserve">
Diligenciar el formato GEDCO01 F001 - Plan de Cobertura (Diciembre de cada año)</t>
        </r>
      </text>
    </comment>
    <comment ref="Z26" authorId="0" shapeId="0">
      <text>
        <r>
          <rPr>
            <b/>
            <sz val="9"/>
            <color indexed="81"/>
            <rFont val="Tahoma"/>
            <family val="2"/>
          </rPr>
          <t>Autor:</t>
        </r>
        <r>
          <rPr>
            <sz val="9"/>
            <color indexed="81"/>
            <rFont val="Tahoma"/>
            <family val="2"/>
          </rPr>
          <t xml:space="preserve">
Diligenciar el formato GEDCO01 F001 - Plan de Cobertura (Diciembre de cada año)</t>
        </r>
      </text>
    </comment>
    <comment ref="Z28" authorId="0" shapeId="0">
      <text>
        <r>
          <rPr>
            <b/>
            <sz val="9"/>
            <color indexed="81"/>
            <rFont val="Tahoma"/>
            <family val="2"/>
          </rPr>
          <t>Autor:</t>
        </r>
        <r>
          <rPr>
            <sz val="9"/>
            <color indexed="81"/>
            <rFont val="Tahoma"/>
            <family val="2"/>
          </rPr>
          <t xml:space="preserve">
Diligenciar el formato GEDCO01 F001 - Plan de Cobertura (Diciembre de cada año)</t>
        </r>
      </text>
    </comment>
    <comment ref="Z29" authorId="0" shapeId="0">
      <text>
        <r>
          <rPr>
            <b/>
            <sz val="9"/>
            <color indexed="81"/>
            <rFont val="Tahoma"/>
            <family val="2"/>
          </rPr>
          <t>Autor:</t>
        </r>
        <r>
          <rPr>
            <sz val="9"/>
            <color indexed="81"/>
            <rFont val="Tahoma"/>
            <family val="2"/>
          </rPr>
          <t xml:space="preserve">
Diligenciar el formato GEDCO01 F001 - Plan de Cobertura (Diciembre de cada año)</t>
        </r>
      </text>
    </comment>
    <comment ref="AY79" authorId="0" shapeId="0">
      <text>
        <r>
          <rPr>
            <b/>
            <sz val="9"/>
            <color indexed="81"/>
            <rFont val="Tahoma"/>
            <family val="2"/>
          </rPr>
          <t>Autor:</t>
        </r>
        <r>
          <rPr>
            <sz val="9"/>
            <color indexed="81"/>
            <rFont val="Tahoma"/>
            <family val="2"/>
          </rPr>
          <t xml:space="preserve">
No es la respuesta porque son las acciones de seguimiento y control desde el proceso de Gestión adminsitrativa para asegurase de que los supervisores cumplan con la responsabilidad del supervisor.</t>
        </r>
      </text>
    </comment>
  </commentList>
</comments>
</file>

<file path=xl/sharedStrings.xml><?xml version="1.0" encoding="utf-8"?>
<sst xmlns="http://schemas.openxmlformats.org/spreadsheetml/2006/main" count="1406" uniqueCount="510">
  <si>
    <t>PROCESOS ALCALDÍA CARTAGENA</t>
  </si>
  <si>
    <t>DIRECCIONAMIENTO  ESTRATÉGICO</t>
  </si>
  <si>
    <t>SEGUIMIENTO Y EVALUACIÓN</t>
  </si>
  <si>
    <t>GESTIÓN DE LA INVERSIÓN PUBLICA</t>
  </si>
  <si>
    <t>GESTIÓN DE DATOS E INFORMACIÓN ESTADISTICA DISTRITAL</t>
  </si>
  <si>
    <t xml:space="preserve">GESTIÓN TERRITORIAL Y GESTIÓN DE SUS INSTRUMENTOS </t>
  </si>
  <si>
    <t>GESTIÓN EN LA VIGILANCIA Y CONTROL DE LAS NORMAS URBANAS</t>
  </si>
  <si>
    <t>TIPO</t>
  </si>
  <si>
    <t>ESTRATEGICO</t>
  </si>
  <si>
    <t>ITEM</t>
  </si>
  <si>
    <t>GESTIÓN INSTITUCIONAL Y DE LA COMUNIDAD</t>
  </si>
  <si>
    <t>COMUNICACIÓN ESTRATÉGICA</t>
  </si>
  <si>
    <t>COMUNICACIÓN ORGANIZACIONAL</t>
  </si>
  <si>
    <t>GESTION DE LA COMUNICACION INSTITUCIONAL</t>
  </si>
  <si>
    <t>MACROPROCESO</t>
  </si>
  <si>
    <t>PLANEACION TERRITORIAL Y DIRECCIONAMIENTO ESTRATEGICO</t>
  </si>
  <si>
    <t>GESTIÓN DE PENSAMIENTO ESTRATEGICO INSTITUCIONAL Y DE LA COMUNIDAD</t>
  </si>
  <si>
    <t>COMUNICACIÓN PUBLICA</t>
  </si>
  <si>
    <t>CONTROL DISCIPLINARIO</t>
  </si>
  <si>
    <t>EVALUACIÓN INDEPENDIENTE</t>
  </si>
  <si>
    <t>EVALUACION Y CONTROL DE LA GESTION PUBLICA</t>
  </si>
  <si>
    <t>PROMOCIÓN SOCIAL EN SALUD</t>
  </si>
  <si>
    <t>SALUD PUBLICA</t>
  </si>
  <si>
    <t>ASEGURAMIENTO EN SALUD</t>
  </si>
  <si>
    <t xml:space="preserve">SALUD PÚBLICA EN EMERGENCIAS Y DESASTRES </t>
  </si>
  <si>
    <t>PRESTACIÓN DE SERVICIOS EN SALUD</t>
  </si>
  <si>
    <t>VIGILANCIA Y CONTROL DEL SISTEMA OBLIGATORIO DE GARANTIA DE LA CALIDAD DE LA ATENCIÓN EN SALUD</t>
  </si>
  <si>
    <t xml:space="preserve">GESTION SALUD </t>
  </si>
  <si>
    <t>MISIONAL</t>
  </si>
  <si>
    <t>EDUCACION VIAL</t>
  </si>
  <si>
    <t>GESTION TECNICA</t>
  </si>
  <si>
    <t>GESTION EN TRANSITO Y TRANSPORTE</t>
  </si>
  <si>
    <t>GESTIÓN EN SEGURIDAD Y CONVIVENCIA</t>
  </si>
  <si>
    <t>GESTION DE LA SEGURIDAD Y CONVIVENCIA</t>
  </si>
  <si>
    <t>GESTION INTEGRAL DEL RIESGO CONTRAINCENDIO</t>
  </si>
  <si>
    <t>DERECHOS HUMANOS Y CONSTRUCCCIÓN DE PAZ</t>
  </si>
  <si>
    <t>EQUIDAD E INCLUSIÓN DE LOS NEGROS, AFROS, PALENQUEROS E INDÍGENAS</t>
  </si>
  <si>
    <t xml:space="preserve">ACCESO A LA JUSTICIA </t>
  </si>
  <si>
    <t>GESTIÓN EN PARTICIPACION CIUDADANA</t>
  </si>
  <si>
    <t>FORTALECIMIENTO DE LA PARTICIPACIÓN CIUDADANA Y COMUNITARIA</t>
  </si>
  <si>
    <t>ASISTENCIA Y ACOMPAÑAMIENTO SOCIAL A LA POBLACIÓN HABITANTE DEL DISTRITO DE CARTAGENA</t>
  </si>
  <si>
    <t>DESARROLLO DE ESTRATEGIAS DE EMPRENDIMIENTO Y EMPRESARISMO PARA LA INCLUSION SOCIAL, PRODUCTIVA Y LA VINCULACION LABORAL</t>
  </si>
  <si>
    <t>EXTENSION AGROPECUARIA EN EL DISTRIRO DE CARTAGENA</t>
  </si>
  <si>
    <t>GERENCIA SOCIAL</t>
  </si>
  <si>
    <t>GESTIÓN DE PROYECTOS DE OBRAS PUBLICAS</t>
  </si>
  <si>
    <t>GESTIÓN EN INFRAESTRUCTURA</t>
  </si>
  <si>
    <t>ATENCIÓN AL CIUDADANO EDUCACIÓN</t>
  </si>
  <si>
    <t>ADMINISTRACIÓN DEL SISTEMA DE GESTIÓN DE CALIDAD - EDUCACIÓN</t>
  </si>
  <si>
    <t>CALIDAD EDUCATIVA</t>
  </si>
  <si>
    <t>COBERTURA EDUCATIVA</t>
  </si>
  <si>
    <t>GESTIÓN ADMINISTRATIVA DE BIENES Y SERVICIOS - EDUCACIÓN</t>
  </si>
  <si>
    <t>GESTIÓN ESTRATÉGICA EN EDUCACIÓN</t>
  </si>
  <si>
    <t>GESTIÓN FINANCIERA - EDUCACIÓN</t>
  </si>
  <si>
    <t>GESTIÓN LEGAL EDUCATIVA</t>
  </si>
  <si>
    <t>GESTIÓN DE PROGRAMAS Y PROYECTOS EDUCATIVOS</t>
  </si>
  <si>
    <t>GESTIÓN DE TICS - EDUCACIÓN</t>
  </si>
  <si>
    <t>GESTIÓN DE LA INSPECCIÓN Y VIGILANCIA DEL SERVICIO EDUCATIVO</t>
  </si>
  <si>
    <t>TALENTO HUMANO - EDUCACIÓN</t>
  </si>
  <si>
    <t>GESTIÓN EN EDUCACION</t>
  </si>
  <si>
    <t>GESTIÓN ADMINISTRATIVA</t>
  </si>
  <si>
    <t xml:space="preserve">GESTIÓN DEL TALENTO HUMANO </t>
  </si>
  <si>
    <t xml:space="preserve">ADMINISTRACIÓN DE BIENES Y SERVICIOS </t>
  </si>
  <si>
    <t>FONDO DE PENSIONES</t>
  </si>
  <si>
    <t>CALIDAD</t>
  </si>
  <si>
    <t>SERVICIO AL CIUDADANO</t>
  </si>
  <si>
    <t>TRANSPARENCIA Y PREVENCIÓN DE LA CORRUPCIÓN</t>
  </si>
  <si>
    <t>COOPERACION INTERNACIONAL</t>
  </si>
  <si>
    <t>MERCADOS PÚBLICOS</t>
  </si>
  <si>
    <t>SERVICIOS PÚBLICOS</t>
  </si>
  <si>
    <t>APOYO</t>
  </si>
  <si>
    <t>GESTION DE LAS TECNOLOGIAS DE LA INFORMACION</t>
  </si>
  <si>
    <t>GESTIÓN DE INFRAESTRUCTURA Y TELECOMUNICACIONES</t>
  </si>
  <si>
    <t>GESTION DE PROYECTOS DE TECNOLOGIAS DE LA INFORMACION</t>
  </si>
  <si>
    <t>GESTION DE SEGURIDAD Y LA PRIVACIDAD DE LA INFORMACIÓN</t>
  </si>
  <si>
    <t>GESTIÓN DE SOFTWARE</t>
  </si>
  <si>
    <t xml:space="preserve">DIRECCIONAMIENTO ESTRATÉGICO </t>
  </si>
  <si>
    <t>PLANEACIÓN DOCUMENTAL</t>
  </si>
  <si>
    <t>GESTIÓN DEL ARCHIVO GENERAL</t>
  </si>
  <si>
    <t xml:space="preserve">GESTIÓN  DE LAS COMUNICACIONES OFICIALES </t>
  </si>
  <si>
    <t>GESTIÓN DE PROCESOS ARCHIVÍSTICOS</t>
  </si>
  <si>
    <t>INFRAESTRUCTURA AMBIENTAL</t>
  </si>
  <si>
    <t>GESTION DOCUMENTAL</t>
  </si>
  <si>
    <t>DEFENSA JURIDICA</t>
  </si>
  <si>
    <t>CONTRATACION ESTATAL</t>
  </si>
  <si>
    <t>GESTION DE HACIENDA</t>
  </si>
  <si>
    <t>GESTIÓN LEGAL</t>
  </si>
  <si>
    <t>DESARROLLO ECONOMICO</t>
  </si>
  <si>
    <t>DIRECCIONAMIENTO ESTRATEGICO</t>
  </si>
  <si>
    <t>ADMINISTRACION DEL SISTEMA DE GESTION DE CALIDAD</t>
  </si>
  <si>
    <t>PRESUPUESTO</t>
  </si>
  <si>
    <t>GESTION TRIBUTARIA</t>
  </si>
  <si>
    <t>TESORERIA</t>
  </si>
  <si>
    <t>GESTION ADMINISTRATIVA</t>
  </si>
  <si>
    <t>PTDDE</t>
  </si>
  <si>
    <t>PTDSE</t>
  </si>
  <si>
    <t>PTDGI</t>
  </si>
  <si>
    <t>PTDSI</t>
  </si>
  <si>
    <t>PTDGT</t>
  </si>
  <si>
    <t>PTDCU</t>
  </si>
  <si>
    <t>GPEGI</t>
  </si>
  <si>
    <t>COMCE</t>
  </si>
  <si>
    <t>COMCO</t>
  </si>
  <si>
    <t>COMCI</t>
  </si>
  <si>
    <t>ECGCD</t>
  </si>
  <si>
    <t>ECGEI</t>
  </si>
  <si>
    <t>GESPA</t>
  </si>
  <si>
    <t>GESSP</t>
  </si>
  <si>
    <t>GESAS</t>
  </si>
  <si>
    <t>GESED</t>
  </si>
  <si>
    <t>GESPS</t>
  </si>
  <si>
    <t>GESVC</t>
  </si>
  <si>
    <t>GTTGO</t>
  </si>
  <si>
    <t>GESTION OPERATIVA,  CONTROL DE TRÁNSITO Y TRANSPORTE</t>
  </si>
  <si>
    <t>GTTEV</t>
  </si>
  <si>
    <t>GTTGT</t>
  </si>
  <si>
    <t>GSCPS</t>
  </si>
  <si>
    <t>GSCBO</t>
  </si>
  <si>
    <t>GSCDH</t>
  </si>
  <si>
    <t>GSCFO</t>
  </si>
  <si>
    <t>GSCJU</t>
  </si>
  <si>
    <t>GPCFP</t>
  </si>
  <si>
    <t>GESTIÓN EN DESARROLLO SOCIAL</t>
  </si>
  <si>
    <t>GDSAA</t>
  </si>
  <si>
    <t>GDSDE</t>
  </si>
  <si>
    <t>GDSAT</t>
  </si>
  <si>
    <t>GDSGS</t>
  </si>
  <si>
    <t>GINOP</t>
  </si>
  <si>
    <t>GEDAC</t>
  </si>
  <si>
    <t>GEDAS</t>
  </si>
  <si>
    <t>GEDCE</t>
  </si>
  <si>
    <t>GEDCO</t>
  </si>
  <si>
    <t>GEDGA</t>
  </si>
  <si>
    <t>GEDGE</t>
  </si>
  <si>
    <t>GEDGF</t>
  </si>
  <si>
    <t>GEDGL</t>
  </si>
  <si>
    <t>GEDGP</t>
  </si>
  <si>
    <t>GEDGT</t>
  </si>
  <si>
    <t>GEDIV</t>
  </si>
  <si>
    <t>GEDTH</t>
  </si>
  <si>
    <t>GADAT</t>
  </si>
  <si>
    <t>GADAD</t>
  </si>
  <si>
    <t>GADFP</t>
  </si>
  <si>
    <t>GADCA</t>
  </si>
  <si>
    <t>GADSC</t>
  </si>
  <si>
    <t>GADTR</t>
  </si>
  <si>
    <t>GADCO</t>
  </si>
  <si>
    <t>GADMP</t>
  </si>
  <si>
    <t>GADSP</t>
  </si>
  <si>
    <t>GTIGI</t>
  </si>
  <si>
    <t>GTIGP</t>
  </si>
  <si>
    <t>GTIGPS</t>
  </si>
  <si>
    <t>GTIGS</t>
  </si>
  <si>
    <t>GDODE</t>
  </si>
  <si>
    <t>GDOPD</t>
  </si>
  <si>
    <t>GDOGA</t>
  </si>
  <si>
    <t>GDOGC</t>
  </si>
  <si>
    <t>GDOGP</t>
  </si>
  <si>
    <t>GDOIA</t>
  </si>
  <si>
    <t>GLEDJ</t>
  </si>
  <si>
    <t>GLEGN</t>
  </si>
  <si>
    <t>GESTIÓN NORMATIVA</t>
  </si>
  <si>
    <t>GLECE</t>
  </si>
  <si>
    <t>GHADE</t>
  </si>
  <si>
    <t>GHADI</t>
  </si>
  <si>
    <t>GHAAS</t>
  </si>
  <si>
    <t>GHAPR</t>
  </si>
  <si>
    <t>GHAGT</t>
  </si>
  <si>
    <t>GHATE</t>
  </si>
  <si>
    <t>GHAGA</t>
  </si>
  <si>
    <t>CONTABILIDAD</t>
  </si>
  <si>
    <t>GHACO</t>
  </si>
  <si>
    <t xml:space="preserve">ALCALDIA MAYOR DE CARTAGENA DE INDIAS </t>
  </si>
  <si>
    <t>Página: 1 de 1</t>
  </si>
  <si>
    <t>ENTIDAD:</t>
  </si>
  <si>
    <t>PROCESO:</t>
  </si>
  <si>
    <t>Elaboración o Actualización:</t>
  </si>
  <si>
    <t>OBJETIVO DEL PROCESO:</t>
  </si>
  <si>
    <t xml:space="preserve"> </t>
  </si>
  <si>
    <t>Tipo de control</t>
  </si>
  <si>
    <t>Peso del Control</t>
  </si>
  <si>
    <t>Afectación o Desplazamiento en la Matriz</t>
  </si>
  <si>
    <t>Implementación</t>
  </si>
  <si>
    <t>Peso de la implementación</t>
  </si>
  <si>
    <t>Documentación</t>
  </si>
  <si>
    <t>Frecuencia</t>
  </si>
  <si>
    <t>Evidencia</t>
  </si>
  <si>
    <t>R1</t>
  </si>
  <si>
    <t>Procesos</t>
  </si>
  <si>
    <t>Preventivo</t>
  </si>
  <si>
    <t>Manual</t>
  </si>
  <si>
    <t>Documentado</t>
  </si>
  <si>
    <t>Continua</t>
  </si>
  <si>
    <t>Con Registro</t>
  </si>
  <si>
    <t>N/A</t>
  </si>
  <si>
    <t>Aceptar</t>
  </si>
  <si>
    <t>Semestral</t>
  </si>
  <si>
    <t xml:space="preserve">Trimestral </t>
  </si>
  <si>
    <t>Posibilidad de perdida reputacional</t>
  </si>
  <si>
    <t>A Ejecucion y administracion de procesos</t>
  </si>
  <si>
    <t>CODIGO</t>
  </si>
  <si>
    <t>SUBPROCESO</t>
  </si>
  <si>
    <t>Cód. Sp</t>
  </si>
  <si>
    <t>GESTIÓN DE POLITICAS PÚBLICAS E INSTITUCIONALES</t>
  </si>
  <si>
    <t xml:space="preserve">ADMINISTRACIÓN DE RIESGO </t>
  </si>
  <si>
    <t>EVALUACIÓN Y GESTIÓN DE LOS GRUPOS DE VALOR</t>
  </si>
  <si>
    <t xml:space="preserve">PLANEACIÓN ESTRATEGICA </t>
  </si>
  <si>
    <t>GESTIÓN  DEL PLAN DE DESARROLLO Y SUS INTRUMENTOS DE EJECUCIÓN</t>
  </si>
  <si>
    <t>GESTIÓN DE PROYECTOS DE INVERSIÓN PÚBLICA</t>
  </si>
  <si>
    <t xml:space="preserve">GESTIÓN DE PROYECTOS DE INVERSIÓN PÚBLICA CON RECURSOS DE REGALIAS </t>
  </si>
  <si>
    <t xml:space="preserve"> GESTIÓN Y  CONTROL  DE INVERSIONES PÚBLICAS </t>
  </si>
  <si>
    <t>SISTEMA DE INFORMACION - SISBEN</t>
  </si>
  <si>
    <t>SISTEMA DE INFORMACIÓN DE LA ESTRATIFICACIÓN SOCIOECONOMICA</t>
  </si>
  <si>
    <t>SISTEMA DE INFORMACIÓN GEOGRAFICA</t>
  </si>
  <si>
    <t>GESTIÓN ESTADISTICA</t>
  </si>
  <si>
    <t>FORMULACIÓN DE PLANES PARCIALES</t>
  </si>
  <si>
    <t>FORMULACIÓN Y SEGUIMIENTO DEL POT</t>
  </si>
  <si>
    <t>PLUSVALIA</t>
  </si>
  <si>
    <t>EXPEDIENTE URBANO</t>
  </si>
  <si>
    <t>INSPECCIÓN, CONTROL Y LA VIGILANCIA DE LOS ENAJENADORES DE VIVIENDA</t>
  </si>
  <si>
    <t>RECEPCIÓN DE BIENES DESTINADOS AL USO PÚBLICO EN ACTUACIONES URBANÍSTICAS</t>
  </si>
  <si>
    <t xml:space="preserve">PROCESOS POLICIVOS URBANÍSTICOS POR INFRACCIÓN URBANÍSTICA </t>
  </si>
  <si>
    <t>1. IDENTIFICACION DEL RIESGO</t>
  </si>
  <si>
    <t>2. VALORACION DEL RIESGO</t>
  </si>
  <si>
    <t>3. PLANES DE ACCION</t>
  </si>
  <si>
    <t>1.1. DESCRIPCION DEL RIESGO</t>
  </si>
  <si>
    <t>1.2. ANALISIS DEL RIESGO</t>
  </si>
  <si>
    <t>2.1. Descripción del Control</t>
  </si>
  <si>
    <t>2.2. EVALUACION DE RESGOS</t>
  </si>
  <si>
    <t>3.1. Plan de accion</t>
  </si>
  <si>
    <t>3.2. Responsable</t>
  </si>
  <si>
    <t>3.3. Fecha de implementacion</t>
  </si>
  <si>
    <t>3.4. Fecha seguimiento</t>
  </si>
  <si>
    <t>3.5. Seguimientos por parte del Líder del Proceso</t>
  </si>
  <si>
    <t>3.6. Verificación por parte de segunda línea de defensa o quien haga sus veces 
(Fecha y Descripción)</t>
  </si>
  <si>
    <t>3.7. Verificación por parte de la Oficina de Control Interno o quien haga sus veces 
(Fecha y Descripción)</t>
  </si>
  <si>
    <t>3.8. Estado</t>
  </si>
  <si>
    <t>3.5.3. Seguimiento 3 (Fecha y avance)</t>
  </si>
  <si>
    <t>1.1.1. No. de Riesgo</t>
  </si>
  <si>
    <t>1.1.2. ¿QUÉ? IMPACTO</t>
  </si>
  <si>
    <r>
      <t>1.1.3. ¿CÓMO? CAUSA INMEDIATA  (</t>
    </r>
    <r>
      <rPr>
        <sz val="9"/>
        <color theme="0"/>
        <rFont val="Arial Narrow"/>
        <family val="2"/>
      </rPr>
      <t xml:space="preserve">Iniciar con la palabra </t>
    </r>
    <r>
      <rPr>
        <b/>
        <sz val="9"/>
        <color theme="0"/>
        <rFont val="Arial Narrow"/>
        <family val="2"/>
      </rPr>
      <t>por)</t>
    </r>
  </si>
  <si>
    <r>
      <t>1.1.4. ¿PORQUÉ? CAUSA RAÍZ (</t>
    </r>
    <r>
      <rPr>
        <sz val="9"/>
        <color theme="0"/>
        <rFont val="Arial Narrow"/>
        <family val="2"/>
      </rPr>
      <t xml:space="preserve">Iniciar con </t>
    </r>
    <r>
      <rPr>
        <b/>
        <sz val="9"/>
        <color theme="0"/>
        <rFont val="Arial Narrow"/>
        <family val="2"/>
      </rPr>
      <t>debido a)</t>
    </r>
  </si>
  <si>
    <t>1.1.5. DESCRIPCIÓN DEL RIESGO</t>
  </si>
  <si>
    <t>1.1.6. FACTOR DEL RIESGO</t>
  </si>
  <si>
    <t>1.1.6.1. TIPO</t>
  </si>
  <si>
    <t>1.1.6.2. FUENTE GENERADORA DEL EVENTO PARA TIPO E,F,G</t>
  </si>
  <si>
    <t>1.1.6.3. VALIDACIÓN FUENTE GENERADORA DEL EVENTO PARA TIPO A,B,C,D</t>
  </si>
  <si>
    <t>1.1.6.4. RESULTADO FUENTE GENERADORA DEL EVENTO</t>
  </si>
  <si>
    <t>1.2.1. Frecuencia de la Actividad</t>
  </si>
  <si>
    <t>1.2.2. Probabilidad inherente</t>
  </si>
  <si>
    <t>1.2.3. %</t>
  </si>
  <si>
    <t>1.2.5.%</t>
  </si>
  <si>
    <t>2.1.2. No. Control</t>
  </si>
  <si>
    <t>2.1.3. Responsable (Cargo y/o Aplicativo)</t>
  </si>
  <si>
    <t>2.1.4. Acción (Inicia con un verbo)</t>
  </si>
  <si>
    <t>2.1.5. Complemento (Periodicidad - Observaciones o Desviaciones)</t>
  </si>
  <si>
    <t>2.1.6. Descripción del control</t>
  </si>
  <si>
    <t>2.2.1. Atributos del control</t>
  </si>
  <si>
    <t xml:space="preserve">2.2.2. Peso del Control + Peso de la implementación </t>
  </si>
  <si>
    <t>2.2.3. % Probabilidad Riesgo Inherente-(% Probabilidad Riesgo Inherente*Valor Total del Control)</t>
  </si>
  <si>
    <t>2.2.4. % Impacto Riesgo Inherente-(% Impacto Riesgo Inherente*Valor Total del Control)</t>
  </si>
  <si>
    <t>2.2.5. %</t>
  </si>
  <si>
    <t>2.2.6. Probabilidad Residual Final</t>
  </si>
  <si>
    <t>2.2.7. %</t>
  </si>
  <si>
    <t>2.2.8. Impacto Residual Final</t>
  </si>
  <si>
    <t>2.2.9. Zona de Riesgo Final</t>
  </si>
  <si>
    <t>2.2.10. Tratamiento</t>
  </si>
  <si>
    <t>2.2.1.1. Eficiencia</t>
  </si>
  <si>
    <t>2.2.1.2. Informativos</t>
  </si>
  <si>
    <t>1.2.7. Criterio Reputacional</t>
  </si>
  <si>
    <t>1.2.4. Criterio Afectación Económica</t>
  </si>
  <si>
    <t>El riesgo afecta la imagen de la entidad internamente, de conocimiento general nivel interno, de junta directiva y accionistas y/o de proveedores</t>
  </si>
  <si>
    <t>El riesgo afecta la imagen de algún área de la organización</t>
  </si>
  <si>
    <t>El riesgo afecta la imagen de la entidad a nivel nacional, con efecto publicitario sostenido a nivel país</t>
  </si>
  <si>
    <t>El riesgo afecta la imagen de la entidad con algunos usuarios de relevancia frente al logro de los objetivos</t>
  </si>
  <si>
    <t>El riesgo afecta la imagen de la entidad con efecto publicitario sostenido a nivel de sector administrativo, nivel departamental o municipal</t>
  </si>
  <si>
    <t>1.2.9. %</t>
  </si>
  <si>
    <t>1.2.10. Impacto Inherente mas alto</t>
  </si>
  <si>
    <t>1.2.12. Zona de riesgo inherente</t>
  </si>
  <si>
    <t>2.2.2. Valor Total del Control</t>
  </si>
  <si>
    <t>2.2.3. Probabilidad residual</t>
  </si>
  <si>
    <t>2.2.4. Impacto Residual</t>
  </si>
  <si>
    <t>MATRIZ DE RIESGOS INSTITUCIONALES - CONTEXTO E IDENTIFICACIÓN</t>
  </si>
  <si>
    <t>1.2.6. Impacto Inherente economico</t>
  </si>
  <si>
    <t>1.2.8. Impacto Inherente reputacional</t>
  </si>
  <si>
    <t>1.2.11. % mas alto</t>
  </si>
  <si>
    <t>Por el incumplimiento a las metas establecidas en el Plan Operativo de Inspección y vigilancia</t>
  </si>
  <si>
    <t>debidos a una débil estructura de las Unidades Administrativas y Locales de Educación -UNALDES,  que no ha permitido la articulación de sus actividades con el resto de procesos diferentes a IV</t>
  </si>
  <si>
    <t>Análisis  y asignación del recurso humano y logístico necesario para el cumplimiento al plan de visitas.</t>
  </si>
  <si>
    <t xml:space="preserve">Anual </t>
  </si>
  <si>
    <t>Establecer la frecuencia de los seguimientos, teniendo en cuenta las recomendaciones establecidas por el MEN</t>
  </si>
  <si>
    <t>Reprograma las visitas no ejecutadas dentro del POAIV</t>
  </si>
  <si>
    <t>Realizar seguimiento a las actividades programadas en el POAIV, de tal forma que permitan tomar acciones para su cumplimiento.</t>
  </si>
  <si>
    <t>Correctivo</t>
  </si>
  <si>
    <t>Aleatoria</t>
  </si>
  <si>
    <t>por el Incumplimiento de las metas previstas según lo establecido en el Plan de Apoyo al Mejoramiento</t>
  </si>
  <si>
    <t>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t>
  </si>
  <si>
    <t xml:space="preserve">Seguimiento y control a las acciones realizadas desde la Dirección de Calidad Educativa, </t>
  </si>
  <si>
    <t>ANUAL</t>
  </si>
  <si>
    <t>Detectivo</t>
  </si>
  <si>
    <t>Definir espacios que permitan la articulación de las diferentes dependencias de la SED con el fin de coordinar las actividades para la consecución de los objetivos.</t>
  </si>
  <si>
    <t>MENSUAL</t>
  </si>
  <si>
    <t>Gestionar la participación de aliados estratégicos, para complementar las acciones de mejoramiento.</t>
  </si>
  <si>
    <t>Comité de seguimiento para asignación de recursos</t>
  </si>
  <si>
    <t>R2</t>
  </si>
  <si>
    <t>Por  Focalización de las IEO, sin tener en cuenta los indicadores de eficiencia interna y de calidad</t>
  </si>
  <si>
    <t>Debido a Debilidad en los controles  existentes  en los procesos y procedimientos</t>
  </si>
  <si>
    <t>Actualización permanente de la información histórica de los indicadores de eficiencia interna y calidad, con apoyo de Planeación Educativa.
Articular con el proceso de TICS, las necesidades de información desde las diferentes plataformas que se manejan en la SED.</t>
  </si>
  <si>
    <t xml:space="preserve">Emisión de orientaciones de focalización y priorización para la asignación de programas, proyectos, aliados. </t>
  </si>
  <si>
    <t xml:space="preserve">Control de aplicación de orientaciones de focalización y priorización. </t>
  </si>
  <si>
    <t>R3</t>
  </si>
  <si>
    <t xml:space="preserve">Por Planes de desarrollo que no den continuidad a las metas de calidad del sector educativo. </t>
  </si>
  <si>
    <t xml:space="preserve">Debido a Falta de continuidad en las estrategias, generadas por los constantes cambios reiterados en el gobierno y desarticulación con otros entes para atender la población. </t>
  </si>
  <si>
    <t>Tener como elemento de entrada para la definición del nuevo plan de desarrollo los resultados de indicadores de plan de desarrollo actual vs indicadores MEN y comparación con resultados nacionales.</t>
  </si>
  <si>
    <t>Realizar seguimiento periodico sobre el cumplimiento de las metas establecidas en el plan de desarrollo para la toma de acciones.</t>
  </si>
  <si>
    <t>TRIMESTRAL</t>
  </si>
  <si>
    <t>Posibilidad de perdida economica y reputacional</t>
  </si>
  <si>
    <t>por no garantizar el acceso al sistema de educación preescolar, báisa y media</t>
  </si>
  <si>
    <t>debido a la insuficiencia y limitación de la capacidad instalada de establecimientos educativos oficiales para la prestación del servicio</t>
  </si>
  <si>
    <t>Mayor a 500 SMLMV</t>
  </si>
  <si>
    <t>Director de cobertura educativa</t>
  </si>
  <si>
    <t>lidera la elaboración del plan de cobertura en el formato GEDCO01 F001 - Plan de Cobertura</t>
  </si>
  <si>
    <t>anualmente</t>
  </si>
  <si>
    <t>Reducir mitigar</t>
  </si>
  <si>
    <t>gestiona el cumplimiento de la ejecución del plan de cobertura en el formato GEDCO01 F001 - Plan de Cobertura</t>
  </si>
  <si>
    <t>trimestralmente</t>
  </si>
  <si>
    <t>Director cobertura educativa</t>
  </si>
  <si>
    <t>Realizar una planificación detallada para el desarrollo de los procesos contractuales que se requieren.</t>
  </si>
  <si>
    <t>Anual</t>
  </si>
  <si>
    <t>Posibilidad de perdida reputacional y economica</t>
  </si>
  <si>
    <t>por incremento en la tasa de deserción escolar de la oferta oficial del Distrito</t>
  </si>
  <si>
    <t>Misional</t>
  </si>
  <si>
    <t xml:space="preserve">Por el recibo de requerimientos sin el lleno de requisitos </t>
  </si>
  <si>
    <t xml:space="preserve">debido a la carencia de personal suficiente y con los perfiles acordes a las necesidades de los procesos. </t>
  </si>
  <si>
    <t>ENTRE 10 Y 50 SMLMV</t>
  </si>
  <si>
    <t>Capacitación constante en servicio al ciudadano y requisitos específicos para cada trámite.</t>
  </si>
  <si>
    <t xml:space="preserve">anual </t>
  </si>
  <si>
    <t>Sin Documentar</t>
  </si>
  <si>
    <t xml:space="preserve">Registrar y publicar cronograma de actividades  misionales periódicas de la SED para reforzar la capacitación  </t>
  </si>
  <si>
    <t>Realizar análisis de casos presentados para plantear acciones de mejora y actualizar plan de capacitación.</t>
  </si>
  <si>
    <t xml:space="preserve">semestral </t>
  </si>
  <si>
    <t>Realizar seguimiento del estado de las PQR</t>
  </si>
  <si>
    <t>Semanal y Mensual</t>
  </si>
  <si>
    <t>Por la asignación de PQR al área que no corresponde.</t>
  </si>
  <si>
    <t>debido a la falta de apropiación de la plataforma SAC para el manejo de las PQR por parte de los responsables de los procesos.</t>
  </si>
  <si>
    <t>Capacitar a los servidores en las funciones de cada una de las áreas de la SED</t>
  </si>
  <si>
    <t>fortalecer la  Implementación del SAC Vr.2.0</t>
  </si>
  <si>
    <t xml:space="preserve">mensual </t>
  </si>
  <si>
    <t>por desfinanciación del presupuesto de ingresos y gastos de la SED</t>
  </si>
  <si>
    <t>debido a reducción de presupuesto para la ejecución de las actividades.</t>
  </si>
  <si>
    <t>entre 100 y 500 SMLMV</t>
  </si>
  <si>
    <t>Seguir y controlar la ejecución presupuestal de tal forma que permita tomar acciones dirigidas a la consecución de recursos para el desarrollo de proyectos.</t>
  </si>
  <si>
    <t>Mensual</t>
  </si>
  <si>
    <t xml:space="preserve">Gestionar por parte de los diferentes procesos,  para la realización de  alianzas y convenios interinstitucional que permitan el desarrollo de proyecto </t>
  </si>
  <si>
    <t>por devolución de solicitudes de CDP por  información errónea</t>
  </si>
  <si>
    <t>debido a falta de control de la información contenida en el documento</t>
  </si>
  <si>
    <t>Mantener el control definido en el formato GEDGF02-F001.Solicitud de trámite de CDP</t>
  </si>
  <si>
    <t>Diario</t>
  </si>
  <si>
    <t>Realizar actividades de socialización del uso adecuado de la herramienta de control</t>
  </si>
  <si>
    <t>por no radicación oportuna de las cuentas de cobro por parte de los contratistas y supervisores</t>
  </si>
  <si>
    <t>debido a falta de iniciativa y poca supervision de los lideres de proceso</t>
  </si>
  <si>
    <t>Lider de cada proceso</t>
  </si>
  <si>
    <t>Supervision y seguimiento a los contratos y la grestion de cuentas de cobro</t>
  </si>
  <si>
    <t>para cada contrato</t>
  </si>
  <si>
    <t>por Formulación de proyectos de manera inoportuna e inadecuada</t>
  </si>
  <si>
    <t>debido a que no da un flujo de información libre con las demás áreas de la SED. (debilidad en los mecanismos de comunicación y la entrega de información)</t>
  </si>
  <si>
    <t>Realizar cronogramas para la entregas de proyectos y acompañamiento a los diferentes procesos.</t>
  </si>
  <si>
    <t>Ajustar el proceso de formulación de proyectos según las directrices de planeación distrital.</t>
  </si>
  <si>
    <t xml:space="preserve">Brindar asistencias y capacitaciones para la elaboraciones de planes programas y proyectos y la evaluación de los mismos </t>
  </si>
  <si>
    <t>por la Inoportunidad en el seguimiento a la ejecución de los proyectos.</t>
  </si>
  <si>
    <t>debido a la falta de apropiación por parte de los líderes de proceso en el enfoque de toma de decisiones basadas en datos (poco uso del análisis de indicadores para la toma de decisiones)</t>
  </si>
  <si>
    <t>Realizar acompañamiento a los líderes de proceso en el análisis de la información del proceso.</t>
  </si>
  <si>
    <t>Trimestral</t>
  </si>
  <si>
    <t>Realizar seguimiento al cumplimiento del plan de desarrollo del sector educativo.</t>
  </si>
  <si>
    <t>por incumplimiento de términos en  la atención de peticiones, conceptos, solicitudes, defensa , acciones judiciales y administrativa</t>
  </si>
  <si>
    <t>debido a la Falta de apropiación de la plataforma SAC para el manejo de las PQR por parte de los responsables de los procesos</t>
  </si>
  <si>
    <t>Revisión diaria de las plataformas tecnológicas</t>
  </si>
  <si>
    <t>Actualizar periódicamente el formato código GEDGL01-F001Control de seguimiento a  solicitudes</t>
  </si>
  <si>
    <t>Revisar el libro radicado</t>
  </si>
  <si>
    <t>DIARIO</t>
  </si>
  <si>
    <t>Por  recibir o solicitar cualquier dádiva o beneficio a nombre propio o de terceros, para expedir conceptos u orientaciones de tipo jurídico sin fundamento legal.</t>
  </si>
  <si>
    <t>debido a Subutilización o manejo inadecuado de los Sistemas de Información con los que cuenta la SED en sus diferentes procesos, que permita la consecución y análisis de la información necesaria para la toma de decisiones. (Falta de articulación de la información generada por las diferentes plataformas).</t>
  </si>
  <si>
    <t>Revisión y  actualización del  normograma</t>
  </si>
  <si>
    <t xml:space="preserve">Cuando Sea Necesario </t>
  </si>
  <si>
    <t>Mecanismos de doble verificación para emisión de los conceptos</t>
  </si>
  <si>
    <t xml:space="preserve">Diario </t>
  </si>
  <si>
    <t>Socialización a todos los funcionarios del proceso la actualización del normograma haciendo énfasis en los apartes que aplican fundamentalmente</t>
  </si>
  <si>
    <t xml:space="preserve">Por inoportunidad en los procesos de contratación  </t>
  </si>
  <si>
    <t>debido a falta de recursos de inversión para el desarrollo de los proyectos educativos</t>
  </si>
  <si>
    <t>Seguimiento periódico al plan de adquisiciones y presentación de avance en comité directivo</t>
  </si>
  <si>
    <t>Alinear con el proceso de planeación las adquisiciones realizadas vs los proyectos ejecutados.</t>
  </si>
  <si>
    <t>Alinear criteritos con las dependencias del ente territorial que aplique, para hacer el proceso más dinámico.</t>
  </si>
  <si>
    <t>Posibilidad de pérdida Económica y Reputacional</t>
  </si>
  <si>
    <t>por Inadecuada supervisión y seguimiento durante la etapa de ejecución contractual</t>
  </si>
  <si>
    <t>debido a  falta de competencia de algunos supervisores en el seguimiento de las actividades contratadas</t>
  </si>
  <si>
    <t>entre 50 y 100 SMLMV</t>
  </si>
  <si>
    <t>Realizar actividades de capacitación y sensibilización en temas de supervisión e interventoría de contratos para el personal que se asignará como supervisor.</t>
  </si>
  <si>
    <t>Realizar un seguimiento y control  permanente desde el proceso para los supervisores , de tal forma que se cumpla con el proceso.</t>
  </si>
  <si>
    <t>PARA CADA PROCESO CONTRACTUAL</t>
  </si>
  <si>
    <t>por inoportunidad en la asistencia tecnológica</t>
  </si>
  <si>
    <t>debidos a la carencia de personal suficiente y con los perfiles acordes a las necesidades de los procesos, además de la falta de recursos para la actualización de infraestructura tecnológica.</t>
  </si>
  <si>
    <t xml:space="preserve">Profesional Universiitario TIC </t>
  </si>
  <si>
    <t>Incluir en el plan de compras los insumos de mantenimiento y partes para remplazo de averiadas en equipos de cómputo, escáner e impresoras</t>
  </si>
  <si>
    <t>Anual.</t>
  </si>
  <si>
    <t>Presentar periódicamente en comité directivo, el balance de stock de materiales vs solicitudes de mantenimiento</t>
  </si>
  <si>
    <t>semestral.</t>
  </si>
  <si>
    <t>Elaboración de los cronogramas de acuerdo a la periodicidad de los mismos</t>
  </si>
  <si>
    <t>Contratación del personal a partir del primer día hábil de la vigencia correspondiente</t>
  </si>
  <si>
    <t>Por alteración de la confidencialidad, integridad y disponibilidad de la información.</t>
  </si>
  <si>
    <t>debido a la falta de mecanismos y herramientas que garanticen el acceso a la información solo por el personal autorizado.</t>
  </si>
  <si>
    <t>Actualizar o Generar perfiles para acceso a la información</t>
  </si>
  <si>
    <t>anual.</t>
  </si>
  <si>
    <t> Salvaguarda de información relevante en las unidades administrativas existentes en los servidores</t>
  </si>
  <si>
    <t>mensual</t>
  </si>
  <si>
    <t>Acceso a las unidades locales de datos por parte del personal autorizado de la oficina de servicios informáticos</t>
  </si>
  <si>
    <t>por recobros de incapacidades  menores a los valores cancelados por la SED</t>
  </si>
  <si>
    <t>debido a Información represada, necesaria para la aprobación de recobros por parte de  Fiduprevisora</t>
  </si>
  <si>
    <t xml:space="preserve">Subdirector tecnico de talento humano </t>
  </si>
  <si>
    <t>realiza socialización a las IEO sobre los procedimientos que impactan en la actividad de recobros.</t>
  </si>
  <si>
    <t xml:space="preserve">identifica todas y cada una de las incapacidades generadas con las solicitudes de recobro y gestión realizada </t>
  </si>
  <si>
    <t>por posesión de funcionarios sin el cumplimiento de requisitos</t>
  </si>
  <si>
    <t>por dispersión de información entre los diferentes sistemas de información. Muchos sistemas de información del MEN no tienen Inter operatividad.</t>
  </si>
  <si>
    <t>socializa con el equipo responsable los mecanismos de control para la verificación de los títulos de estudio y documentos requeridos.</t>
  </si>
  <si>
    <t>confirma con los establecimientos educativos y/u organismos la autenticidad de los mismos.</t>
  </si>
  <si>
    <t xml:space="preserve">En cada proceso </t>
  </si>
  <si>
    <t>realiza revisión a la estructura de los indicadores definidos para los procesos.</t>
  </si>
  <si>
    <t>realiza seguimiento a los resultados de los indicadores definidos para cada proceso</t>
  </si>
  <si>
    <t>por resultados de auditorías poco confiables</t>
  </si>
  <si>
    <t>debido a debilidad en la identificación de  requisitos establecidos por la norma ISO 9001:2015 y Especificaciones Técnicas del MEN</t>
  </si>
  <si>
    <t>realiza entrenamiento a los auditores internos para reforzar las técnicas de auditoría.</t>
  </si>
  <si>
    <t>realiza la asignación de los auditores según sus competencias en el plan de auditoría.</t>
  </si>
  <si>
    <t>Para el cilco de auditorías</t>
  </si>
  <si>
    <t>realiza seguimiento al cumplimiento del plan de auditoría y los resultados de las mismas</t>
  </si>
  <si>
    <t>MATRIZ DOFA IDENTIFICACION DE FACTORES</t>
  </si>
  <si>
    <t>MATRIZ DOFA FORMULACION DE ESTRATEGIAS</t>
  </si>
  <si>
    <t>Factores positivos internos</t>
  </si>
  <si>
    <t>Factores negativos internos</t>
  </si>
  <si>
    <t>Factores positivos externos</t>
  </si>
  <si>
    <t>Factores negativos externos</t>
  </si>
  <si>
    <t>(Supervivencia) Este cruce consiste en contrarrestar Debilidades por medio de Oportunidades</t>
  </si>
  <si>
    <t>(Supervivencia): utilizar Fortalezas para contrarrestar Amenazas</t>
  </si>
  <si>
    <t xml:space="preserve">(Crecimiento): Utilizar Fortalezas para optimizar Oportunidades </t>
  </si>
  <si>
    <t>Cuando el riesgo se materialice a partir de la combinación de Debilidades con Amenazas, para formular acciones de contingencia.</t>
  </si>
  <si>
    <t>PROCESO</t>
  </si>
  <si>
    <t>FORTALEZAS</t>
  </si>
  <si>
    <t>DEBILIDADES</t>
  </si>
  <si>
    <t xml:space="preserve">OPORTUNIDADES </t>
  </si>
  <si>
    <t>AMENAZAS</t>
  </si>
  <si>
    <t>Estrategias DO</t>
  </si>
  <si>
    <t>Estrategias FA</t>
  </si>
  <si>
    <t>Estrategias FO</t>
  </si>
  <si>
    <t>Estrategias DA</t>
  </si>
  <si>
    <t>debido a la insuficiente oferta del ente Territorial para la implementación de estrategias de permanencia.
baja cobertura de las estrategias de permanencia.</t>
  </si>
  <si>
    <t>Garantizar el derecho a una educación equitativa, inclusiva y de calidad, que asegure la formación de ciudadanos integrales, el aprendizaje durante toda la vida y el desarrollo de comunidades sostenibles en el Distrito de Cartagena.</t>
  </si>
  <si>
    <t>Coordinadora Grupo  Inspeccion y vigilancia</t>
  </si>
  <si>
    <t>Director Calidad Educativa</t>
  </si>
  <si>
    <t>Profesiona Universitario (Atención al Ciudadano)</t>
  </si>
  <si>
    <t>Director administrativo y Financiero</t>
  </si>
  <si>
    <t>Asesor Of. Asesora Planeación Educativa</t>
  </si>
  <si>
    <t>Asesor Of. Asesora Jurídica</t>
  </si>
  <si>
    <t xml:space="preserve">Subdirector Técnico Gestión Adminstrativa
</t>
  </si>
  <si>
    <t>Profesional Universitario (Desarrollo Organizacional)</t>
  </si>
  <si>
    <t xml:space="preserve">por incumplimiento de metas establecidas en el SGC </t>
  </si>
  <si>
    <t>SUBPROCESO:</t>
  </si>
  <si>
    <t>Código: PTDDE03-F003</t>
  </si>
  <si>
    <t>MACROPROCESO: PLANEACION TERRITORIAL Y DIRECCIONAMIENTO ESTRATEGICO</t>
  </si>
  <si>
    <t>Versión: 2.0</t>
  </si>
  <si>
    <t>PROCESO/SUBPROCESO: DIRECCIONAMIENTO ESTRATEGICO / ADMINISTRACION DE RIESGO</t>
  </si>
  <si>
    <t>Fecha: 30/09/2024</t>
  </si>
  <si>
    <t>MACROPROCESO:</t>
  </si>
  <si>
    <t>Vigencia:</t>
  </si>
  <si>
    <t>3.5.1. Seguimiento 1 (Fecha y avance)</t>
  </si>
  <si>
    <t>3.5.2. Seguimiento 2 (Fecha y avance)</t>
  </si>
  <si>
    <t>GESTION EN EDUCACION</t>
  </si>
  <si>
    <t>JUSTICIA RACIAL PARA LOS NEGROS, AFROS, PALENQUEROS E INDÍGENAS</t>
  </si>
  <si>
    <t>PRESUPUESTO PARTICIPATIVO</t>
  </si>
  <si>
    <t>GSCPP</t>
  </si>
  <si>
    <t>CONTROL DE CAMBIOS</t>
  </si>
  <si>
    <t>FECHA</t>
  </si>
  <si>
    <t>DESCRIPCION DE CAMBIOS</t>
  </si>
  <si>
    <t>VERSION</t>
  </si>
  <si>
    <t>Elaboración del documento</t>
  </si>
  <si>
    <t>1.0</t>
  </si>
  <si>
    <t>Se eliminó casilla de subproceso y objetivo de subproceso.
Se incluyó casilla de macroproceso y columna de subproceso.</t>
  </si>
  <si>
    <t>2.0</t>
  </si>
  <si>
    <t>La competencia del personal con el que cuenta la SED, basado en educación y experiencia que permite afianzar el conocimiento organizacional.
Contar con un Sistema de Gestión de Calidad basado en el estándar ISO 9001:2015 que ha permitido la generación de una estructura por procesos sustentado en información documentada.
La orientación hacia la prestación del servicio y la satisfacción de los usuarios en la realización de las actividades por parte de los funcionarios</t>
  </si>
  <si>
    <t>Deficiencia en la infraestructura física y tecnológica necesaria para la prestación del servicio.
Falta de apropiación de la plataforma SAC para el manejo de las PQR por parte de los responsables de los procesos.
Carencia de personal suficiente y con los perfiles acordes a las necesidades de los procesos</t>
  </si>
  <si>
    <t>La asesoría y acompañamiento ofrecido por el MEN a las ETC</t>
  </si>
  <si>
    <t>Falta de continuidad en las estrategias, generadas por los constantes cambios reiterados en el gobierno.</t>
  </si>
  <si>
    <t>La competencia del personal con el que cuenta la SED, basado en educación y experiencia que permite afianzar el conocimiento organizacional.
Contar con un Sistema de Gestión de Calidad basado en el estándar ISO 9001:2015 que ha permitido la generación de una estructura por procesos sustentado en información documentada.
La orientación hacia la prestación del servicio y la satisfacción de los usuarios en la realización de las actividades por parte de los funcionarios.</t>
  </si>
  <si>
    <t>Falta de apropiación por parte de los líderes de proceso en el enfoque de toma de decisiones basadas en datos (poco uso del análisis de indicadores para la toma de decisiones)
No existe un flujo de información ágil con las demás áreas de la SED. (debilidad en los mecanismos de comunicación y la entrega de información)
Fallas en el proceso y la estrategia de comunicación interna, que impiden la oportuna difusión a los servidores de la información para la operación de sus actividades.
Dificultades en la preservación y retención de los registros y evidencias que se generan de la prestación del servicio (archivo organizacional)</t>
  </si>
  <si>
    <t>El alto nivel de relevancia del sector educativo dentro del programa de gobierno.
La orientación hacia la prestación del servicio y la satisfacción de los usuarios en la realización de las actividades por parte de los funcionarios.</t>
  </si>
  <si>
    <t>Falta de continuidad en las estrategias, generadas por los constantes cambios reiterados en el gobierno.
Reducción de presupuesto para la ejecución de las actividades.</t>
  </si>
  <si>
    <t>Poca articulación y coordinación de políticas, programas, recursos y metas desde la transversalidad, con las diferentes dependencias de la SED y UNALDES.
Subutilización o manejo inadecuado de los Sistemas de Información con los que cuenta la SED en sus diferentes procesos, que permita la consecución y análisis de la información necesaria para la toma de decisiones. (Falta de articulación de la información generada por las diferentes plataformas)
No existe un flujo de información libre con las demás áreas de la SED. (debilidad en los mecanismos de comunicación y la entrega de información)
Deficiencia en la infraestructura física y tecnológica necesaria para la prestación del servicio.
Carencia de personal suficiente y con los perfiles acordes a las necesidades de los procesos.
Falta de recursos de inversión para el desarrollo de los proyectos del plan de desarrollo</t>
  </si>
  <si>
    <t>La participación de aliados estratégicos, para complementar las acciones de mejoramiento.
El alto nivel de relevancia del sector educativo dentro del programa de gobierno.
La asesoría y acompañamiento ofrecido por el MEN a las ETC</t>
  </si>
  <si>
    <t>Falta de continuidad en las estrategias, generadas por los constantes cambios reiterados en el gobierno.
Reducción de presupuesto para la ejecución de las actividades.
Dispersión de información entre los diferentes sistemas de información. Muchos sistemas de información del MEN no tienen interoperatividad.</t>
  </si>
  <si>
    <t>Falta de recursos de inversión para el desarrollo de los proyectos del plan de desarrollo.
Poca articulación y coordinación de políticas, programas, recursos y metas desde la transversalidad, con las diferentes dependencias de la SED y UNALDES.
Capacidad instalada insuficiente que permita absorber la demanda del sector educativo. (Establecimientos educativos)
Subutilización o manejo inadecuado de los Sistemas de Información con los que cuenta la SED en sus diferentes procesos, que permita la consecución y análisis de la información necesaria para la toma de decisiones. (Falta de articulación de la información generada por las diferentes plataformas)</t>
  </si>
  <si>
    <t>El alto nivel de relevancia del sector educativo dentro del programa de gobierno.
La participación de aliados estratégicos, para complementar las acciones de mejoramiento.
La asesoría y acompañamiento ofrecido por el MEN a las ETC</t>
  </si>
  <si>
    <t>La competencia del personal con el que cuenta la SED, basado en educación y experiencia que permite afianzar el conocimiento organizacional.
Contar con un Sistema de Gestión de Calidad basado en el estándar ISO 9001:2015 que ha permitido la generación de una estructura por procesos sustentado en información documentada.
El enfoque por parte de la alta dirección hacia la toma de decisiones basado en el análisis de datos.</t>
  </si>
  <si>
    <t>Poca articulación y coordinación de políticas, programas, recursos y metas desde la transversalidad, con las diferentes dependencias de la SED y UNALDES.
Dificultades en la preservación y retención de los registros y evidencias que se generan de la prestación del servicio (archivo organizacional)
Capacidad instalada insuficiente que permita absorber la demanda del sector educativo. (Establecimientos educativos)
Falta de recursos de inversión para el desarrollo de los proyectos del plan de desarrollo</t>
  </si>
  <si>
    <t>El alto nivel de relevancia del sector educativo dentro del programa de gobierno.</t>
  </si>
  <si>
    <t>La competencia del personal con el que cuenta la SED, basado en educación y experiencia que permite afianzar el conocimiento organizacional.
Contar con un Sistema de Gestión de Calidad basado en el estándar ISO 9001:2015 que ha permitido la generación de una estructura por procesos sustentado en información documentada.
El enfoque por parte de la alta dirección hacia la toma de decisiones basado en el análisis de datos.
La orientación hacia la prestación del servicio y la satisfacción de los usuarios en la realización de las actividades por parte de los funcionarios.</t>
  </si>
  <si>
    <t>Falta de recursos de inversión para el desarrollo de los proyectos del plan de desarrollo
Falta de apropiación por parte de los líderes de proceso en el enfoque de toma de decisiones basadas en datos (poco uso del análisis de indicadores para la toma de decisiones)
Subutilización o manejo inadecuado de los Sistemas de Información con los que cuenta la SED en sus diferentes procesos, que permita la consecución y análisis de la información necesaria para la toma de decisiones. (Falta de articulación de la información generada por las diferentes plataformas)</t>
  </si>
  <si>
    <t>El alto nivel de relevancia del sector educativo dentro del programa de gobierno.
La participación de aliados estratégicos, para complementar las acciones de mejoramiento.
La asesoría y acompañamiento ofrecido por el MEN a las ETC.</t>
  </si>
  <si>
    <t>Deficiencia en la infraestructura física y tecnológica necesaria para la prestación del servicio.
Falta de recursos de inversión para el desarrollo de los proyectos del plan de desarrollo
Dificultades en la preservación y retención de los registros y evidencias que se generan de la prestación del servicio (archivo organizacional)
Carencia de personal suficiente y con los perfiles acordes a las necesidades de los procesos.</t>
  </si>
  <si>
    <t>Deficiencia en la infraestructura física y tecnológica necesaria para la prestación del servicio.
No existe un flujo de información ágil con las demás áreas de la SED. (debilidad en los mecanismos de comunicación y la entrega de información)</t>
  </si>
  <si>
    <t>El alto nivel de relevancia del sector educativo dentro del programa de gobierno.
La asesoría y acompañamiento ofrecido por el MEN a las ETC</t>
  </si>
  <si>
    <t>No existe un flujo de información ágil con las demás áreas de la SED. (debilidad en los mecanismos de comunicación y la entrega de información)
Deficiencia en la infraestructura física y tecnológica necesaria para la prestación del servicio.
Falta de apropiación por parte de los líderes de proceso en el enfoque de toma de decisiones basadas en datos (poco uso del análisis de indicadores para la toma de decisiones)
Fallas en el proceso y la estrategia de comunicación interna, que impiden la oportuna difusión a los servidores de la información para la operación de sus actividades.</t>
  </si>
  <si>
    <t>Deficiencia en la infraestructura física y tecnológica necesaria para la prestación del servicio.
Falta de recursos de inversión para el desarrollo de los proyectos del plan de desarrollo.</t>
  </si>
  <si>
    <t>Débil estructura de las Unidades Administrativas y Locales de Educación -UNALDES, que no ha permitido la articulación de sus actividades con el resto de procesos diferentes a IV.
Subutilización o manejo inadecuado de los Sistemas de Información con los que cuenta la SED en sus diferentes procesos, que permita la consecución y análisis de la información necesaria para la toma de decisiones. (Falta de articulación de la información generada por las diferentes plataformas)
No existe un flujo de información libre con las demás áreas de la SED. (debilidad en los mecanismos de comunicación y la entrega de información)
Deficiencia en la infraestructura física y tecnológica necesaria para la prestación del servicio.
Dificultades en la preservación y retención de los registros y evidencias que se generan de la prestación del servicio (archivo organizacional)
Carencia de personal suficiente y con los perfiles acordes a las necesidades de los procesos
Falta de recursos de inversión para el desarrollo de los proyectos del plan de desarrollo</t>
  </si>
  <si>
    <t>Poca articulación y coordinación de políticas, programas, recursos y metas desde la transversalidad, con las diferentes dependencias de la SED y UNALDES.
Subutilización o manejo inadecuado de los Sistemas de Información con los que cuenta la SED en sus diferentes procesos, que permita la consecución y análisis de la información necesaria para la toma de decisiones. (Falta de articulación de la información generada por las diferentes plataformas)
No existe un flujo de información ágil con las demás áreas de la SED. (debilidad en los mecanismos de comunicación y la entrega de información)
Deficiencia en la infraestructura física y tecnológica necesaria para la prestación del servicio.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</si>
</sst>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00"/>
  </numFmts>
  <fonts count="49"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theme="1"/>
      <name val="Arial"/>
      <family val="2"/>
    </font>
    <font>
      <sz val="10"/>
      <color theme="1"/>
      <name val="Calibri"/>
      <family val="2"/>
      <scheme val="minor"/>
    </font>
    <font>
      <sz val="8"/>
      <color theme="1"/>
      <name val="Calibri"/>
      <family val="2"/>
      <scheme val="minor"/>
    </font>
    <font>
      <b/>
      <sz val="10"/>
      <color theme="1"/>
      <name val="Calibri"/>
      <family val="2"/>
      <scheme val="minor"/>
    </font>
    <font>
      <sz val="8"/>
      <color theme="10"/>
      <name val="Calibri"/>
      <family val="2"/>
      <scheme val="minor"/>
    </font>
    <font>
      <sz val="8"/>
      <name val="Arial Narrow"/>
      <family val="2"/>
    </font>
    <font>
      <b/>
      <sz val="12"/>
      <name val="Arial Narrow"/>
      <family val="2"/>
    </font>
    <font>
      <b/>
      <sz val="11"/>
      <color theme="0"/>
      <name val="Arial Narrow"/>
      <family val="2"/>
    </font>
    <font>
      <sz val="12"/>
      <name val="Arial Narrow"/>
      <family val="2"/>
    </font>
    <font>
      <b/>
      <sz val="12"/>
      <color theme="0"/>
      <name val="Arial Narrow"/>
      <family val="2"/>
    </font>
    <font>
      <sz val="11"/>
      <name val="Arial Narrow"/>
      <family val="2"/>
    </font>
    <font>
      <b/>
      <sz val="20"/>
      <name val="Arial Narrow"/>
      <family val="2"/>
    </font>
    <font>
      <sz val="10"/>
      <name val="Arial Narrow"/>
      <family val="2"/>
    </font>
    <font>
      <b/>
      <sz val="8"/>
      <name val="Arial Narrow"/>
      <family val="2"/>
    </font>
    <font>
      <b/>
      <sz val="11"/>
      <name val="Arial Narrow"/>
      <family val="2"/>
    </font>
    <font>
      <b/>
      <sz val="10"/>
      <color theme="0"/>
      <name val="Arial Narrow"/>
      <family val="2"/>
    </font>
    <font>
      <b/>
      <sz val="9"/>
      <color theme="0"/>
      <name val="Arial Narrow"/>
      <family val="2"/>
    </font>
    <font>
      <sz val="9"/>
      <name val="Arial Narrow"/>
      <family val="2"/>
    </font>
    <font>
      <sz val="9"/>
      <color theme="0"/>
      <name val="Arial Narrow"/>
      <family val="2"/>
    </font>
    <font>
      <b/>
      <sz val="9"/>
      <color theme="1"/>
      <name val="Arial Narrow"/>
      <family val="2"/>
    </font>
    <font>
      <sz val="9"/>
      <color theme="1"/>
      <name val="Arial Narrow"/>
      <family val="2"/>
    </font>
    <font>
      <sz val="8"/>
      <color theme="6" tint="-0.499984740745262"/>
      <name val="Calibri"/>
      <family val="2"/>
      <scheme val="minor"/>
    </font>
    <font>
      <sz val="10"/>
      <name val="Arial"/>
      <family val="2"/>
    </font>
    <font>
      <b/>
      <sz val="9"/>
      <name val="Arial Narrow"/>
      <family val="2"/>
    </font>
    <font>
      <b/>
      <sz val="9"/>
      <color indexed="81"/>
      <name val="Tahoma"/>
      <family val="2"/>
    </font>
    <font>
      <sz val="9"/>
      <color indexed="81"/>
      <name val="Tahoma"/>
      <family val="2"/>
    </font>
    <font>
      <b/>
      <sz val="11"/>
      <color theme="0"/>
      <name val="Calibri"/>
      <family val="2"/>
      <scheme val="minor"/>
    </font>
    <font>
      <b/>
      <sz val="11"/>
      <color theme="1"/>
      <name val="Calibri"/>
      <family val="2"/>
      <scheme val="minor"/>
    </font>
    <font>
      <sz val="10"/>
      <name val="Tahoma"/>
      <family val="2"/>
    </font>
    <font>
      <sz val="11"/>
      <color rgb="FFFF0000"/>
      <name val="Arial Narrow"/>
      <family val="2"/>
    </font>
    <font>
      <sz val="11"/>
      <name val="Tahoma"/>
      <family val="2"/>
    </font>
    <font>
      <sz val="11"/>
      <color theme="1"/>
      <name val="Arial Narrow"/>
      <family val="2"/>
    </font>
    <font>
      <sz val="14"/>
      <name val="Tahoma"/>
      <family val="2"/>
    </font>
    <font>
      <sz val="14"/>
      <name val="Arial Narrow"/>
      <family val="2"/>
    </font>
    <font>
      <sz val="12"/>
      <name val="Arial"/>
      <family val="2"/>
    </font>
    <font>
      <b/>
      <sz val="8"/>
      <name val="Arial"/>
    </font>
    <font>
      <b/>
      <sz val="8"/>
      <color theme="1"/>
      <name val="Arial"/>
    </font>
    <font>
      <b/>
      <sz val="6"/>
      <color theme="0"/>
      <name val="Arial Narrow"/>
      <family val="2"/>
    </font>
    <font>
      <b/>
      <sz val="9"/>
      <color theme="0"/>
      <name val="Calibri"/>
      <family val="2"/>
      <scheme val="minor"/>
    </font>
    <font>
      <b/>
      <sz val="7"/>
      <color theme="0"/>
      <name val="Arial Narrow"/>
      <family val="2"/>
    </font>
    <font>
      <sz val="8"/>
      <name val="Arial"/>
      <family val="2"/>
    </font>
    <font>
      <sz val="9"/>
      <name val="Arial"/>
      <family val="2"/>
    </font>
    <font>
      <sz val="9"/>
      <color theme="1"/>
      <name val="Calibri"/>
      <family val="2"/>
      <scheme val="minor"/>
    </font>
    <font>
      <b/>
      <sz val="8"/>
      <color theme="0"/>
      <name val="Arial Narrow"/>
      <family val="2"/>
    </font>
    <font>
      <sz val="11"/>
      <color theme="1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rgb="FF4CAA4C"/>
        <bgColor indexed="64"/>
      </patternFill>
    </fill>
    <fill>
      <patternFill patternType="solid">
        <fgColor rgb="FF4CAA4C"/>
        <bgColor rgb="FFFBD4B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5" tint="0.39997558519241921"/>
        <bgColor indexed="64"/>
      </patternFill>
    </fill>
    <fill>
      <patternFill patternType="solid">
        <fgColor theme="6" tint="0.7999816888943144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style="medium">
        <color rgb="FF000000"/>
      </top>
      <bottom style="thin">
        <color indexed="64"/>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indexed="64"/>
      </left>
      <right style="medium">
        <color rgb="FF000000"/>
      </right>
      <top/>
      <bottom style="thin">
        <color indexed="64"/>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medium">
        <color rgb="FF000000"/>
      </right>
      <top style="thin">
        <color auto="1"/>
      </top>
      <bottom style="thin">
        <color auto="1"/>
      </bottom>
      <diagonal/>
    </border>
    <border>
      <left style="medium">
        <color rgb="FF000000"/>
      </left>
      <right style="thin">
        <color rgb="FF000000"/>
      </right>
      <top style="thin">
        <color rgb="FF000000"/>
      </top>
      <bottom style="thin">
        <color rgb="FF000000"/>
      </bottom>
      <diagonal/>
    </border>
    <border>
      <left/>
      <right/>
      <top style="thin">
        <color rgb="FF000000"/>
      </top>
      <bottom/>
      <diagonal/>
    </border>
    <border>
      <left/>
      <right style="thin">
        <color auto="1"/>
      </right>
      <top style="thin">
        <color rgb="FF000000"/>
      </top>
      <bottom/>
      <diagonal/>
    </border>
  </borders>
  <cellStyleXfs count="14">
    <xf numFmtId="0" fontId="0" fillId="0" borderId="0"/>
    <xf numFmtId="0" fontId="1" fillId="0" borderId="0" applyNumberFormat="0" applyFill="0" applyBorder="0" applyAlignment="0" applyProtection="0"/>
    <xf numFmtId="0" fontId="4" fillId="0" borderId="0"/>
    <xf numFmtId="0" fontId="2"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2" fillId="0" borderId="0"/>
    <xf numFmtId="0" fontId="5" fillId="0" borderId="2" applyBorder="0">
      <alignment horizontal="center" vertical="center" wrapText="1"/>
    </xf>
    <xf numFmtId="0" fontId="26" fillId="0" borderId="0"/>
  </cellStyleXfs>
  <cellXfs count="273">
    <xf numFmtId="0" fontId="0" fillId="0" borderId="0" xfId="0"/>
    <xf numFmtId="0" fontId="6" fillId="0" borderId="1" xfId="0" applyFont="1" applyBorder="1"/>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1" applyFont="1" applyBorder="1"/>
    <xf numFmtId="0" fontId="8" fillId="0" borderId="1" xfId="1" applyFont="1" applyBorder="1" applyAlignment="1">
      <alignment wrapText="1"/>
    </xf>
    <xf numFmtId="0" fontId="8" fillId="0" borderId="1" xfId="1" applyFont="1" applyBorder="1" applyAlignment="1">
      <alignment horizontal="center" wrapText="1"/>
    </xf>
    <xf numFmtId="0" fontId="14" fillId="0" borderId="0" xfId="2" applyFont="1" applyAlignment="1">
      <alignment vertical="center" wrapText="1"/>
    </xf>
    <xf numFmtId="0" fontId="21" fillId="0" borderId="0" xfId="2" applyFont="1" applyAlignment="1">
      <alignment vertical="center" wrapText="1"/>
    </xf>
    <xf numFmtId="0" fontId="9" fillId="0" borderId="1" xfId="2" applyFont="1" applyBorder="1" applyAlignment="1">
      <alignment horizontal="center" vertical="center" wrapText="1"/>
    </xf>
    <xf numFmtId="0" fontId="21" fillId="6" borderId="1" xfId="0" applyFont="1" applyFill="1" applyBorder="1" applyAlignment="1" applyProtection="1">
      <alignment horizontal="center" vertical="center" wrapText="1"/>
      <protection locked="0"/>
    </xf>
    <xf numFmtId="9" fontId="21" fillId="0" borderId="1" xfId="0" applyNumberFormat="1" applyFont="1" applyBorder="1" applyAlignment="1">
      <alignment horizontal="center" vertical="center" wrapText="1"/>
    </xf>
    <xf numFmtId="9" fontId="21" fillId="6" borderId="1" xfId="0" applyNumberFormat="1" applyFont="1" applyFill="1" applyBorder="1" applyAlignment="1" applyProtection="1">
      <alignment horizontal="center" vertical="center" wrapText="1"/>
      <protection locked="0"/>
    </xf>
    <xf numFmtId="0" fontId="9" fillId="0" borderId="0" xfId="2" applyFont="1" applyAlignment="1">
      <alignment horizontal="justify" vertical="top" wrapText="1"/>
    </xf>
    <xf numFmtId="0" fontId="9" fillId="0" borderId="1" xfId="2" applyFont="1" applyBorder="1" applyAlignment="1">
      <alignment horizontal="justify" vertical="top" wrapText="1"/>
    </xf>
    <xf numFmtId="0" fontId="21" fillId="0" borderId="1" xfId="2" applyFont="1" applyBorder="1" applyAlignment="1">
      <alignment horizontal="justify" vertical="top" wrapText="1"/>
    </xf>
    <xf numFmtId="165" fontId="6" fillId="0" borderId="1" xfId="0" applyNumberFormat="1" applyFont="1" applyBorder="1" applyAlignment="1">
      <alignment horizontal="center" vertical="center"/>
    </xf>
    <xf numFmtId="0" fontId="25" fillId="0" borderId="1" xfId="1" applyFont="1" applyBorder="1" applyAlignment="1">
      <alignment horizontal="center" vertical="center" wrapText="1"/>
    </xf>
    <xf numFmtId="0" fontId="6" fillId="0" borderId="1" xfId="0" applyFont="1" applyBorder="1" applyAlignment="1">
      <alignment horizontal="center" vertical="center" wrapText="1"/>
    </xf>
    <xf numFmtId="9" fontId="24" fillId="6" borderId="1" xfId="0" applyNumberFormat="1" applyFont="1" applyFill="1" applyBorder="1" applyAlignment="1" applyProtection="1">
      <alignment horizontal="center" vertical="center" wrapText="1"/>
      <protection locked="0"/>
    </xf>
    <xf numFmtId="9" fontId="24" fillId="0" borderId="2" xfId="2" applyNumberFormat="1" applyFont="1" applyBorder="1" applyAlignment="1">
      <alignment horizontal="center" vertical="center" wrapText="1"/>
    </xf>
    <xf numFmtId="0" fontId="21" fillId="0" borderId="1" xfId="2" applyFont="1" applyBorder="1" applyAlignment="1">
      <alignment horizontal="center" vertical="center" wrapText="1"/>
    </xf>
    <xf numFmtId="9" fontId="24" fillId="0" borderId="1" xfId="2" applyNumberFormat="1" applyFont="1" applyBorder="1" applyAlignment="1">
      <alignment horizontal="center" vertical="center" wrapText="1"/>
    </xf>
    <xf numFmtId="0" fontId="9" fillId="0" borderId="0" xfId="2" applyFont="1" applyAlignment="1">
      <alignment vertical="center" wrapText="1"/>
    </xf>
    <xf numFmtId="9" fontId="24" fillId="7" borderId="1" xfId="0" applyNumberFormat="1" applyFont="1" applyFill="1" applyBorder="1" applyAlignment="1" applyProtection="1">
      <alignment horizontal="center" vertical="center" wrapText="1"/>
      <protection locked="0"/>
    </xf>
    <xf numFmtId="0" fontId="9" fillId="7" borderId="1" xfId="2" applyFont="1" applyFill="1" applyBorder="1" applyAlignment="1">
      <alignment horizontal="center" vertical="center" wrapText="1"/>
    </xf>
    <xf numFmtId="9" fontId="24" fillId="7" borderId="2" xfId="2" applyNumberFormat="1" applyFont="1" applyFill="1" applyBorder="1" applyAlignment="1">
      <alignment horizontal="center" vertical="center" wrapText="1"/>
    </xf>
    <xf numFmtId="0" fontId="24" fillId="6" borderId="1" xfId="0" applyFont="1" applyFill="1" applyBorder="1" applyAlignment="1" applyProtection="1">
      <alignment horizontal="center" vertical="center" wrapText="1"/>
      <protection locked="0"/>
    </xf>
    <xf numFmtId="9" fontId="21" fillId="7" borderId="1" xfId="0" applyNumberFormat="1" applyFont="1" applyFill="1" applyBorder="1" applyAlignment="1" applyProtection="1">
      <alignment horizontal="center" vertical="center" wrapText="1"/>
      <protection locked="0"/>
    </xf>
    <xf numFmtId="9" fontId="21" fillId="7" borderId="1" xfId="0" applyNumberFormat="1" applyFont="1" applyFill="1" applyBorder="1" applyAlignment="1">
      <alignment horizontal="center" vertical="center" wrapText="1"/>
    </xf>
    <xf numFmtId="0" fontId="9" fillId="7" borderId="0" xfId="2" applyFont="1" applyFill="1" applyAlignment="1">
      <alignment vertical="center" wrapText="1"/>
    </xf>
    <xf numFmtId="0" fontId="9" fillId="7" borderId="1" xfId="2" applyFont="1" applyFill="1" applyBorder="1" applyAlignment="1">
      <alignment horizontal="justify" vertical="top" wrapText="1"/>
    </xf>
    <xf numFmtId="0" fontId="21" fillId="7" borderId="1" xfId="0" applyFont="1" applyFill="1" applyBorder="1" applyAlignment="1" applyProtection="1">
      <alignment horizontal="center" vertical="center" wrapText="1"/>
      <protection locked="0"/>
    </xf>
    <xf numFmtId="0" fontId="0" fillId="0" borderId="1" xfId="0" applyBorder="1" applyAlignment="1">
      <alignment horizontal="center"/>
    </xf>
    <xf numFmtId="0" fontId="31" fillId="8" borderId="1" xfId="0" applyFont="1" applyFill="1" applyBorder="1" applyAlignment="1">
      <alignment horizontal="center" vertical="center" wrapText="1"/>
    </xf>
    <xf numFmtId="0" fontId="30" fillId="10" borderId="1" xfId="0" applyFont="1" applyFill="1" applyBorder="1" applyAlignment="1">
      <alignment horizontal="center"/>
    </xf>
    <xf numFmtId="0" fontId="8" fillId="0" borderId="2" xfId="1" applyFont="1" applyBorder="1" applyAlignment="1">
      <alignment vertical="center" wrapText="1"/>
    </xf>
    <xf numFmtId="0" fontId="0" fillId="0" borderId="1" xfId="0" applyBorder="1"/>
    <xf numFmtId="0" fontId="8" fillId="0" borderId="1" xfId="1" applyFont="1" applyBorder="1" applyAlignment="1">
      <alignment vertical="center" wrapText="1"/>
    </xf>
    <xf numFmtId="0" fontId="16" fillId="6" borderId="1" xfId="2" applyFont="1" applyFill="1" applyBorder="1" applyAlignment="1" applyProtection="1">
      <alignment horizontal="left" vertical="center" wrapText="1"/>
      <protection locked="0"/>
    </xf>
    <xf numFmtId="0" fontId="16" fillId="6" borderId="10" xfId="2" applyFont="1" applyFill="1" applyBorder="1" applyAlignment="1" applyProtection="1">
      <alignment horizontal="left" vertical="center" wrapText="1"/>
      <protection locked="0"/>
    </xf>
    <xf numFmtId="0" fontId="32" fillId="6" borderId="1" xfId="2" applyFont="1" applyFill="1" applyBorder="1" applyAlignment="1" applyProtection="1">
      <alignment horizontal="left" vertical="center" wrapText="1"/>
      <protection locked="0"/>
    </xf>
    <xf numFmtId="0" fontId="32" fillId="6" borderId="6" xfId="2" applyFont="1" applyFill="1" applyBorder="1" applyAlignment="1" applyProtection="1">
      <alignment horizontal="left" vertical="center" wrapText="1"/>
      <protection locked="0"/>
    </xf>
    <xf numFmtId="0" fontId="16" fillId="0" borderId="2" xfId="2" applyFont="1" applyBorder="1" applyAlignment="1">
      <alignment horizontal="justify" vertical="top" wrapText="1"/>
    </xf>
    <xf numFmtId="0" fontId="16" fillId="6" borderId="6" xfId="2" applyFont="1" applyFill="1" applyBorder="1" applyAlignment="1" applyProtection="1">
      <alignment horizontal="left" vertical="center" wrapText="1"/>
      <protection locked="0"/>
    </xf>
    <xf numFmtId="0" fontId="14" fillId="6" borderId="11" xfId="2" applyFont="1" applyFill="1" applyBorder="1" applyAlignment="1" applyProtection="1">
      <alignment horizontal="left" vertical="center" wrapText="1"/>
      <protection locked="0"/>
    </xf>
    <xf numFmtId="0" fontId="14" fillId="6" borderId="1" xfId="2" applyFont="1" applyFill="1" applyBorder="1" applyAlignment="1" applyProtection="1">
      <alignment horizontal="left" vertical="center" wrapText="1"/>
      <protection locked="0"/>
    </xf>
    <xf numFmtId="0" fontId="33" fillId="6" borderId="6" xfId="2" applyFont="1" applyFill="1" applyBorder="1" applyAlignment="1" applyProtection="1">
      <alignment horizontal="center" vertical="center" wrapText="1"/>
      <protection locked="0"/>
    </xf>
    <xf numFmtId="0" fontId="33" fillId="6" borderId="1" xfId="2" applyFont="1" applyFill="1" applyBorder="1" applyAlignment="1" applyProtection="1">
      <alignment horizontal="center" vertical="center" wrapText="1"/>
      <protection locked="0"/>
    </xf>
    <xf numFmtId="0" fontId="14" fillId="0" borderId="1" xfId="2" applyFont="1" applyBorder="1" applyAlignment="1">
      <alignment horizontal="left" vertical="center" wrapText="1"/>
    </xf>
    <xf numFmtId="0" fontId="14" fillId="6" borderId="1" xfId="0" applyFont="1" applyFill="1" applyBorder="1" applyAlignment="1" applyProtection="1">
      <alignment horizontal="center" vertical="center" wrapText="1"/>
      <protection locked="0"/>
    </xf>
    <xf numFmtId="9" fontId="35" fillId="0" borderId="2" xfId="2" applyNumberFormat="1" applyFont="1" applyBorder="1" applyAlignment="1">
      <alignment horizontal="center" vertical="center" wrapText="1"/>
    </xf>
    <xf numFmtId="9" fontId="35" fillId="7" borderId="2" xfId="2" applyNumberFormat="1" applyFont="1" applyFill="1" applyBorder="1" applyAlignment="1">
      <alignment horizontal="center" vertical="center" wrapText="1"/>
    </xf>
    <xf numFmtId="0" fontId="14" fillId="7" borderId="1" xfId="2" applyFont="1" applyFill="1" applyBorder="1" applyAlignment="1">
      <alignment horizontal="left" vertical="center" wrapText="1"/>
    </xf>
    <xf numFmtId="9" fontId="35" fillId="0" borderId="1" xfId="2" applyNumberFormat="1" applyFont="1" applyBorder="1" applyAlignment="1">
      <alignment horizontal="center" vertical="center" wrapText="1"/>
    </xf>
    <xf numFmtId="0" fontId="9" fillId="0" borderId="1" xfId="2" applyFont="1" applyBorder="1" applyAlignment="1">
      <alignment vertical="top" wrapText="1"/>
    </xf>
    <xf numFmtId="0" fontId="14" fillId="7" borderId="10" xfId="2" applyFont="1" applyFill="1" applyBorder="1" applyAlignment="1">
      <alignment vertical="center" wrapText="1"/>
    </xf>
    <xf numFmtId="0" fontId="14" fillId="7" borderId="6" xfId="2" applyFont="1" applyFill="1" applyBorder="1" applyAlignment="1">
      <alignment vertical="center" wrapText="1"/>
    </xf>
    <xf numFmtId="0" fontId="14" fillId="7" borderId="1" xfId="2" applyFont="1" applyFill="1" applyBorder="1" applyAlignment="1">
      <alignment vertical="center" wrapText="1"/>
    </xf>
    <xf numFmtId="0" fontId="16" fillId="6" borderId="11" xfId="2" applyFont="1" applyFill="1" applyBorder="1" applyAlignment="1" applyProtection="1">
      <alignment horizontal="left" vertical="center" wrapText="1"/>
      <protection locked="0"/>
    </xf>
    <xf numFmtId="0" fontId="20" fillId="4" borderId="1" xfId="2" applyFont="1" applyFill="1" applyBorder="1" applyAlignment="1">
      <alignment horizontal="center" vertical="center" wrapText="1"/>
    </xf>
    <xf numFmtId="0" fontId="13" fillId="4" borderId="10" xfId="2" applyFont="1" applyFill="1" applyBorder="1" applyAlignment="1">
      <alignment horizontal="center" vertical="center" wrapText="1"/>
    </xf>
    <xf numFmtId="0" fontId="21" fillId="0" borderId="14" xfId="2" applyFont="1" applyBorder="1" applyAlignment="1">
      <alignment horizontal="left" vertical="top" wrapText="1"/>
    </xf>
    <xf numFmtId="0" fontId="21" fillId="0" borderId="3" xfId="2" applyFont="1" applyBorder="1" applyAlignment="1">
      <alignment horizontal="center" vertical="center" wrapText="1"/>
    </xf>
    <xf numFmtId="0" fontId="13" fillId="0" borderId="14" xfId="2" applyFont="1" applyBorder="1" applyAlignment="1">
      <alignment vertical="center" wrapText="1"/>
    </xf>
    <xf numFmtId="0" fontId="13" fillId="0" borderId="0" xfId="2" applyFont="1" applyAlignment="1">
      <alignment vertical="center" wrapText="1"/>
    </xf>
    <xf numFmtId="164" fontId="12" fillId="0" borderId="0" xfId="2" applyNumberFormat="1" applyFont="1" applyAlignment="1">
      <alignment horizontal="center" vertical="center" wrapText="1"/>
    </xf>
    <xf numFmtId="0" fontId="15" fillId="7" borderId="0" xfId="9" applyFont="1" applyFill="1" applyAlignment="1">
      <alignment vertical="center" wrapText="1"/>
    </xf>
    <xf numFmtId="0" fontId="12" fillId="0" borderId="0" xfId="2" applyFont="1" applyAlignment="1">
      <alignment vertical="center" wrapText="1"/>
    </xf>
    <xf numFmtId="0" fontId="16" fillId="0" borderId="15" xfId="2" applyFont="1" applyBorder="1" applyAlignment="1">
      <alignment vertical="center" wrapText="1"/>
    </xf>
    <xf numFmtId="9" fontId="17" fillId="0" borderId="15" xfId="2" applyNumberFormat="1" applyFont="1" applyBorder="1" applyAlignment="1">
      <alignment vertical="center" wrapText="1"/>
    </xf>
    <xf numFmtId="9" fontId="17" fillId="0" borderId="15" xfId="2" applyNumberFormat="1" applyFont="1" applyBorder="1" applyAlignment="1">
      <alignment horizontal="center" vertical="center" wrapText="1"/>
    </xf>
    <xf numFmtId="0" fontId="18" fillId="0" borderId="15" xfId="2" applyFont="1" applyBorder="1" applyAlignment="1">
      <alignment horizontal="center" vertical="center" wrapText="1"/>
    </xf>
    <xf numFmtId="0" fontId="14" fillId="0" borderId="15" xfId="2" applyFont="1" applyBorder="1" applyAlignment="1">
      <alignment vertical="center" wrapText="1"/>
    </xf>
    <xf numFmtId="9" fontId="41" fillId="4" borderId="1" xfId="2" applyNumberFormat="1"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0" fontId="43" fillId="4" borderId="1" xfId="2" applyFont="1" applyFill="1" applyBorder="1" applyAlignment="1">
      <alignment horizontal="center" vertical="center" wrapText="1"/>
    </xf>
    <xf numFmtId="164" fontId="12" fillId="11" borderId="6" xfId="2" applyNumberFormat="1" applyFont="1" applyFill="1" applyBorder="1" applyAlignment="1">
      <alignment horizontal="center" vertical="center" wrapText="1"/>
    </xf>
    <xf numFmtId="0" fontId="12" fillId="11" borderId="2" xfId="2" applyFont="1" applyFill="1" applyBorder="1" applyAlignment="1">
      <alignment horizontal="center" vertical="center" wrapText="1"/>
    </xf>
    <xf numFmtId="0" fontId="8" fillId="0" borderId="1" xfId="1" applyFont="1" applyBorder="1" applyAlignment="1">
      <alignment horizontal="left" vertical="center" wrapText="1"/>
    </xf>
    <xf numFmtId="0" fontId="39" fillId="12" borderId="6" xfId="0" applyFont="1" applyFill="1" applyBorder="1" applyAlignment="1">
      <alignment horizontal="center" vertical="center" wrapText="1"/>
    </xf>
    <xf numFmtId="14" fontId="44" fillId="12" borderId="1" xfId="0" applyNumberFormat="1" applyFont="1" applyFill="1" applyBorder="1" applyAlignment="1">
      <alignment horizontal="center" vertical="center" wrapText="1"/>
    </xf>
    <xf numFmtId="0" fontId="44" fillId="12" borderId="1" xfId="0" applyFont="1" applyFill="1" applyBorder="1" applyAlignment="1">
      <alignment horizontal="center" vertical="center" wrapText="1"/>
    </xf>
    <xf numFmtId="0" fontId="45" fillId="12" borderId="1" xfId="0" applyFont="1" applyFill="1" applyBorder="1" applyAlignment="1">
      <alignment horizontal="center" vertical="center" wrapText="1"/>
    </xf>
    <xf numFmtId="14" fontId="44" fillId="0" borderId="1" xfId="0" applyNumberFormat="1" applyFont="1" applyBorder="1" applyAlignment="1">
      <alignment horizontal="center" vertical="center" wrapText="1"/>
    </xf>
    <xf numFmtId="0" fontId="44" fillId="0" borderId="1" xfId="0" applyFont="1" applyBorder="1" applyAlignment="1">
      <alignment horizontal="center" vertical="center" wrapText="1"/>
    </xf>
    <xf numFmtId="0" fontId="45" fillId="0" borderId="1" xfId="0" applyFont="1" applyBorder="1" applyAlignment="1">
      <alignment horizontal="center" vertical="center"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wrapText="1"/>
    </xf>
    <xf numFmtId="0" fontId="14" fillId="6" borderId="1" xfId="2" applyFont="1" applyFill="1" applyBorder="1" applyAlignment="1" applyProtection="1">
      <alignment horizontal="center" vertical="center" wrapText="1"/>
      <protection locked="0"/>
    </xf>
    <xf numFmtId="0" fontId="14" fillId="6" borderId="6" xfId="2" applyFont="1" applyFill="1" applyBorder="1" applyAlignment="1" applyProtection="1">
      <alignment horizontal="center" vertical="center" wrapText="1"/>
      <protection locked="0"/>
    </xf>
    <xf numFmtId="0" fontId="46"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8" fillId="0" borderId="2"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6" xfId="1"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31" fillId="8" borderId="7" xfId="0" applyFont="1" applyFill="1" applyBorder="1" applyAlignment="1">
      <alignment horizontal="center"/>
    </xf>
    <xf numFmtId="0" fontId="31" fillId="8" borderId="8" xfId="0" applyFont="1" applyFill="1" applyBorder="1" applyAlignment="1">
      <alignment horizontal="center"/>
    </xf>
    <xf numFmtId="0" fontId="31" fillId="8" borderId="9" xfId="0" applyFont="1" applyFill="1" applyBorder="1" applyAlignment="1">
      <alignment horizontal="center"/>
    </xf>
    <xf numFmtId="0" fontId="31" fillId="9" borderId="7" xfId="0" applyFont="1" applyFill="1" applyBorder="1" applyAlignment="1">
      <alignment horizontal="center" wrapText="1"/>
    </xf>
    <xf numFmtId="0" fontId="31" fillId="9" borderId="8" xfId="0" applyFont="1" applyFill="1" applyBorder="1" applyAlignment="1">
      <alignment horizontal="center" wrapText="1"/>
    </xf>
    <xf numFmtId="0" fontId="31" fillId="9" borderId="9" xfId="0" applyFont="1" applyFill="1" applyBorder="1" applyAlignment="1">
      <alignment horizontal="center" wrapText="1"/>
    </xf>
    <xf numFmtId="0" fontId="23" fillId="0" borderId="1" xfId="2" applyFont="1" applyBorder="1" applyAlignment="1">
      <alignment horizontal="center" vertical="center"/>
    </xf>
    <xf numFmtId="9" fontId="21" fillId="0" borderId="1" xfId="0" applyNumberFormat="1" applyFont="1" applyBorder="1" applyAlignment="1">
      <alignment horizontal="center" vertical="center" wrapText="1"/>
    </xf>
    <xf numFmtId="0" fontId="23" fillId="0" borderId="1" xfId="2" applyFont="1" applyBorder="1" applyAlignment="1">
      <alignment horizontal="center" vertical="center" wrapText="1"/>
    </xf>
    <xf numFmtId="9" fontId="24" fillId="6" borderId="2" xfId="0" applyNumberFormat="1" applyFont="1" applyFill="1" applyBorder="1" applyAlignment="1" applyProtection="1">
      <alignment horizontal="center" vertical="center" wrapText="1"/>
      <protection locked="0"/>
    </xf>
    <xf numFmtId="9" fontId="24" fillId="6" borderId="10" xfId="0" applyNumberFormat="1" applyFont="1" applyFill="1" applyBorder="1" applyAlignment="1" applyProtection="1">
      <alignment horizontal="center" vertical="center" wrapText="1"/>
      <protection locked="0"/>
    </xf>
    <xf numFmtId="9" fontId="24" fillId="6" borderId="6" xfId="0" applyNumberFormat="1" applyFont="1" applyFill="1" applyBorder="1" applyAlignment="1" applyProtection="1">
      <alignment horizontal="center" vertical="center" wrapText="1"/>
      <protection locked="0"/>
    </xf>
    <xf numFmtId="0" fontId="9" fillId="0" borderId="2" xfId="2" applyFont="1" applyBorder="1" applyAlignment="1">
      <alignment horizontal="center" vertical="top" wrapText="1"/>
    </xf>
    <xf numFmtId="0" fontId="9" fillId="0" borderId="10" xfId="2" applyFont="1" applyBorder="1" applyAlignment="1">
      <alignment horizontal="center" vertical="top" wrapText="1"/>
    </xf>
    <xf numFmtId="0" fontId="9" fillId="0" borderId="6" xfId="2" applyFont="1" applyBorder="1" applyAlignment="1">
      <alignment horizontal="center" vertical="top" wrapText="1"/>
    </xf>
    <xf numFmtId="0" fontId="21" fillId="6" borderId="1" xfId="2" applyFont="1" applyFill="1" applyBorder="1" applyAlignment="1" applyProtection="1">
      <alignment horizontal="center" vertical="center" wrapText="1"/>
      <protection locked="0"/>
    </xf>
    <xf numFmtId="0" fontId="14" fillId="6" borderId="9" xfId="2" applyFont="1" applyFill="1" applyBorder="1" applyAlignment="1" applyProtection="1">
      <alignment horizontal="center" vertical="center" wrapText="1"/>
      <protection locked="0"/>
    </xf>
    <xf numFmtId="0" fontId="14" fillId="6" borderId="1" xfId="2" applyFont="1" applyFill="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21" fillId="2" borderId="1" xfId="2" applyFont="1" applyFill="1" applyBorder="1" applyAlignment="1" applyProtection="1">
      <alignment horizontal="center" vertical="center" wrapText="1"/>
      <protection locked="0"/>
    </xf>
    <xf numFmtId="0" fontId="21" fillId="0" borderId="1" xfId="2" applyFont="1" applyBorder="1" applyAlignment="1">
      <alignment horizontal="center" vertical="center" wrapText="1"/>
    </xf>
    <xf numFmtId="3" fontId="21" fillId="6" borderId="1" xfId="2" applyNumberFormat="1" applyFont="1" applyFill="1" applyBorder="1" applyAlignment="1" applyProtection="1">
      <alignment horizontal="center" vertical="center" wrapText="1"/>
      <protection locked="0"/>
    </xf>
    <xf numFmtId="9" fontId="24" fillId="0" borderId="1" xfId="2" applyNumberFormat="1" applyFont="1" applyBorder="1" applyAlignment="1">
      <alignment horizontal="center" vertical="center" wrapText="1"/>
    </xf>
    <xf numFmtId="0" fontId="21" fillId="0" borderId="1" xfId="2" applyFont="1" applyBorder="1" applyAlignment="1">
      <alignment vertical="center"/>
    </xf>
    <xf numFmtId="9" fontId="24" fillId="6" borderId="1" xfId="0" applyNumberFormat="1" applyFont="1" applyFill="1" applyBorder="1" applyAlignment="1" applyProtection="1">
      <alignment horizontal="center" vertical="center" wrapText="1"/>
      <protection locked="0"/>
    </xf>
    <xf numFmtId="9" fontId="24" fillId="6" borderId="2" xfId="0" applyNumberFormat="1" applyFont="1" applyFill="1" applyBorder="1" applyAlignment="1" applyProtection="1">
      <alignment horizontal="left" vertical="center" wrapText="1"/>
      <protection locked="0"/>
    </xf>
    <xf numFmtId="9" fontId="24" fillId="6" borderId="10" xfId="0" applyNumberFormat="1" applyFont="1" applyFill="1" applyBorder="1" applyAlignment="1" applyProtection="1">
      <alignment horizontal="left" vertical="center" wrapText="1"/>
      <protection locked="0"/>
    </xf>
    <xf numFmtId="9" fontId="24" fillId="6" borderId="6" xfId="0" applyNumberFormat="1" applyFont="1" applyFill="1" applyBorder="1" applyAlignment="1" applyProtection="1">
      <alignment horizontal="left" vertical="center" wrapText="1"/>
      <protection locked="0"/>
    </xf>
    <xf numFmtId="9" fontId="23" fillId="0" borderId="2" xfId="0" applyNumberFormat="1" applyFont="1" applyBorder="1" applyAlignment="1">
      <alignment horizontal="center" vertical="center" wrapText="1"/>
    </xf>
    <xf numFmtId="9" fontId="23" fillId="0" borderId="10" xfId="0" applyNumberFormat="1" applyFont="1" applyBorder="1" applyAlignment="1">
      <alignment horizontal="center" vertical="center" wrapText="1"/>
    </xf>
    <xf numFmtId="9" fontId="23" fillId="0" borderId="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14" fillId="6" borderId="12" xfId="2" applyFont="1" applyFill="1" applyBorder="1" applyAlignment="1" applyProtection="1">
      <alignment horizontal="center" vertical="center" wrapText="1"/>
      <protection locked="0"/>
    </xf>
    <xf numFmtId="0" fontId="14" fillId="6" borderId="3" xfId="2" applyFont="1" applyFill="1" applyBorder="1" applyAlignment="1" applyProtection="1">
      <alignment horizontal="center" vertical="center" wrapText="1"/>
      <protection locked="0"/>
    </xf>
    <xf numFmtId="0" fontId="14" fillId="6" borderId="5" xfId="2" applyFont="1" applyFill="1" applyBorder="1" applyAlignment="1" applyProtection="1">
      <alignment horizontal="center" vertical="center" wrapText="1"/>
      <protection locked="0"/>
    </xf>
    <xf numFmtId="0" fontId="14" fillId="6" borderId="2" xfId="2" applyFont="1" applyFill="1" applyBorder="1" applyAlignment="1" applyProtection="1">
      <alignment horizontal="center" vertical="center" wrapText="1"/>
      <protection locked="0"/>
    </xf>
    <xf numFmtId="0" fontId="14" fillId="6" borderId="10" xfId="2" applyFont="1" applyFill="1" applyBorder="1" applyAlignment="1" applyProtection="1">
      <alignment horizontal="center" vertical="center" wrapText="1"/>
      <protection locked="0"/>
    </xf>
    <xf numFmtId="0" fontId="14" fillId="6" borderId="6" xfId="2" applyFont="1" applyFill="1" applyBorder="1" applyAlignment="1" applyProtection="1">
      <alignment horizontal="center" vertical="center" wrapText="1"/>
      <protection locked="0"/>
    </xf>
    <xf numFmtId="9" fontId="24" fillId="6" borderId="2" xfId="0" applyNumberFormat="1" applyFont="1" applyFill="1" applyBorder="1" applyAlignment="1" applyProtection="1">
      <alignment horizontal="center" vertical="top" wrapText="1"/>
      <protection locked="0"/>
    </xf>
    <xf numFmtId="9" fontId="24" fillId="6" borderId="10" xfId="0" applyNumberFormat="1" applyFont="1" applyFill="1" applyBorder="1" applyAlignment="1" applyProtection="1">
      <alignment horizontal="center" vertical="top" wrapText="1"/>
      <protection locked="0"/>
    </xf>
    <xf numFmtId="9" fontId="24" fillId="6" borderId="6" xfId="0" applyNumberFormat="1" applyFont="1" applyFill="1" applyBorder="1" applyAlignment="1" applyProtection="1">
      <alignment horizontal="center" vertical="top" wrapText="1"/>
      <protection locked="0"/>
    </xf>
    <xf numFmtId="0" fontId="14" fillId="7" borderId="2" xfId="2" applyFont="1" applyFill="1" applyBorder="1" applyAlignment="1">
      <alignment horizontal="center" vertical="center" wrapText="1"/>
    </xf>
    <xf numFmtId="0" fontId="14" fillId="7" borderId="10" xfId="2" applyFont="1" applyFill="1" applyBorder="1" applyAlignment="1">
      <alignment horizontal="center" vertical="center" wrapText="1"/>
    </xf>
    <xf numFmtId="0" fontId="14" fillId="7" borderId="6" xfId="2" applyFont="1" applyFill="1" applyBorder="1" applyAlignment="1">
      <alignment horizontal="center" vertical="center" wrapText="1"/>
    </xf>
    <xf numFmtId="0" fontId="9" fillId="7" borderId="2" xfId="2" applyFont="1" applyFill="1" applyBorder="1" applyAlignment="1">
      <alignment horizontal="center" vertical="top" wrapText="1"/>
    </xf>
    <xf numFmtId="0" fontId="9" fillId="7" borderId="10" xfId="2" applyFont="1" applyFill="1" applyBorder="1" applyAlignment="1">
      <alignment horizontal="center" vertical="top" wrapText="1"/>
    </xf>
    <xf numFmtId="0" fontId="9" fillId="7" borderId="6" xfId="2" applyFont="1" applyFill="1" applyBorder="1" applyAlignment="1">
      <alignment horizontal="center" vertical="top" wrapText="1"/>
    </xf>
    <xf numFmtId="9" fontId="24" fillId="7" borderId="1" xfId="2" applyNumberFormat="1" applyFont="1" applyFill="1" applyBorder="1" applyAlignment="1">
      <alignment horizontal="center" vertical="center" wrapText="1"/>
    </xf>
    <xf numFmtId="0" fontId="21" fillId="7" borderId="1" xfId="2" applyFont="1" applyFill="1" applyBorder="1" applyAlignment="1">
      <alignment vertical="center"/>
    </xf>
    <xf numFmtId="9" fontId="24" fillId="7" borderId="1" xfId="0" applyNumberFormat="1" applyFont="1" applyFill="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1" fillId="4" borderId="13"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23" fillId="0" borderId="2" xfId="2" applyFont="1" applyBorder="1" applyAlignment="1">
      <alignment horizontal="center" vertical="center" wrapText="1"/>
    </xf>
    <xf numFmtId="0" fontId="23" fillId="0" borderId="10" xfId="2" applyFont="1" applyBorder="1" applyAlignment="1">
      <alignment horizontal="center" vertical="center" wrapText="1"/>
    </xf>
    <xf numFmtId="0" fontId="23" fillId="0" borderId="6" xfId="2" applyFont="1" applyBorder="1" applyAlignment="1">
      <alignment horizontal="center" vertical="center" wrapText="1"/>
    </xf>
    <xf numFmtId="0" fontId="23" fillId="0" borderId="2" xfId="2" applyFont="1" applyBorder="1" applyAlignment="1">
      <alignment horizontal="center" vertical="center"/>
    </xf>
    <xf numFmtId="0" fontId="23" fillId="0" borderId="10" xfId="2" applyFont="1" applyBorder="1" applyAlignment="1">
      <alignment horizontal="center" vertical="center"/>
    </xf>
    <xf numFmtId="0" fontId="23" fillId="0" borderId="6" xfId="2" applyFont="1" applyBorder="1" applyAlignment="1">
      <alignment horizontal="center" vertical="center"/>
    </xf>
    <xf numFmtId="9" fontId="21" fillId="0" borderId="2" xfId="0" applyNumberFormat="1" applyFont="1" applyBorder="1" applyAlignment="1">
      <alignment horizontal="center" vertical="center" wrapText="1"/>
    </xf>
    <xf numFmtId="9" fontId="21" fillId="0" borderId="10" xfId="0" applyNumberFormat="1" applyFont="1" applyBorder="1" applyAlignment="1">
      <alignment horizontal="center" vertical="center" wrapText="1"/>
    </xf>
    <xf numFmtId="9" fontId="21" fillId="0" borderId="6" xfId="0" applyNumberFormat="1" applyFont="1" applyBorder="1" applyAlignment="1">
      <alignment horizontal="center" vertical="center" wrapText="1"/>
    </xf>
    <xf numFmtId="0" fontId="21" fillId="2" borderId="2" xfId="2" applyFont="1" applyFill="1" applyBorder="1" applyAlignment="1" applyProtection="1">
      <alignment horizontal="center" vertical="center" wrapText="1"/>
      <protection locked="0"/>
    </xf>
    <xf numFmtId="0" fontId="21" fillId="2" borderId="10" xfId="2" applyFont="1" applyFill="1" applyBorder="1" applyAlignment="1" applyProtection="1">
      <alignment horizontal="center" vertical="center" wrapText="1"/>
      <protection locked="0"/>
    </xf>
    <xf numFmtId="0" fontId="21" fillId="2" borderId="6" xfId="2" applyFont="1" applyFill="1" applyBorder="1" applyAlignment="1" applyProtection="1">
      <alignment horizontal="center" vertical="center" wrapText="1"/>
      <protection locked="0"/>
    </xf>
    <xf numFmtId="0" fontId="42" fillId="4" borderId="2" xfId="0" applyFont="1" applyFill="1" applyBorder="1" applyAlignment="1">
      <alignment horizontal="center" vertical="center" wrapText="1"/>
    </xf>
    <xf numFmtId="0" fontId="42" fillId="4" borderId="6" xfId="0" applyFont="1" applyFill="1" applyBorder="1" applyAlignment="1">
      <alignment horizontal="center" vertical="center" wrapText="1"/>
    </xf>
    <xf numFmtId="0" fontId="20" fillId="4" borderId="1" xfId="2" applyFont="1" applyFill="1" applyBorder="1" applyAlignment="1">
      <alignment horizontal="center" vertical="center" wrapText="1"/>
    </xf>
    <xf numFmtId="0" fontId="20" fillId="5" borderId="1" xfId="2" applyFont="1" applyFill="1" applyBorder="1" applyAlignment="1">
      <alignment horizontal="center" vertical="center" textRotation="90" wrapText="1"/>
    </xf>
    <xf numFmtId="0" fontId="21" fillId="0" borderId="2" xfId="2" applyFont="1" applyBorder="1" applyAlignment="1">
      <alignment horizontal="center" vertical="center" wrapText="1"/>
    </xf>
    <xf numFmtId="0" fontId="21" fillId="0" borderId="10" xfId="2" applyFont="1" applyBorder="1" applyAlignment="1">
      <alignment horizontal="center" vertical="center" wrapText="1"/>
    </xf>
    <xf numFmtId="0" fontId="21" fillId="0" borderId="6" xfId="2" applyFont="1" applyBorder="1" applyAlignment="1">
      <alignment horizontal="center" vertical="center" wrapText="1"/>
    </xf>
    <xf numFmtId="3" fontId="21" fillId="6" borderId="2" xfId="2" applyNumberFormat="1" applyFont="1" applyFill="1" applyBorder="1" applyAlignment="1" applyProtection="1">
      <alignment horizontal="center" vertical="center" wrapText="1"/>
      <protection locked="0"/>
    </xf>
    <xf numFmtId="3" fontId="21" fillId="6" borderId="10" xfId="2" applyNumberFormat="1" applyFont="1" applyFill="1" applyBorder="1" applyAlignment="1" applyProtection="1">
      <alignment horizontal="center" vertical="center" wrapText="1"/>
      <protection locked="0"/>
    </xf>
    <xf numFmtId="3" fontId="21" fillId="6" borderId="6" xfId="2" applyNumberFormat="1" applyFont="1" applyFill="1" applyBorder="1" applyAlignment="1" applyProtection="1">
      <alignment horizontal="center" vertical="center" wrapText="1"/>
      <protection locked="0"/>
    </xf>
    <xf numFmtId="9" fontId="24" fillId="0" borderId="2" xfId="2" applyNumberFormat="1" applyFont="1" applyBorder="1" applyAlignment="1">
      <alignment horizontal="center" vertical="center" wrapText="1"/>
    </xf>
    <xf numFmtId="9" fontId="24" fillId="0" borderId="10" xfId="2" applyNumberFormat="1" applyFont="1" applyBorder="1" applyAlignment="1">
      <alignment horizontal="center" vertical="center" wrapText="1"/>
    </xf>
    <xf numFmtId="9" fontId="24" fillId="0" borderId="6" xfId="2" applyNumberFormat="1" applyFont="1" applyBorder="1" applyAlignment="1">
      <alignment horizontal="center" vertical="center" wrapText="1"/>
    </xf>
    <xf numFmtId="0" fontId="20" fillId="4" borderId="1" xfId="2" applyFont="1" applyFill="1" applyBorder="1" applyAlignment="1">
      <alignment horizontal="center" vertical="center" textRotation="90" wrapText="1"/>
    </xf>
    <xf numFmtId="9" fontId="20" fillId="4" borderId="1" xfId="2" applyNumberFormat="1" applyFont="1" applyFill="1" applyBorder="1" applyAlignment="1">
      <alignment horizontal="center" vertical="center" wrapText="1"/>
    </xf>
    <xf numFmtId="0" fontId="11" fillId="4" borderId="29" xfId="2" applyFont="1" applyFill="1" applyBorder="1" applyAlignment="1">
      <alignment horizontal="center" vertical="center" wrapText="1"/>
    </xf>
    <xf numFmtId="0" fontId="11" fillId="4" borderId="30"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20" fillId="4" borderId="27" xfId="2" applyFont="1" applyFill="1" applyBorder="1" applyAlignment="1">
      <alignment horizontal="center" vertical="center" wrapText="1"/>
    </xf>
    <xf numFmtId="0" fontId="21" fillId="6" borderId="2" xfId="2" applyFont="1" applyFill="1" applyBorder="1" applyAlignment="1" applyProtection="1">
      <alignment horizontal="center" vertical="center" wrapText="1"/>
      <protection locked="0"/>
    </xf>
    <xf numFmtId="0" fontId="21" fillId="6" borderId="10" xfId="2" applyFont="1" applyFill="1" applyBorder="1" applyAlignment="1" applyProtection="1">
      <alignment horizontal="center" vertical="center" wrapText="1"/>
      <protection locked="0"/>
    </xf>
    <xf numFmtId="0" fontId="21" fillId="6" borderId="6" xfId="2" applyFont="1" applyFill="1" applyBorder="1" applyAlignment="1" applyProtection="1">
      <alignment horizontal="center" vertical="center" wrapText="1"/>
      <protection locked="0"/>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27" fillId="0" borderId="1" xfId="2" applyFont="1" applyBorder="1" applyAlignment="1">
      <alignment horizontal="center" vertical="center" wrapText="1"/>
    </xf>
    <xf numFmtId="0" fontId="27" fillId="0" borderId="1" xfId="2" applyFont="1" applyBorder="1" applyAlignment="1">
      <alignment horizontal="center" vertical="center"/>
    </xf>
    <xf numFmtId="0" fontId="9" fillId="0" borderId="1" xfId="2" applyFont="1" applyBorder="1" applyAlignment="1">
      <alignment horizontal="center" vertical="top" wrapText="1"/>
    </xf>
    <xf numFmtId="9" fontId="24" fillId="6" borderId="1" xfId="0" applyNumberFormat="1" applyFont="1" applyFill="1" applyBorder="1" applyAlignment="1" applyProtection="1">
      <alignment horizontal="center" vertical="top" wrapText="1"/>
      <protection locked="0"/>
    </xf>
    <xf numFmtId="0" fontId="9" fillId="3" borderId="16" xfId="2" applyFont="1" applyFill="1" applyBorder="1" applyAlignment="1">
      <alignment horizontal="center"/>
    </xf>
    <xf numFmtId="0" fontId="39" fillId="0" borderId="17" xfId="2" applyFont="1" applyBorder="1" applyAlignment="1" applyProtection="1">
      <alignment horizontal="center" vertical="center" wrapText="1"/>
      <protection locked="0"/>
    </xf>
    <xf numFmtId="0" fontId="40" fillId="0" borderId="16" xfId="0" applyFont="1" applyBorder="1" applyAlignment="1">
      <alignment horizontal="left" vertical="center"/>
    </xf>
    <xf numFmtId="0" fontId="39" fillId="0" borderId="9" xfId="2" applyFont="1" applyBorder="1" applyAlignment="1" applyProtection="1">
      <alignment horizontal="center" vertical="center" wrapText="1"/>
      <protection locked="0"/>
    </xf>
    <xf numFmtId="0" fontId="39" fillId="0" borderId="1" xfId="2" applyFont="1" applyBorder="1" applyAlignment="1" applyProtection="1">
      <alignment horizontal="center" vertical="center" wrapText="1"/>
      <protection locked="0"/>
    </xf>
    <xf numFmtId="0" fontId="39" fillId="0" borderId="7" xfId="2" applyFont="1" applyBorder="1" applyAlignment="1" applyProtection="1">
      <alignment horizontal="center" vertical="center" wrapText="1"/>
      <protection locked="0"/>
    </xf>
    <xf numFmtId="0" fontId="39" fillId="0" borderId="18" xfId="2" applyFont="1" applyBorder="1" applyAlignment="1" applyProtection="1">
      <alignment horizontal="center" vertical="center" wrapText="1"/>
      <protection locked="0"/>
    </xf>
    <xf numFmtId="0" fontId="39" fillId="0" borderId="19" xfId="2" applyFont="1" applyBorder="1" applyAlignment="1" applyProtection="1">
      <alignment horizontal="center" vertical="center" wrapText="1"/>
      <protection locked="0"/>
    </xf>
    <xf numFmtId="0" fontId="39" fillId="0" borderId="20" xfId="2" applyFont="1" applyBorder="1" applyAlignment="1" applyProtection="1">
      <alignment horizontal="center" vertical="center" wrapText="1"/>
      <protection locked="0"/>
    </xf>
    <xf numFmtId="0" fontId="11" fillId="4" borderId="21" xfId="2" applyFont="1" applyFill="1" applyBorder="1" applyAlignment="1">
      <alignment horizontal="center" vertical="center" wrapText="1"/>
    </xf>
    <xf numFmtId="0" fontId="11" fillId="4" borderId="22" xfId="2" applyFont="1" applyFill="1" applyBorder="1" applyAlignment="1">
      <alignment horizontal="center" vertical="center" wrapText="1"/>
    </xf>
    <xf numFmtId="0" fontId="11" fillId="4" borderId="4" xfId="2" applyFont="1" applyFill="1" applyBorder="1" applyAlignment="1">
      <alignment horizontal="center" vertical="center" wrapText="1"/>
    </xf>
    <xf numFmtId="164" fontId="12" fillId="0" borderId="6" xfId="2" applyNumberFormat="1" applyFont="1" applyBorder="1" applyAlignment="1">
      <alignment horizontal="left" vertical="center" wrapText="1"/>
    </xf>
    <xf numFmtId="164" fontId="12" fillId="0" borderId="23" xfId="2" applyNumberFormat="1" applyFont="1" applyBorder="1" applyAlignment="1">
      <alignment horizontal="left" vertical="center" wrapText="1"/>
    </xf>
    <xf numFmtId="0" fontId="11" fillId="4" borderId="24" xfId="2" applyFont="1" applyFill="1" applyBorder="1" applyAlignment="1">
      <alignment horizontal="center" vertical="center" wrapText="1"/>
    </xf>
    <xf numFmtId="0" fontId="11" fillId="4" borderId="25" xfId="2" applyFont="1" applyFill="1" applyBorder="1" applyAlignment="1">
      <alignment horizontal="center" vertical="center" wrapText="1"/>
    </xf>
    <xf numFmtId="0" fontId="11" fillId="4" borderId="26" xfId="2" applyFont="1" applyFill="1" applyBorder="1" applyAlignment="1">
      <alignment horizontal="center" vertical="center" wrapText="1"/>
    </xf>
    <xf numFmtId="0" fontId="12" fillId="0" borderId="0" xfId="2" applyFont="1" applyAlignment="1" applyProtection="1">
      <alignment horizontal="center" vertical="center" wrapText="1"/>
      <protection locked="0"/>
    </xf>
    <xf numFmtId="0" fontId="12" fillId="0" borderId="3" xfId="2" applyFont="1" applyBorder="1" applyAlignment="1" applyProtection="1">
      <alignment horizontal="center" vertical="center" wrapText="1"/>
      <protection locked="0"/>
    </xf>
    <xf numFmtId="0" fontId="20" fillId="4" borderId="9" xfId="2" applyFont="1" applyFill="1" applyBorder="1" applyAlignment="1">
      <alignment horizontal="center" vertical="center" wrapText="1"/>
    </xf>
    <xf numFmtId="0" fontId="9" fillId="6" borderId="2" xfId="2" applyFont="1" applyFill="1" applyBorder="1" applyAlignment="1">
      <alignment horizontal="center" vertical="center" wrapText="1"/>
    </xf>
    <xf numFmtId="0" fontId="9" fillId="6" borderId="6" xfId="2" applyFont="1" applyFill="1" applyBorder="1" applyAlignment="1">
      <alignment horizontal="center" vertical="center" wrapText="1"/>
    </xf>
    <xf numFmtId="0" fontId="11" fillId="4" borderId="28" xfId="2" applyFont="1" applyFill="1" applyBorder="1" applyAlignment="1">
      <alignment horizontal="center" vertical="center" wrapText="1"/>
    </xf>
    <xf numFmtId="0" fontId="11" fillId="4" borderId="16" xfId="2" applyFont="1" applyFill="1" applyBorder="1" applyAlignment="1">
      <alignment horizontal="center" vertical="center" wrapText="1"/>
    </xf>
    <xf numFmtId="0" fontId="13" fillId="4" borderId="15" xfId="2" applyFont="1" applyFill="1" applyBorder="1" applyAlignment="1">
      <alignment horizontal="center" vertical="center"/>
    </xf>
    <xf numFmtId="0" fontId="13" fillId="4" borderId="5" xfId="2" applyFont="1" applyFill="1" applyBorder="1" applyAlignment="1">
      <alignment horizontal="center" vertical="center"/>
    </xf>
    <xf numFmtId="0" fontId="11" fillId="4" borderId="6" xfId="2" applyFont="1" applyFill="1" applyBorder="1" applyAlignment="1">
      <alignment horizontal="center" vertical="center" wrapText="1"/>
    </xf>
    <xf numFmtId="0" fontId="11" fillId="4" borderId="23"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4" borderId="27" xfId="2" applyFont="1" applyFill="1" applyBorder="1" applyAlignment="1">
      <alignment horizontal="center" vertical="center" wrapText="1"/>
    </xf>
    <xf numFmtId="0" fontId="13" fillId="4" borderId="1" xfId="2" applyFont="1" applyFill="1" applyBorder="1" applyAlignment="1">
      <alignment horizontal="center" vertical="center" wrapText="1"/>
    </xf>
    <xf numFmtId="0" fontId="13" fillId="4" borderId="7" xfId="2" applyFont="1" applyFill="1" applyBorder="1" applyAlignment="1">
      <alignment horizontal="center" vertical="center" wrapText="1"/>
    </xf>
    <xf numFmtId="0" fontId="19" fillId="4" borderId="2" xfId="2" applyFont="1" applyFill="1" applyBorder="1" applyAlignment="1">
      <alignment horizontal="center" vertical="center" wrapText="1"/>
    </xf>
    <xf numFmtId="0" fontId="19" fillId="4" borderId="1" xfId="2" applyFont="1" applyFill="1" applyBorder="1" applyAlignment="1">
      <alignment horizontal="center" vertical="center" wrapText="1"/>
    </xf>
    <xf numFmtId="0" fontId="20" fillId="4" borderId="16" xfId="2" applyFont="1" applyFill="1" applyBorder="1" applyAlignment="1">
      <alignment horizontal="center" vertical="center" wrapText="1"/>
    </xf>
    <xf numFmtId="9" fontId="20" fillId="4" borderId="9" xfId="2" applyNumberFormat="1" applyFont="1" applyFill="1" applyBorder="1" applyAlignment="1">
      <alignment horizontal="center" vertical="center" wrapText="1"/>
    </xf>
    <xf numFmtId="9" fontId="20" fillId="4" borderId="6" xfId="2" applyNumberFormat="1" applyFont="1" applyFill="1" applyBorder="1" applyAlignment="1">
      <alignment horizontal="center" vertical="center" wrapText="1"/>
    </xf>
    <xf numFmtId="0" fontId="20" fillId="4" borderId="6" xfId="2" applyFont="1" applyFill="1" applyBorder="1" applyAlignment="1">
      <alignment horizontal="center" vertical="center" wrapText="1"/>
    </xf>
    <xf numFmtId="0" fontId="10" fillId="0" borderId="15" xfId="2" applyFont="1" applyBorder="1" applyAlignment="1">
      <alignment horizontal="center" vertical="center"/>
    </xf>
    <xf numFmtId="0" fontId="12" fillId="0" borderId="1" xfId="2" applyFont="1" applyBorder="1" applyAlignment="1">
      <alignment horizontal="left" vertical="center" wrapText="1"/>
    </xf>
    <xf numFmtId="0" fontId="12" fillId="0" borderId="27" xfId="2" applyFont="1" applyBorder="1" applyAlignment="1">
      <alignment horizontal="left" vertical="center" wrapText="1"/>
    </xf>
    <xf numFmtId="0" fontId="40" fillId="12" borderId="16" xfId="0" applyFont="1" applyFill="1" applyBorder="1" applyAlignment="1">
      <alignment horizontal="center"/>
    </xf>
    <xf numFmtId="0" fontId="9" fillId="6" borderId="10" xfId="2" applyFont="1" applyFill="1" applyBorder="1" applyAlignment="1">
      <alignment horizontal="center" vertical="center" wrapText="1"/>
    </xf>
    <xf numFmtId="0" fontId="9" fillId="6" borderId="1" xfId="2" applyFont="1" applyFill="1" applyBorder="1" applyAlignment="1">
      <alignment horizontal="center" vertical="center" wrapText="1"/>
    </xf>
    <xf numFmtId="0" fontId="0" fillId="0" borderId="0" xfId="0" applyAlignment="1">
      <alignment vertical="center"/>
    </xf>
    <xf numFmtId="0" fontId="14" fillId="0" borderId="0" xfId="2" applyFont="1" applyAlignment="1">
      <alignment horizontal="center" vertical="center" wrapText="1"/>
    </xf>
    <xf numFmtId="0" fontId="14" fillId="6" borderId="11" xfId="2" applyFont="1" applyFill="1" applyBorder="1" applyAlignment="1" applyProtection="1">
      <alignment horizontal="center" vertical="center" wrapText="1"/>
      <protection locked="0"/>
    </xf>
    <xf numFmtId="0" fontId="34" fillId="6" borderId="1" xfId="2" applyFont="1" applyFill="1" applyBorder="1" applyAlignment="1" applyProtection="1">
      <alignment horizontal="center" vertical="center" wrapText="1"/>
      <protection locked="0"/>
    </xf>
    <xf numFmtId="0" fontId="35" fillId="6" borderId="1" xfId="2" applyFont="1" applyFill="1" applyBorder="1" applyAlignment="1" applyProtection="1">
      <alignment horizontal="center" vertical="center" wrapText="1"/>
      <protection locked="0"/>
    </xf>
    <xf numFmtId="0" fontId="0" fillId="0" borderId="0" xfId="0" applyAlignment="1">
      <alignment horizontal="center"/>
    </xf>
    <xf numFmtId="9" fontId="47" fillId="4" borderId="1" xfId="2" applyNumberFormat="1" applyFont="1" applyFill="1" applyBorder="1" applyAlignment="1">
      <alignment horizontal="center" vertical="center" wrapText="1"/>
    </xf>
    <xf numFmtId="0" fontId="9" fillId="7" borderId="1" xfId="2" applyFont="1" applyFill="1" applyBorder="1" applyAlignment="1">
      <alignment horizontal="center" vertical="top" wrapText="1"/>
    </xf>
    <xf numFmtId="0" fontId="0" fillId="7" borderId="0" xfId="0" applyFill="1"/>
    <xf numFmtId="0" fontId="16" fillId="0" borderId="25" xfId="2" applyFont="1" applyBorder="1" applyAlignment="1" applyProtection="1">
      <alignment horizontal="justify" vertical="center" wrapText="1"/>
      <protection locked="0"/>
    </xf>
    <xf numFmtId="0" fontId="48" fillId="0" borderId="1" xfId="1" applyFont="1" applyBorder="1" applyAlignment="1">
      <alignment vertical="center" wrapText="1"/>
    </xf>
    <xf numFmtId="0" fontId="2" fillId="0" borderId="1" xfId="0" applyFont="1" applyBorder="1" applyAlignment="1">
      <alignment horizontal="left" vertical="center" wrapText="1"/>
    </xf>
    <xf numFmtId="0" fontId="0" fillId="0" borderId="1" xfId="0" applyFont="1" applyBorder="1" applyAlignment="1">
      <alignment horizontal="left" vertical="center" wrapText="1"/>
    </xf>
    <xf numFmtId="0" fontId="7" fillId="9" borderId="1" xfId="0" applyFont="1" applyFill="1" applyBorder="1" applyAlignment="1">
      <alignment horizontal="center" vertical="center" wrapText="1"/>
    </xf>
    <xf numFmtId="0" fontId="14" fillId="6" borderId="1" xfId="2" applyFont="1" applyFill="1" applyBorder="1" applyAlignment="1">
      <alignment horizontal="center" vertical="top" wrapText="1"/>
    </xf>
    <xf numFmtId="0" fontId="14" fillId="6" borderId="1" xfId="2" applyFont="1" applyFill="1" applyBorder="1" applyAlignment="1">
      <alignment horizontal="justify" vertical="top" wrapText="1"/>
    </xf>
    <xf numFmtId="0" fontId="14" fillId="6" borderId="2" xfId="2" applyFont="1" applyFill="1" applyBorder="1" applyAlignment="1">
      <alignment horizontal="center" vertical="top" wrapText="1"/>
    </xf>
    <xf numFmtId="0" fontId="16" fillId="6" borderId="1" xfId="2" applyFont="1" applyFill="1" applyBorder="1" applyAlignment="1">
      <alignment horizontal="justify" vertical="top" wrapText="1"/>
    </xf>
    <xf numFmtId="0" fontId="16" fillId="6" borderId="2" xfId="2" applyFont="1" applyFill="1" applyBorder="1" applyAlignment="1">
      <alignment horizontal="justify" vertical="top" wrapText="1"/>
    </xf>
    <xf numFmtId="0" fontId="16" fillId="7" borderId="1" xfId="2" applyFont="1" applyFill="1" applyBorder="1" applyAlignment="1">
      <alignment vertical="center" wrapText="1"/>
    </xf>
    <xf numFmtId="0" fontId="9" fillId="7" borderId="1" xfId="2" applyFont="1" applyFill="1" applyBorder="1" applyAlignment="1">
      <alignment vertical="top" wrapText="1"/>
    </xf>
    <xf numFmtId="0" fontId="14" fillId="7" borderId="2" xfId="2" applyFont="1" applyFill="1" applyBorder="1" applyAlignment="1">
      <alignment horizontal="left" vertical="center" wrapText="1"/>
    </xf>
    <xf numFmtId="0" fontId="14" fillId="7" borderId="10" xfId="2" applyFont="1" applyFill="1" applyBorder="1" applyAlignment="1">
      <alignment horizontal="left" vertical="center" wrapText="1"/>
    </xf>
    <xf numFmtId="0" fontId="14" fillId="7" borderId="6" xfId="2" applyFont="1" applyFill="1" applyBorder="1" applyAlignment="1">
      <alignment horizontal="left" vertical="center" wrapText="1"/>
    </xf>
    <xf numFmtId="0" fontId="14" fillId="7" borderId="1" xfId="2" applyFont="1" applyFill="1" applyBorder="1" applyAlignment="1">
      <alignment vertical="top" wrapText="1"/>
    </xf>
    <xf numFmtId="0" fontId="14" fillId="7" borderId="2" xfId="2" applyFont="1" applyFill="1" applyBorder="1" applyAlignment="1">
      <alignment vertical="center" wrapText="1"/>
    </xf>
    <xf numFmtId="0" fontId="14" fillId="7" borderId="1" xfId="2" applyFont="1" applyFill="1" applyBorder="1" applyAlignment="1">
      <alignment horizontal="justify" vertical="center" wrapText="1"/>
    </xf>
    <xf numFmtId="0" fontId="12" fillId="7" borderId="1" xfId="2" applyFont="1" applyFill="1" applyBorder="1" applyAlignment="1">
      <alignment vertical="center" wrapText="1"/>
    </xf>
    <xf numFmtId="14" fontId="12" fillId="7" borderId="1" xfId="2" applyNumberFormat="1" applyFont="1" applyFill="1" applyBorder="1" applyAlignment="1">
      <alignment horizontal="left" vertical="center" wrapText="1"/>
    </xf>
    <xf numFmtId="0" fontId="36" fillId="7" borderId="1" xfId="2" applyFont="1" applyFill="1" applyBorder="1" applyAlignment="1">
      <alignment vertical="center" wrapText="1"/>
    </xf>
    <xf numFmtId="0" fontId="37" fillId="7" borderId="1" xfId="2" applyFont="1" applyFill="1" applyBorder="1" applyAlignment="1">
      <alignment vertical="center" wrapText="1"/>
    </xf>
    <xf numFmtId="0" fontId="38" fillId="7" borderId="1" xfId="0" applyFont="1" applyFill="1" applyBorder="1" applyAlignment="1">
      <alignment horizontal="justify" vertical="center"/>
    </xf>
    <xf numFmtId="0" fontId="12" fillId="7" borderId="1" xfId="2" applyFont="1" applyFill="1" applyBorder="1" applyAlignment="1">
      <alignment vertical="top" wrapText="1"/>
    </xf>
  </cellXfs>
  <cellStyles count="14">
    <cellStyle name="Estilo 2" xfId="12"/>
    <cellStyle name="Hipervínculo" xfId="1" builtinId="8"/>
    <cellStyle name="Normal" xfId="0" builtinId="0"/>
    <cellStyle name="Normal - Style1 2" xfId="13"/>
    <cellStyle name="Normal 10" xfId="9"/>
    <cellStyle name="Normal 11" xfId="7"/>
    <cellStyle name="Normal 12" xfId="4"/>
    <cellStyle name="Normal 13" xfId="6"/>
    <cellStyle name="Normal 14" xfId="5"/>
    <cellStyle name="Normal 2" xfId="2"/>
    <cellStyle name="Normal 4" xfId="3"/>
    <cellStyle name="Normal 6" xfId="11"/>
    <cellStyle name="Normal 8" xfId="10"/>
    <cellStyle name="Normal 9" xfId="8"/>
  </cellStyles>
  <dxfs count="710">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2</xdr:row>
      <xdr:rowOff>76200</xdr:rowOff>
    </xdr:from>
    <xdr:to>
      <xdr:col>10</xdr:col>
      <xdr:colOff>514350</xdr:colOff>
      <xdr:row>6</xdr:row>
      <xdr:rowOff>223288</xdr:rowOff>
    </xdr:to>
    <xdr:pic>
      <xdr:nvPicPr>
        <xdr:cNvPr id="4" name="Imagen 3">
          <a:extLst>
            <a:ext uri="{FF2B5EF4-FFF2-40B4-BE49-F238E27FC236}">
              <a16:creationId xmlns:a16="http://schemas.microsoft.com/office/drawing/2014/main" xmlns="" id="{C9C63154-73F2-4197-A6D4-31874802E0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0" y="457200"/>
          <a:ext cx="1143000" cy="122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83874</xdr:colOff>
      <xdr:row>0</xdr:row>
      <xdr:rowOff>35719</xdr:rowOff>
    </xdr:from>
    <xdr:to>
      <xdr:col>5</xdr:col>
      <xdr:colOff>1196592</xdr:colOff>
      <xdr:row>2</xdr:row>
      <xdr:rowOff>265150</xdr:rowOff>
    </xdr:to>
    <xdr:pic>
      <xdr:nvPicPr>
        <xdr:cNvPr id="2" name="Imagen 1">
          <a:extLst>
            <a:ext uri="{FF2B5EF4-FFF2-40B4-BE49-F238E27FC236}">
              <a16:creationId xmlns:a16="http://schemas.microsoft.com/office/drawing/2014/main" xmlns="" id="{C312C4C0-3695-4F81-8D19-02337FCC20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124" y="35719"/>
          <a:ext cx="1195386" cy="7768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amirez\Downloads\gestion%20de%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financiera-my.sharepoint.com/personal/ojquintero_superfinanciera_gov_co/Documents/ReOp/Seguimiento%20riesgos/Matrices%20Diciembre/Planeaci&#243;n.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nexo%203%20Racionalizaci&#243;n%20de%20Tr&#225;mite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 val="Indice"/>
      <sheetName val="CONTEXTO"/>
      <sheetName val="48 GADCA"/>
    </sheetNames>
    <sheetDataSet>
      <sheetData sheetId="0" refreshError="1"/>
      <sheetData sheetId="1" refreshError="1"/>
      <sheetData sheetId="2" refreshError="1">
        <row r="11">
          <cell r="X11" t="str">
            <v>Menor a 10 SMLMV</v>
          </cell>
        </row>
        <row r="12">
          <cell r="X12" t="str">
            <v>Entre 10 y 50 SMLMV</v>
          </cell>
        </row>
        <row r="13">
          <cell r="X13" t="str">
            <v>Entre 50 y 100 SMLMV</v>
          </cell>
        </row>
        <row r="14">
          <cell r="X14" t="str">
            <v>Entre 100 y 500 SMLMV</v>
          </cell>
        </row>
        <row r="15">
          <cell r="X15" t="str">
            <v>Mayor a 500 SMLMV</v>
          </cell>
        </row>
        <row r="16">
          <cell r="X16" t="str">
            <v>N/A</v>
          </cell>
        </row>
      </sheetData>
      <sheetData sheetId="3" refreshError="1"/>
      <sheetData sheetId="4" refreshError="1"/>
      <sheetData sheetId="5" refreshError="1"/>
      <sheetData sheetId="6" refreshError="1"/>
      <sheetData sheetId="7" refreshError="1"/>
      <sheetData sheetId="8" refreshError="1"/>
      <sheetData sheetId="9" refreshError="1"/>
      <sheetData sheetId="10">
        <row r="4">
          <cell r="A4" t="str">
            <v>A_Ejecución_y_Administración_de_procesos</v>
          </cell>
          <cell r="O4" t="str">
            <v>Preventivo</v>
          </cell>
        </row>
        <row r="5">
          <cell r="A5" t="str">
            <v>B_Fraude_Externo</v>
          </cell>
          <cell r="O5" t="str">
            <v>Detectivo</v>
          </cell>
          <cell r="P5" t="str">
            <v>Probabilidad</v>
          </cell>
        </row>
        <row r="6">
          <cell r="A6" t="str">
            <v>C_Fraude_Interno</v>
          </cell>
          <cell r="O6" t="str">
            <v>Correctivo</v>
          </cell>
          <cell r="P6" t="str">
            <v>Impacto</v>
          </cell>
        </row>
        <row r="7">
          <cell r="A7" t="str">
            <v>D_Fallas_Tecnológicas</v>
          </cell>
        </row>
        <row r="8">
          <cell r="A8" t="str">
            <v>E_Relaciones_Laborales</v>
          </cell>
        </row>
        <row r="9">
          <cell r="A9" t="str">
            <v>F_Usuarios_Productos_y_Prácticas_Organizacionales</v>
          </cell>
        </row>
        <row r="10">
          <cell r="A10" t="str">
            <v>G_Daños_Activos_Físicos</v>
          </cell>
        </row>
      </sheetData>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ESTABLECER CONTEXTO "/>
      <sheetName val="B. DOFA"/>
      <sheetName val="C. ESTRATEGIAS DOFA"/>
      <sheetName val="1. RIESGOS "/>
      <sheetName val="2. DOCUMENTACIÓN"/>
      <sheetName val="2.1 CIBER"/>
      <sheetName val="3. EVALUACIÓN"/>
      <sheetName val="4. VALORACIÓN"/>
      <sheetName val="5. MATRIZ DE RIESGOS"/>
      <sheetName val="4a. MATRIZ CALIFICACIÓN"/>
      <sheetName val="MATRIZ DE CALIFICACIÓN"/>
      <sheetName val="Causas"/>
      <sheetName val="AMENAZAS DE CIBERSEGURIDAD "/>
      <sheetName val="NUEVAS_TABLAS"/>
      <sheetName val="CONTROLES SD"/>
      <sheetName val="IDENTIFICACIÓN DE LAS VULNERABI"/>
      <sheetName val="HISTORIAL DE CAMBIOS"/>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 xml:space="preserve">Hardware (biométricos, equipos de cómputo y comunicaciones, servidores) </v>
          </cell>
        </row>
        <row r="3">
          <cell r="B3" t="str">
            <v>Software y/o Sistema</v>
          </cell>
        </row>
        <row r="4">
          <cell r="B4" t="str">
            <v>Servicios (internet, web, portales, agua, luz..)</v>
          </cell>
        </row>
        <row r="5">
          <cell r="B5" t="str">
            <v>Personas</v>
          </cell>
        </row>
        <row r="6">
          <cell r="B6" t="str">
            <v>Información</v>
          </cell>
        </row>
        <row r="7">
          <cell r="B7" t="str">
            <v>Intangible (Imagen)</v>
          </cell>
        </row>
        <row r="8">
          <cell r="B8" t="str">
            <v>Instalaciones</v>
          </cell>
        </row>
        <row r="9">
          <cell r="B9" t="str">
            <v>Componentes de red</v>
          </cell>
        </row>
        <row r="10">
          <cell r="B10">
            <v>0</v>
          </cell>
        </row>
      </sheetData>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DE RACIONALIZACION"/>
      <sheetName val="TABLA"/>
      <sheetName val="Tablas instituciones"/>
      <sheetName val="Hoja1"/>
      <sheetName val="Formulas"/>
    </sheetNames>
    <sheetDataSet>
      <sheetData sheetId="0" refreshError="1"/>
      <sheetData sheetId="1">
        <row r="2">
          <cell r="G2" t="str">
            <v>Normativas</v>
          </cell>
        </row>
        <row r="3">
          <cell r="G3" t="str">
            <v>Administrativas</v>
          </cell>
        </row>
        <row r="4">
          <cell r="G4" t="str">
            <v>Tecnologicas</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3:H92"/>
  <sheetViews>
    <sheetView showGridLines="0" zoomScale="84" zoomScaleNormal="84" workbookViewId="0">
      <selection activeCell="T21" sqref="T21"/>
    </sheetView>
  </sheetViews>
  <sheetFormatPr baseColWidth="10" defaultColWidth="11.42578125" defaultRowHeight="15" x14ac:dyDescent="0.25"/>
  <cols>
    <col min="3" max="3" width="24.42578125" customWidth="1"/>
    <col min="4" max="4" width="6.140625" customWidth="1"/>
    <col min="5" max="5" width="21" customWidth="1"/>
    <col min="6" max="6" width="6.140625" customWidth="1"/>
    <col min="7" max="7" width="28" customWidth="1"/>
    <col min="8" max="8" width="6.5703125" customWidth="1"/>
  </cols>
  <sheetData>
    <row r="3" spans="2:8" ht="24.75" customHeight="1" x14ac:dyDescent="0.25">
      <c r="B3" s="2" t="s">
        <v>7</v>
      </c>
      <c r="C3" s="2" t="s">
        <v>14</v>
      </c>
      <c r="D3" s="2" t="s">
        <v>9</v>
      </c>
      <c r="E3" s="2" t="s">
        <v>0</v>
      </c>
      <c r="F3" s="2" t="s">
        <v>199</v>
      </c>
      <c r="G3" s="2" t="s">
        <v>200</v>
      </c>
      <c r="H3" s="2" t="s">
        <v>201</v>
      </c>
    </row>
    <row r="4" spans="2:8" ht="19.5" customHeight="1" x14ac:dyDescent="0.25">
      <c r="B4" s="1" t="s">
        <v>8</v>
      </c>
      <c r="C4" s="98" t="s">
        <v>15</v>
      </c>
      <c r="D4" s="92">
        <v>1</v>
      </c>
      <c r="E4" s="95" t="s">
        <v>1</v>
      </c>
      <c r="F4" s="92" t="s">
        <v>93</v>
      </c>
      <c r="G4" s="17" t="s">
        <v>205</v>
      </c>
      <c r="H4" s="16">
        <v>1</v>
      </c>
    </row>
    <row r="5" spans="2:8" ht="19.5" customHeight="1" x14ac:dyDescent="0.25">
      <c r="B5" s="1" t="s">
        <v>8</v>
      </c>
      <c r="C5" s="99"/>
      <c r="D5" s="93"/>
      <c r="E5" s="96"/>
      <c r="F5" s="93"/>
      <c r="G5" s="17" t="s">
        <v>202</v>
      </c>
      <c r="H5" s="16">
        <v>2</v>
      </c>
    </row>
    <row r="6" spans="2:8" ht="19.5" customHeight="1" x14ac:dyDescent="0.25">
      <c r="B6" s="1" t="s">
        <v>8</v>
      </c>
      <c r="C6" s="99"/>
      <c r="D6" s="93"/>
      <c r="E6" s="96"/>
      <c r="F6" s="93"/>
      <c r="G6" s="17" t="s">
        <v>203</v>
      </c>
      <c r="H6" s="16">
        <v>3</v>
      </c>
    </row>
    <row r="7" spans="2:8" ht="19.5" customHeight="1" x14ac:dyDescent="0.25">
      <c r="B7" s="1" t="s">
        <v>8</v>
      </c>
      <c r="C7" s="99"/>
      <c r="D7" s="94"/>
      <c r="E7" s="97"/>
      <c r="F7" s="94"/>
      <c r="G7" s="17" t="s">
        <v>204</v>
      </c>
      <c r="H7" s="16">
        <v>4</v>
      </c>
    </row>
    <row r="8" spans="2:8" ht="19.5" customHeight="1" x14ac:dyDescent="0.25">
      <c r="B8" s="1" t="s">
        <v>8</v>
      </c>
      <c r="C8" s="99"/>
      <c r="D8" s="3">
        <f>1+D4</f>
        <v>2</v>
      </c>
      <c r="E8" s="5" t="s">
        <v>2</v>
      </c>
      <c r="F8" s="3" t="s">
        <v>94</v>
      </c>
      <c r="G8" s="17" t="s">
        <v>204</v>
      </c>
      <c r="H8" s="16">
        <v>1</v>
      </c>
    </row>
    <row r="9" spans="2:8" ht="19.5" customHeight="1" x14ac:dyDescent="0.25">
      <c r="B9" s="1" t="s">
        <v>8</v>
      </c>
      <c r="C9" s="99"/>
      <c r="D9" s="92">
        <v>3</v>
      </c>
      <c r="E9" s="95" t="s">
        <v>3</v>
      </c>
      <c r="F9" s="92" t="s">
        <v>95</v>
      </c>
      <c r="G9" s="17" t="s">
        <v>206</v>
      </c>
      <c r="H9" s="16">
        <v>1</v>
      </c>
    </row>
    <row r="10" spans="2:8" ht="19.5" customHeight="1" x14ac:dyDescent="0.25">
      <c r="B10" s="1" t="s">
        <v>8</v>
      </c>
      <c r="C10" s="99"/>
      <c r="D10" s="93"/>
      <c r="E10" s="96"/>
      <c r="F10" s="93"/>
      <c r="G10" s="17" t="s">
        <v>207</v>
      </c>
      <c r="H10" s="16">
        <v>2</v>
      </c>
    </row>
    <row r="11" spans="2:8" ht="19.5" customHeight="1" x14ac:dyDescent="0.25">
      <c r="B11" s="1" t="s">
        <v>8</v>
      </c>
      <c r="C11" s="99"/>
      <c r="D11" s="93"/>
      <c r="E11" s="96"/>
      <c r="F11" s="93"/>
      <c r="G11" s="17" t="s">
        <v>208</v>
      </c>
      <c r="H11" s="16">
        <v>3</v>
      </c>
    </row>
    <row r="12" spans="2:8" ht="19.5" customHeight="1" x14ac:dyDescent="0.25">
      <c r="B12" s="1" t="s">
        <v>8</v>
      </c>
      <c r="C12" s="99"/>
      <c r="D12" s="94"/>
      <c r="E12" s="97"/>
      <c r="F12" s="94"/>
      <c r="G12" s="17" t="s">
        <v>209</v>
      </c>
      <c r="H12" s="16">
        <v>4</v>
      </c>
    </row>
    <row r="13" spans="2:8" ht="34.5" customHeight="1" x14ac:dyDescent="0.25">
      <c r="B13" s="1" t="s">
        <v>8</v>
      </c>
      <c r="C13" s="99"/>
      <c r="D13" s="92">
        <v>4</v>
      </c>
      <c r="E13" s="95" t="s">
        <v>4</v>
      </c>
      <c r="F13" s="92" t="s">
        <v>96</v>
      </c>
      <c r="G13" s="17" t="s">
        <v>210</v>
      </c>
      <c r="H13" s="16">
        <v>1</v>
      </c>
    </row>
    <row r="14" spans="2:8" ht="22.5" x14ac:dyDescent="0.25">
      <c r="B14" s="1" t="s">
        <v>8</v>
      </c>
      <c r="C14" s="99"/>
      <c r="D14" s="93"/>
      <c r="E14" s="96"/>
      <c r="F14" s="93"/>
      <c r="G14" s="17" t="s">
        <v>211</v>
      </c>
      <c r="H14" s="16">
        <v>2</v>
      </c>
    </row>
    <row r="15" spans="2:8" x14ac:dyDescent="0.25">
      <c r="B15" s="1" t="s">
        <v>8</v>
      </c>
      <c r="C15" s="99"/>
      <c r="D15" s="93"/>
      <c r="E15" s="96"/>
      <c r="F15" s="93"/>
      <c r="G15" s="17" t="s">
        <v>212</v>
      </c>
      <c r="H15" s="16">
        <v>3</v>
      </c>
    </row>
    <row r="16" spans="2:8" x14ac:dyDescent="0.25">
      <c r="B16" s="1" t="s">
        <v>8</v>
      </c>
      <c r="C16" s="99"/>
      <c r="D16" s="94"/>
      <c r="E16" s="97"/>
      <c r="F16" s="94"/>
      <c r="G16" s="17" t="s">
        <v>213</v>
      </c>
      <c r="H16" s="16">
        <v>4</v>
      </c>
    </row>
    <row r="17" spans="2:8" ht="34.5" customHeight="1" x14ac:dyDescent="0.25">
      <c r="B17" s="1" t="s">
        <v>8</v>
      </c>
      <c r="C17" s="99"/>
      <c r="D17" s="92">
        <v>5</v>
      </c>
      <c r="E17" s="95" t="s">
        <v>5</v>
      </c>
      <c r="F17" s="92" t="s">
        <v>97</v>
      </c>
      <c r="G17" s="17" t="s">
        <v>214</v>
      </c>
      <c r="H17" s="16">
        <v>1</v>
      </c>
    </row>
    <row r="18" spans="2:8" x14ac:dyDescent="0.25">
      <c r="B18" s="1" t="s">
        <v>8</v>
      </c>
      <c r="C18" s="99"/>
      <c r="D18" s="93"/>
      <c r="E18" s="96"/>
      <c r="F18" s="93"/>
      <c r="G18" s="17" t="s">
        <v>215</v>
      </c>
      <c r="H18" s="16">
        <v>2</v>
      </c>
    </row>
    <row r="19" spans="2:8" x14ac:dyDescent="0.25">
      <c r="B19" s="1" t="s">
        <v>8</v>
      </c>
      <c r="C19" s="99"/>
      <c r="D19" s="93"/>
      <c r="E19" s="96"/>
      <c r="F19" s="93"/>
      <c r="G19" s="17" t="s">
        <v>216</v>
      </c>
      <c r="H19" s="16">
        <v>3</v>
      </c>
    </row>
    <row r="20" spans="2:8" x14ac:dyDescent="0.25">
      <c r="B20" s="1" t="s">
        <v>8</v>
      </c>
      <c r="C20" s="99"/>
      <c r="D20" s="94"/>
      <c r="E20" s="97"/>
      <c r="F20" s="94"/>
      <c r="G20" s="17" t="s">
        <v>217</v>
      </c>
      <c r="H20" s="16">
        <v>4</v>
      </c>
    </row>
    <row r="21" spans="2:8" ht="34.5" customHeight="1" x14ac:dyDescent="0.25">
      <c r="B21" s="1" t="s">
        <v>8</v>
      </c>
      <c r="C21" s="99"/>
      <c r="D21" s="92">
        <v>6</v>
      </c>
      <c r="E21" s="95" t="s">
        <v>6</v>
      </c>
      <c r="F21" s="92" t="s">
        <v>98</v>
      </c>
      <c r="G21" s="17" t="s">
        <v>218</v>
      </c>
      <c r="H21" s="16">
        <v>1</v>
      </c>
    </row>
    <row r="22" spans="2:8" ht="33.75" x14ac:dyDescent="0.25">
      <c r="B22" s="1" t="s">
        <v>8</v>
      </c>
      <c r="C22" s="99"/>
      <c r="D22" s="93"/>
      <c r="E22" s="96"/>
      <c r="F22" s="93"/>
      <c r="G22" s="17" t="s">
        <v>219</v>
      </c>
      <c r="H22" s="16">
        <v>2</v>
      </c>
    </row>
    <row r="23" spans="2:8" ht="22.5" x14ac:dyDescent="0.25">
      <c r="B23" s="1" t="s">
        <v>8</v>
      </c>
      <c r="C23" s="100"/>
      <c r="D23" s="94"/>
      <c r="E23" s="97"/>
      <c r="F23" s="94"/>
      <c r="G23" s="17" t="s">
        <v>220</v>
      </c>
      <c r="H23" s="16">
        <v>3</v>
      </c>
    </row>
    <row r="24" spans="2:8" ht="30" customHeight="1" x14ac:dyDescent="0.25">
      <c r="B24" s="1" t="s">
        <v>8</v>
      </c>
      <c r="C24" s="18" t="s">
        <v>16</v>
      </c>
      <c r="D24" s="3">
        <v>7</v>
      </c>
      <c r="E24" s="5" t="s">
        <v>10</v>
      </c>
      <c r="F24" s="1" t="s">
        <v>99</v>
      </c>
      <c r="G24" s="4"/>
      <c r="H24" s="1"/>
    </row>
    <row r="25" spans="2:8" x14ac:dyDescent="0.25">
      <c r="B25" s="1" t="s">
        <v>8</v>
      </c>
      <c r="C25" s="18" t="s">
        <v>17</v>
      </c>
      <c r="D25" s="3">
        <v>8</v>
      </c>
      <c r="E25" s="5" t="s">
        <v>11</v>
      </c>
      <c r="F25" s="1" t="s">
        <v>100</v>
      </c>
      <c r="G25" s="4"/>
      <c r="H25" s="1"/>
    </row>
    <row r="26" spans="2:8" ht="23.25" x14ac:dyDescent="0.25">
      <c r="B26" s="1" t="s">
        <v>8</v>
      </c>
      <c r="C26" s="18" t="s">
        <v>17</v>
      </c>
      <c r="D26" s="3">
        <v>9</v>
      </c>
      <c r="E26" s="5" t="s">
        <v>12</v>
      </c>
      <c r="F26" s="1" t="s">
        <v>101</v>
      </c>
      <c r="G26" s="4"/>
      <c r="H26" s="1"/>
    </row>
    <row r="27" spans="2:8" ht="34.5" x14ac:dyDescent="0.25">
      <c r="B27" s="1" t="s">
        <v>8</v>
      </c>
      <c r="C27" s="18" t="s">
        <v>17</v>
      </c>
      <c r="D27" s="3">
        <v>10</v>
      </c>
      <c r="E27" s="5" t="s">
        <v>13</v>
      </c>
      <c r="F27" s="1" t="s">
        <v>102</v>
      </c>
      <c r="G27" s="4"/>
      <c r="H27" s="1"/>
    </row>
    <row r="28" spans="2:8" ht="22.5" x14ac:dyDescent="0.25">
      <c r="B28" s="1" t="s">
        <v>8</v>
      </c>
      <c r="C28" s="18" t="s">
        <v>20</v>
      </c>
      <c r="D28" s="3">
        <v>11</v>
      </c>
      <c r="E28" s="5" t="s">
        <v>18</v>
      </c>
      <c r="F28" s="1" t="s">
        <v>103</v>
      </c>
      <c r="G28" s="4"/>
      <c r="H28" s="1"/>
    </row>
    <row r="29" spans="2:8" ht="22.5" x14ac:dyDescent="0.25">
      <c r="B29" s="1" t="s">
        <v>8</v>
      </c>
      <c r="C29" s="18" t="s">
        <v>20</v>
      </c>
      <c r="D29" s="3">
        <v>12</v>
      </c>
      <c r="E29" s="5" t="s">
        <v>19</v>
      </c>
      <c r="F29" s="1" t="s">
        <v>104</v>
      </c>
      <c r="G29" s="4"/>
      <c r="H29" s="1"/>
    </row>
    <row r="30" spans="2:8" x14ac:dyDescent="0.25">
      <c r="B30" s="1" t="s">
        <v>28</v>
      </c>
      <c r="C30" s="18" t="s">
        <v>27</v>
      </c>
      <c r="D30" s="3">
        <v>13</v>
      </c>
      <c r="E30" s="5" t="s">
        <v>21</v>
      </c>
      <c r="F30" s="1" t="s">
        <v>105</v>
      </c>
      <c r="G30" s="4"/>
      <c r="H30" s="1"/>
    </row>
    <row r="31" spans="2:8" x14ac:dyDescent="0.25">
      <c r="B31" s="1" t="s">
        <v>28</v>
      </c>
      <c r="C31" s="18" t="s">
        <v>27</v>
      </c>
      <c r="D31" s="3">
        <v>14</v>
      </c>
      <c r="E31" s="5" t="s">
        <v>22</v>
      </c>
      <c r="F31" s="1" t="s">
        <v>106</v>
      </c>
      <c r="G31" s="4"/>
      <c r="H31" s="1"/>
    </row>
    <row r="32" spans="2:8" x14ac:dyDescent="0.25">
      <c r="B32" s="1" t="s">
        <v>28</v>
      </c>
      <c r="C32" s="18" t="s">
        <v>27</v>
      </c>
      <c r="D32" s="3">
        <v>15</v>
      </c>
      <c r="E32" s="5" t="s">
        <v>23</v>
      </c>
      <c r="F32" s="1" t="s">
        <v>107</v>
      </c>
      <c r="G32" s="4"/>
      <c r="H32" s="1"/>
    </row>
    <row r="33" spans="2:8" ht="23.25" x14ac:dyDescent="0.25">
      <c r="B33" s="1" t="s">
        <v>28</v>
      </c>
      <c r="C33" s="18" t="s">
        <v>27</v>
      </c>
      <c r="D33" s="3">
        <v>16</v>
      </c>
      <c r="E33" s="5" t="s">
        <v>24</v>
      </c>
      <c r="F33" s="1" t="s">
        <v>108</v>
      </c>
      <c r="G33" s="4"/>
      <c r="H33" s="1"/>
    </row>
    <row r="34" spans="2:8" ht="23.25" x14ac:dyDescent="0.25">
      <c r="B34" s="1" t="s">
        <v>28</v>
      </c>
      <c r="C34" s="18" t="s">
        <v>27</v>
      </c>
      <c r="D34" s="3">
        <v>17</v>
      </c>
      <c r="E34" s="5" t="s">
        <v>25</v>
      </c>
      <c r="F34" s="1" t="s">
        <v>109</v>
      </c>
      <c r="G34" s="4"/>
      <c r="H34" s="1"/>
    </row>
    <row r="35" spans="2:8" ht="45.75" x14ac:dyDescent="0.25">
      <c r="B35" s="1" t="s">
        <v>28</v>
      </c>
      <c r="C35" s="18" t="s">
        <v>27</v>
      </c>
      <c r="D35" s="3">
        <v>18</v>
      </c>
      <c r="E35" s="5" t="s">
        <v>26</v>
      </c>
      <c r="F35" s="1" t="s">
        <v>110</v>
      </c>
      <c r="G35" s="5"/>
      <c r="H35" s="1"/>
    </row>
    <row r="36" spans="2:8" ht="34.5" x14ac:dyDescent="0.25">
      <c r="B36" s="1" t="s">
        <v>28</v>
      </c>
      <c r="C36" s="18" t="s">
        <v>31</v>
      </c>
      <c r="D36" s="3">
        <v>19</v>
      </c>
      <c r="E36" s="5" t="s">
        <v>112</v>
      </c>
      <c r="F36" s="1" t="s">
        <v>111</v>
      </c>
      <c r="G36" s="4"/>
      <c r="H36" s="1"/>
    </row>
    <row r="37" spans="2:8" ht="22.5" x14ac:dyDescent="0.25">
      <c r="B37" s="1" t="s">
        <v>28</v>
      </c>
      <c r="C37" s="18" t="s">
        <v>31</v>
      </c>
      <c r="D37" s="3">
        <v>20</v>
      </c>
      <c r="E37" s="5" t="s">
        <v>29</v>
      </c>
      <c r="F37" s="1" t="s">
        <v>113</v>
      </c>
      <c r="G37" s="4"/>
      <c r="H37" s="1"/>
    </row>
    <row r="38" spans="2:8" ht="22.5" x14ac:dyDescent="0.25">
      <c r="B38" s="1" t="s">
        <v>28</v>
      </c>
      <c r="C38" s="18" t="s">
        <v>31</v>
      </c>
      <c r="D38" s="3">
        <v>21</v>
      </c>
      <c r="E38" s="5" t="s">
        <v>30</v>
      </c>
      <c r="F38" s="1" t="s">
        <v>114</v>
      </c>
      <c r="G38" s="4"/>
      <c r="H38" s="1"/>
    </row>
    <row r="39" spans="2:8" ht="23.25" x14ac:dyDescent="0.25">
      <c r="B39" s="1" t="s">
        <v>28</v>
      </c>
      <c r="C39" s="18" t="s">
        <v>32</v>
      </c>
      <c r="D39" s="3">
        <v>22</v>
      </c>
      <c r="E39" s="5" t="s">
        <v>33</v>
      </c>
      <c r="F39" s="1" t="s">
        <v>115</v>
      </c>
      <c r="G39" s="4"/>
      <c r="H39" s="1"/>
    </row>
    <row r="40" spans="2:8" ht="23.25" x14ac:dyDescent="0.25">
      <c r="B40" s="1" t="s">
        <v>28</v>
      </c>
      <c r="C40" s="18" t="s">
        <v>32</v>
      </c>
      <c r="D40" s="3">
        <v>23</v>
      </c>
      <c r="E40" s="5" t="s">
        <v>34</v>
      </c>
      <c r="F40" s="1" t="s">
        <v>116</v>
      </c>
      <c r="G40" s="4"/>
      <c r="H40" s="1"/>
    </row>
    <row r="41" spans="2:8" ht="23.25" x14ac:dyDescent="0.25">
      <c r="B41" s="1" t="s">
        <v>28</v>
      </c>
      <c r="C41" s="18" t="s">
        <v>32</v>
      </c>
      <c r="D41" s="3">
        <v>24</v>
      </c>
      <c r="E41" s="5" t="s">
        <v>35</v>
      </c>
      <c r="F41" s="1" t="s">
        <v>117</v>
      </c>
      <c r="G41" s="4"/>
      <c r="H41" s="1"/>
    </row>
    <row r="42" spans="2:8" ht="33.75" x14ac:dyDescent="0.25">
      <c r="B42" s="1" t="s">
        <v>28</v>
      </c>
      <c r="C42" s="18" t="s">
        <v>32</v>
      </c>
      <c r="D42" s="3">
        <v>25</v>
      </c>
      <c r="E42" s="38" t="s">
        <v>473</v>
      </c>
      <c r="F42" s="1" t="s">
        <v>118</v>
      </c>
      <c r="G42" s="4"/>
      <c r="H42" s="1"/>
    </row>
    <row r="43" spans="2:8" ht="22.5" x14ac:dyDescent="0.25">
      <c r="B43" s="1" t="s">
        <v>28</v>
      </c>
      <c r="C43" s="18" t="s">
        <v>32</v>
      </c>
      <c r="D43" s="3">
        <v>26</v>
      </c>
      <c r="E43" s="5" t="s">
        <v>37</v>
      </c>
      <c r="F43" s="1" t="s">
        <v>119</v>
      </c>
      <c r="G43" s="4"/>
      <c r="H43" s="1"/>
    </row>
    <row r="44" spans="2:8" ht="22.5" x14ac:dyDescent="0.25">
      <c r="B44" s="1" t="s">
        <v>28</v>
      </c>
      <c r="C44" s="18" t="s">
        <v>32</v>
      </c>
      <c r="D44" s="3">
        <f>1+D43</f>
        <v>27</v>
      </c>
      <c r="E44" s="79" t="s">
        <v>474</v>
      </c>
      <c r="F44" s="1" t="s">
        <v>475</v>
      </c>
      <c r="G44" s="4"/>
      <c r="H44" s="1"/>
    </row>
    <row r="45" spans="2:8" ht="34.5" x14ac:dyDescent="0.25">
      <c r="B45" s="1" t="s">
        <v>28</v>
      </c>
      <c r="C45" s="18" t="s">
        <v>38</v>
      </c>
      <c r="D45" s="3">
        <f t="shared" ref="D45:D92" si="0">1+D44</f>
        <v>28</v>
      </c>
      <c r="E45" s="5" t="s">
        <v>39</v>
      </c>
      <c r="F45" s="1" t="s">
        <v>120</v>
      </c>
      <c r="G45" s="4"/>
      <c r="H45" s="1"/>
    </row>
    <row r="46" spans="2:8" ht="45.75" x14ac:dyDescent="0.25">
      <c r="B46" s="1" t="s">
        <v>28</v>
      </c>
      <c r="C46" s="18" t="s">
        <v>121</v>
      </c>
      <c r="D46" s="3">
        <f t="shared" si="0"/>
        <v>29</v>
      </c>
      <c r="E46" s="5" t="s">
        <v>40</v>
      </c>
      <c r="F46" s="1" t="s">
        <v>122</v>
      </c>
      <c r="G46" s="6"/>
      <c r="H46" s="1"/>
    </row>
    <row r="47" spans="2:8" ht="68.25" x14ac:dyDescent="0.25">
      <c r="B47" s="1" t="s">
        <v>28</v>
      </c>
      <c r="C47" s="18" t="s">
        <v>121</v>
      </c>
      <c r="D47" s="3">
        <f t="shared" si="0"/>
        <v>30</v>
      </c>
      <c r="E47" s="5" t="s">
        <v>41</v>
      </c>
      <c r="F47" s="1" t="s">
        <v>123</v>
      </c>
      <c r="G47" s="5"/>
      <c r="H47" s="1"/>
    </row>
    <row r="48" spans="2:8" ht="23.25" x14ac:dyDescent="0.25">
      <c r="B48" s="1" t="s">
        <v>28</v>
      </c>
      <c r="C48" s="18" t="s">
        <v>121</v>
      </c>
      <c r="D48" s="3">
        <f t="shared" si="0"/>
        <v>31</v>
      </c>
      <c r="E48" s="5" t="s">
        <v>42</v>
      </c>
      <c r="F48" s="1" t="s">
        <v>124</v>
      </c>
      <c r="G48" s="4"/>
      <c r="H48" s="1"/>
    </row>
    <row r="49" spans="2:8" x14ac:dyDescent="0.25">
      <c r="B49" s="1" t="s">
        <v>28</v>
      </c>
      <c r="C49" s="18" t="s">
        <v>121</v>
      </c>
      <c r="D49" s="3">
        <f t="shared" si="0"/>
        <v>32</v>
      </c>
      <c r="E49" s="5" t="s">
        <v>43</v>
      </c>
      <c r="F49" s="1" t="s">
        <v>125</v>
      </c>
      <c r="G49" s="4"/>
      <c r="H49" s="1"/>
    </row>
    <row r="50" spans="2:8" ht="23.25" x14ac:dyDescent="0.25">
      <c r="B50" s="1" t="s">
        <v>28</v>
      </c>
      <c r="C50" s="18" t="s">
        <v>45</v>
      </c>
      <c r="D50" s="3">
        <f t="shared" si="0"/>
        <v>33</v>
      </c>
      <c r="E50" s="5" t="s">
        <v>44</v>
      </c>
      <c r="F50" s="1" t="s">
        <v>126</v>
      </c>
      <c r="G50" s="4"/>
      <c r="H50" s="1"/>
    </row>
    <row r="51" spans="2:8" ht="23.25" x14ac:dyDescent="0.25">
      <c r="B51" s="1" t="s">
        <v>28</v>
      </c>
      <c r="C51" s="18" t="s">
        <v>58</v>
      </c>
      <c r="D51" s="3">
        <f t="shared" si="0"/>
        <v>34</v>
      </c>
      <c r="E51" s="5" t="s">
        <v>46</v>
      </c>
      <c r="F51" s="1" t="s">
        <v>127</v>
      </c>
      <c r="G51" s="4"/>
      <c r="H51" s="1"/>
    </row>
    <row r="52" spans="2:8" ht="34.5" x14ac:dyDescent="0.25">
      <c r="B52" s="1" t="s">
        <v>28</v>
      </c>
      <c r="C52" s="18" t="s">
        <v>58</v>
      </c>
      <c r="D52" s="3">
        <f t="shared" si="0"/>
        <v>35</v>
      </c>
      <c r="E52" s="5" t="s">
        <v>47</v>
      </c>
      <c r="F52" s="1" t="s">
        <v>128</v>
      </c>
      <c r="G52" s="4"/>
      <c r="H52" s="1"/>
    </row>
    <row r="53" spans="2:8" x14ac:dyDescent="0.25">
      <c r="B53" s="1" t="s">
        <v>28</v>
      </c>
      <c r="C53" s="18" t="s">
        <v>58</v>
      </c>
      <c r="D53" s="3">
        <f t="shared" si="0"/>
        <v>36</v>
      </c>
      <c r="E53" s="5" t="s">
        <v>48</v>
      </c>
      <c r="F53" s="1" t="s">
        <v>129</v>
      </c>
      <c r="G53" s="4"/>
      <c r="H53" s="1"/>
    </row>
    <row r="54" spans="2:8" x14ac:dyDescent="0.25">
      <c r="B54" s="1" t="s">
        <v>28</v>
      </c>
      <c r="C54" s="18" t="s">
        <v>58</v>
      </c>
      <c r="D54" s="3">
        <f t="shared" si="0"/>
        <v>37</v>
      </c>
      <c r="E54" s="5" t="s">
        <v>49</v>
      </c>
      <c r="F54" s="1" t="s">
        <v>130</v>
      </c>
      <c r="G54" s="4"/>
      <c r="H54" s="1"/>
    </row>
    <row r="55" spans="2:8" ht="34.5" x14ac:dyDescent="0.25">
      <c r="B55" s="1" t="s">
        <v>28</v>
      </c>
      <c r="C55" s="18" t="s">
        <v>58</v>
      </c>
      <c r="D55" s="3">
        <f t="shared" si="0"/>
        <v>38</v>
      </c>
      <c r="E55" s="5" t="s">
        <v>50</v>
      </c>
      <c r="F55" s="1" t="s">
        <v>131</v>
      </c>
      <c r="G55" s="4"/>
      <c r="H55" s="1"/>
    </row>
    <row r="56" spans="2:8" ht="23.25" x14ac:dyDescent="0.25">
      <c r="B56" s="1" t="s">
        <v>28</v>
      </c>
      <c r="C56" s="18" t="s">
        <v>58</v>
      </c>
      <c r="D56" s="3">
        <f t="shared" si="0"/>
        <v>39</v>
      </c>
      <c r="E56" s="5" t="s">
        <v>51</v>
      </c>
      <c r="F56" s="1" t="s">
        <v>132</v>
      </c>
      <c r="G56" s="4"/>
      <c r="H56" s="1"/>
    </row>
    <row r="57" spans="2:8" ht="23.25" x14ac:dyDescent="0.25">
      <c r="B57" s="1" t="s">
        <v>28</v>
      </c>
      <c r="C57" s="18" t="s">
        <v>58</v>
      </c>
      <c r="D57" s="3">
        <f t="shared" si="0"/>
        <v>40</v>
      </c>
      <c r="E57" s="5" t="s">
        <v>52</v>
      </c>
      <c r="F57" s="1" t="s">
        <v>133</v>
      </c>
      <c r="G57" s="4"/>
      <c r="H57" s="1"/>
    </row>
    <row r="58" spans="2:8" x14ac:dyDescent="0.25">
      <c r="B58" s="1" t="s">
        <v>28</v>
      </c>
      <c r="C58" s="18" t="s">
        <v>58</v>
      </c>
      <c r="D58" s="3">
        <f t="shared" si="0"/>
        <v>41</v>
      </c>
      <c r="E58" s="5" t="s">
        <v>53</v>
      </c>
      <c r="F58" s="1" t="s">
        <v>134</v>
      </c>
      <c r="G58" s="4"/>
      <c r="H58" s="1"/>
    </row>
    <row r="59" spans="2:8" ht="23.25" x14ac:dyDescent="0.25">
      <c r="B59" s="1" t="s">
        <v>28</v>
      </c>
      <c r="C59" s="18" t="s">
        <v>58</v>
      </c>
      <c r="D59" s="3">
        <f t="shared" si="0"/>
        <v>42</v>
      </c>
      <c r="E59" s="5" t="s">
        <v>54</v>
      </c>
      <c r="F59" s="1" t="s">
        <v>135</v>
      </c>
      <c r="G59" s="4"/>
      <c r="H59" s="1"/>
    </row>
    <row r="60" spans="2:8" x14ac:dyDescent="0.25">
      <c r="B60" s="1" t="s">
        <v>28</v>
      </c>
      <c r="C60" s="18" t="s">
        <v>58</v>
      </c>
      <c r="D60" s="3">
        <f t="shared" si="0"/>
        <v>43</v>
      </c>
      <c r="E60" s="5" t="s">
        <v>55</v>
      </c>
      <c r="F60" s="1" t="s">
        <v>136</v>
      </c>
      <c r="G60" s="4"/>
      <c r="H60" s="1"/>
    </row>
    <row r="61" spans="2:8" ht="34.5" x14ac:dyDescent="0.25">
      <c r="B61" s="1" t="s">
        <v>28</v>
      </c>
      <c r="C61" s="18" t="s">
        <v>58</v>
      </c>
      <c r="D61" s="3">
        <f t="shared" si="0"/>
        <v>44</v>
      </c>
      <c r="E61" s="5" t="s">
        <v>56</v>
      </c>
      <c r="F61" s="1" t="s">
        <v>137</v>
      </c>
      <c r="G61" s="4"/>
      <c r="H61" s="1"/>
    </row>
    <row r="62" spans="2:8" ht="23.25" x14ac:dyDescent="0.25">
      <c r="B62" s="1" t="s">
        <v>28</v>
      </c>
      <c r="C62" s="18" t="s">
        <v>58</v>
      </c>
      <c r="D62" s="3">
        <f t="shared" si="0"/>
        <v>45</v>
      </c>
      <c r="E62" s="5" t="s">
        <v>57</v>
      </c>
      <c r="F62" s="1" t="s">
        <v>138</v>
      </c>
      <c r="G62" s="4"/>
      <c r="H62" s="1"/>
    </row>
    <row r="63" spans="2:8" ht="23.25" x14ac:dyDescent="0.25">
      <c r="B63" s="1" t="s">
        <v>69</v>
      </c>
      <c r="C63" s="18" t="s">
        <v>59</v>
      </c>
      <c r="D63" s="3">
        <f t="shared" si="0"/>
        <v>46</v>
      </c>
      <c r="E63" s="5" t="s">
        <v>60</v>
      </c>
      <c r="F63" s="1" t="s">
        <v>139</v>
      </c>
      <c r="G63" s="4"/>
      <c r="H63" s="1"/>
    </row>
    <row r="64" spans="2:8" ht="23.25" x14ac:dyDescent="0.25">
      <c r="B64" s="1" t="s">
        <v>69</v>
      </c>
      <c r="C64" s="18" t="s">
        <v>59</v>
      </c>
      <c r="D64" s="3">
        <f t="shared" si="0"/>
        <v>47</v>
      </c>
      <c r="E64" s="5" t="s">
        <v>61</v>
      </c>
      <c r="F64" s="1" t="s">
        <v>140</v>
      </c>
      <c r="G64" s="4"/>
      <c r="H64" s="1"/>
    </row>
    <row r="65" spans="2:8" x14ac:dyDescent="0.25">
      <c r="B65" s="1" t="s">
        <v>69</v>
      </c>
      <c r="C65" s="18" t="s">
        <v>59</v>
      </c>
      <c r="D65" s="3">
        <f t="shared" si="0"/>
        <v>48</v>
      </c>
      <c r="E65" s="5" t="s">
        <v>62</v>
      </c>
      <c r="F65" s="1" t="s">
        <v>141</v>
      </c>
      <c r="G65" s="4"/>
      <c r="H65" s="1"/>
    </row>
    <row r="66" spans="2:8" x14ac:dyDescent="0.25">
      <c r="B66" s="1" t="s">
        <v>69</v>
      </c>
      <c r="C66" s="18" t="s">
        <v>59</v>
      </c>
      <c r="D66" s="3">
        <f t="shared" si="0"/>
        <v>49</v>
      </c>
      <c r="E66" s="5" t="s">
        <v>63</v>
      </c>
      <c r="F66" s="1" t="s">
        <v>142</v>
      </c>
      <c r="G66" s="4"/>
      <c r="H66" s="1"/>
    </row>
    <row r="67" spans="2:8" x14ac:dyDescent="0.25">
      <c r="B67" s="1" t="s">
        <v>69</v>
      </c>
      <c r="C67" s="18" t="s">
        <v>59</v>
      </c>
      <c r="D67" s="3">
        <f t="shared" si="0"/>
        <v>50</v>
      </c>
      <c r="E67" s="5" t="s">
        <v>64</v>
      </c>
      <c r="F67" s="1" t="s">
        <v>143</v>
      </c>
      <c r="G67" s="4"/>
      <c r="H67" s="1"/>
    </row>
    <row r="68" spans="2:8" ht="34.5" x14ac:dyDescent="0.25">
      <c r="B68" s="1" t="s">
        <v>69</v>
      </c>
      <c r="C68" s="18" t="s">
        <v>59</v>
      </c>
      <c r="D68" s="3">
        <f t="shared" si="0"/>
        <v>51</v>
      </c>
      <c r="E68" s="5" t="s">
        <v>65</v>
      </c>
      <c r="F68" s="1" t="s">
        <v>144</v>
      </c>
      <c r="G68" s="4"/>
      <c r="H68" s="1"/>
    </row>
    <row r="69" spans="2:8" ht="23.25" x14ac:dyDescent="0.25">
      <c r="B69" s="1" t="s">
        <v>69</v>
      </c>
      <c r="C69" s="18" t="s">
        <v>59</v>
      </c>
      <c r="D69" s="3">
        <f t="shared" si="0"/>
        <v>52</v>
      </c>
      <c r="E69" s="5" t="s">
        <v>66</v>
      </c>
      <c r="F69" s="1" t="s">
        <v>145</v>
      </c>
      <c r="G69" s="4"/>
      <c r="H69" s="1"/>
    </row>
    <row r="70" spans="2:8" x14ac:dyDescent="0.25">
      <c r="B70" s="1" t="s">
        <v>69</v>
      </c>
      <c r="C70" s="18" t="s">
        <v>59</v>
      </c>
      <c r="D70" s="3">
        <f t="shared" si="0"/>
        <v>53</v>
      </c>
      <c r="E70" s="5" t="s">
        <v>67</v>
      </c>
      <c r="F70" s="1" t="s">
        <v>146</v>
      </c>
      <c r="G70" s="4"/>
      <c r="H70" s="1"/>
    </row>
    <row r="71" spans="2:8" x14ac:dyDescent="0.25">
      <c r="B71" s="1" t="s">
        <v>69</v>
      </c>
      <c r="C71" s="18" t="s">
        <v>59</v>
      </c>
      <c r="D71" s="3">
        <f t="shared" si="0"/>
        <v>54</v>
      </c>
      <c r="E71" s="5" t="s">
        <v>68</v>
      </c>
      <c r="F71" s="1" t="s">
        <v>147</v>
      </c>
      <c r="G71" s="4"/>
      <c r="H71" s="1"/>
    </row>
    <row r="72" spans="2:8" ht="34.5" x14ac:dyDescent="0.25">
      <c r="B72" s="1" t="s">
        <v>69</v>
      </c>
      <c r="C72" s="18" t="s">
        <v>70</v>
      </c>
      <c r="D72" s="3">
        <f t="shared" si="0"/>
        <v>55</v>
      </c>
      <c r="E72" s="5" t="s">
        <v>71</v>
      </c>
      <c r="F72" s="1" t="s">
        <v>148</v>
      </c>
      <c r="G72" s="4"/>
      <c r="H72" s="1"/>
    </row>
    <row r="73" spans="2:8" ht="34.5" x14ac:dyDescent="0.25">
      <c r="B73" s="1" t="s">
        <v>69</v>
      </c>
      <c r="C73" s="18" t="s">
        <v>70</v>
      </c>
      <c r="D73" s="3">
        <f t="shared" si="0"/>
        <v>56</v>
      </c>
      <c r="E73" s="5" t="s">
        <v>72</v>
      </c>
      <c r="F73" s="1" t="s">
        <v>149</v>
      </c>
      <c r="G73" s="4"/>
      <c r="H73" s="1"/>
    </row>
    <row r="74" spans="2:8" ht="34.5" x14ac:dyDescent="0.25">
      <c r="B74" s="1" t="s">
        <v>69</v>
      </c>
      <c r="C74" s="18" t="s">
        <v>70</v>
      </c>
      <c r="D74" s="3">
        <f t="shared" si="0"/>
        <v>57</v>
      </c>
      <c r="E74" s="5" t="s">
        <v>73</v>
      </c>
      <c r="F74" s="1" t="s">
        <v>150</v>
      </c>
      <c r="G74" s="4"/>
      <c r="H74" s="1"/>
    </row>
    <row r="75" spans="2:8" ht="22.5" x14ac:dyDescent="0.25">
      <c r="B75" s="1" t="s">
        <v>69</v>
      </c>
      <c r="C75" s="18" t="s">
        <v>70</v>
      </c>
      <c r="D75" s="3">
        <f t="shared" si="0"/>
        <v>58</v>
      </c>
      <c r="E75" s="5" t="s">
        <v>74</v>
      </c>
      <c r="F75" s="1" t="s">
        <v>151</v>
      </c>
      <c r="G75" s="4"/>
      <c r="H75" s="1"/>
    </row>
    <row r="76" spans="2:8" ht="23.25" x14ac:dyDescent="0.25">
      <c r="B76" s="1" t="s">
        <v>69</v>
      </c>
      <c r="C76" s="18" t="s">
        <v>81</v>
      </c>
      <c r="D76" s="3">
        <f t="shared" si="0"/>
        <v>59</v>
      </c>
      <c r="E76" s="5" t="s">
        <v>75</v>
      </c>
      <c r="F76" s="1" t="s">
        <v>152</v>
      </c>
      <c r="G76" s="4"/>
      <c r="H76" s="1"/>
    </row>
    <row r="77" spans="2:8" x14ac:dyDescent="0.25">
      <c r="B77" s="1" t="s">
        <v>69</v>
      </c>
      <c r="C77" s="18" t="s">
        <v>81</v>
      </c>
      <c r="D77" s="3">
        <f t="shared" si="0"/>
        <v>60</v>
      </c>
      <c r="E77" s="5" t="s">
        <v>76</v>
      </c>
      <c r="F77" s="1" t="s">
        <v>153</v>
      </c>
      <c r="G77" s="4"/>
      <c r="H77" s="1"/>
    </row>
    <row r="78" spans="2:8" ht="23.25" x14ac:dyDescent="0.25">
      <c r="B78" s="1" t="s">
        <v>69</v>
      </c>
      <c r="C78" s="18" t="s">
        <v>81</v>
      </c>
      <c r="D78" s="3">
        <f t="shared" si="0"/>
        <v>61</v>
      </c>
      <c r="E78" s="5" t="s">
        <v>77</v>
      </c>
      <c r="F78" s="1" t="s">
        <v>154</v>
      </c>
      <c r="G78" s="4"/>
      <c r="H78" s="1"/>
    </row>
    <row r="79" spans="2:8" ht="23.25" x14ac:dyDescent="0.25">
      <c r="B79" s="1" t="s">
        <v>69</v>
      </c>
      <c r="C79" s="18" t="s">
        <v>81</v>
      </c>
      <c r="D79" s="3">
        <f t="shared" si="0"/>
        <v>62</v>
      </c>
      <c r="E79" s="5" t="s">
        <v>78</v>
      </c>
      <c r="F79" s="1" t="s">
        <v>155</v>
      </c>
      <c r="G79" s="4"/>
      <c r="H79" s="1"/>
    </row>
    <row r="80" spans="2:8" ht="23.25" x14ac:dyDescent="0.25">
      <c r="B80" s="1" t="s">
        <v>69</v>
      </c>
      <c r="C80" s="18" t="s">
        <v>81</v>
      </c>
      <c r="D80" s="3">
        <f t="shared" si="0"/>
        <v>63</v>
      </c>
      <c r="E80" s="5" t="s">
        <v>79</v>
      </c>
      <c r="F80" s="1" t="s">
        <v>156</v>
      </c>
      <c r="G80" s="4"/>
      <c r="H80" s="1"/>
    </row>
    <row r="81" spans="2:8" x14ac:dyDescent="0.25">
      <c r="B81" s="1" t="s">
        <v>69</v>
      </c>
      <c r="C81" s="18" t="s">
        <v>81</v>
      </c>
      <c r="D81" s="3">
        <f t="shared" si="0"/>
        <v>64</v>
      </c>
      <c r="E81" s="5" t="s">
        <v>80</v>
      </c>
      <c r="F81" s="1" t="s">
        <v>157</v>
      </c>
      <c r="G81" s="4"/>
      <c r="H81" s="1"/>
    </row>
    <row r="82" spans="2:8" x14ac:dyDescent="0.25">
      <c r="B82" s="1" t="s">
        <v>69</v>
      </c>
      <c r="C82" s="18" t="s">
        <v>85</v>
      </c>
      <c r="D82" s="3">
        <f t="shared" si="0"/>
        <v>65</v>
      </c>
      <c r="E82" s="5" t="s">
        <v>82</v>
      </c>
      <c r="F82" s="1" t="s">
        <v>158</v>
      </c>
      <c r="G82" s="4"/>
      <c r="H82" s="1"/>
    </row>
    <row r="83" spans="2:8" x14ac:dyDescent="0.25">
      <c r="B83" s="1" t="s">
        <v>69</v>
      </c>
      <c r="C83" s="18" t="s">
        <v>85</v>
      </c>
      <c r="D83" s="3">
        <f t="shared" si="0"/>
        <v>66</v>
      </c>
      <c r="E83" s="5" t="s">
        <v>160</v>
      </c>
      <c r="F83" s="1" t="s">
        <v>159</v>
      </c>
      <c r="G83" s="4"/>
      <c r="H83" s="1"/>
    </row>
    <row r="84" spans="2:8" x14ac:dyDescent="0.25">
      <c r="B84" s="1" t="s">
        <v>69</v>
      </c>
      <c r="C84" s="18" t="s">
        <v>85</v>
      </c>
      <c r="D84" s="3">
        <f t="shared" si="0"/>
        <v>67</v>
      </c>
      <c r="E84" s="5" t="s">
        <v>83</v>
      </c>
      <c r="F84" s="1" t="s">
        <v>161</v>
      </c>
      <c r="G84" s="4"/>
      <c r="H84" s="1"/>
    </row>
    <row r="85" spans="2:8" x14ac:dyDescent="0.25">
      <c r="B85" s="1" t="s">
        <v>69</v>
      </c>
      <c r="C85" s="18" t="s">
        <v>84</v>
      </c>
      <c r="D85" s="3">
        <f t="shared" si="0"/>
        <v>68</v>
      </c>
      <c r="E85" s="5" t="s">
        <v>86</v>
      </c>
      <c r="F85" s="1" t="s">
        <v>162</v>
      </c>
      <c r="G85" s="4"/>
      <c r="H85" s="1"/>
    </row>
    <row r="86" spans="2:8" ht="23.25" x14ac:dyDescent="0.25">
      <c r="B86" s="1" t="s">
        <v>69</v>
      </c>
      <c r="C86" s="18" t="s">
        <v>84</v>
      </c>
      <c r="D86" s="3">
        <f t="shared" si="0"/>
        <v>69</v>
      </c>
      <c r="E86" s="5" t="s">
        <v>87</v>
      </c>
      <c r="F86" s="1" t="s">
        <v>163</v>
      </c>
      <c r="G86" s="4"/>
      <c r="H86" s="1"/>
    </row>
    <row r="87" spans="2:8" ht="23.25" x14ac:dyDescent="0.25">
      <c r="B87" s="1" t="s">
        <v>69</v>
      </c>
      <c r="C87" s="18" t="s">
        <v>84</v>
      </c>
      <c r="D87" s="3">
        <f t="shared" si="0"/>
        <v>70</v>
      </c>
      <c r="E87" s="5" t="s">
        <v>88</v>
      </c>
      <c r="F87" s="1" t="s">
        <v>164</v>
      </c>
      <c r="G87" s="4"/>
      <c r="H87" s="1"/>
    </row>
    <row r="88" spans="2:8" x14ac:dyDescent="0.25">
      <c r="B88" s="1" t="s">
        <v>69</v>
      </c>
      <c r="C88" s="18" t="s">
        <v>84</v>
      </c>
      <c r="D88" s="3">
        <f t="shared" si="0"/>
        <v>71</v>
      </c>
      <c r="E88" s="5" t="s">
        <v>89</v>
      </c>
      <c r="F88" s="1" t="s">
        <v>165</v>
      </c>
      <c r="G88" s="4"/>
      <c r="H88" s="1"/>
    </row>
    <row r="89" spans="2:8" x14ac:dyDescent="0.25">
      <c r="B89" s="1" t="s">
        <v>69</v>
      </c>
      <c r="C89" s="18" t="s">
        <v>84</v>
      </c>
      <c r="D89" s="3">
        <f t="shared" si="0"/>
        <v>72</v>
      </c>
      <c r="E89" s="5" t="s">
        <v>90</v>
      </c>
      <c r="F89" s="1" t="s">
        <v>166</v>
      </c>
      <c r="G89" s="4"/>
      <c r="H89" s="1"/>
    </row>
    <row r="90" spans="2:8" x14ac:dyDescent="0.25">
      <c r="B90" s="1" t="s">
        <v>69</v>
      </c>
      <c r="C90" s="18" t="s">
        <v>84</v>
      </c>
      <c r="D90" s="3">
        <f t="shared" si="0"/>
        <v>73</v>
      </c>
      <c r="E90" s="5" t="s">
        <v>91</v>
      </c>
      <c r="F90" s="1" t="s">
        <v>167</v>
      </c>
      <c r="G90" s="4"/>
      <c r="H90" s="1"/>
    </row>
    <row r="91" spans="2:8" x14ac:dyDescent="0.25">
      <c r="B91" s="1" t="s">
        <v>69</v>
      </c>
      <c r="C91" s="18" t="s">
        <v>84</v>
      </c>
      <c r="D91" s="3">
        <f t="shared" si="0"/>
        <v>74</v>
      </c>
      <c r="E91" s="5" t="s">
        <v>169</v>
      </c>
      <c r="F91" s="1" t="s">
        <v>170</v>
      </c>
      <c r="G91" s="4"/>
      <c r="H91" s="1"/>
    </row>
    <row r="92" spans="2:8" x14ac:dyDescent="0.25">
      <c r="B92" s="1" t="s">
        <v>69</v>
      </c>
      <c r="C92" s="18" t="s">
        <v>84</v>
      </c>
      <c r="D92" s="3">
        <f t="shared" si="0"/>
        <v>75</v>
      </c>
      <c r="E92" s="5" t="s">
        <v>92</v>
      </c>
      <c r="F92" s="1" t="s">
        <v>168</v>
      </c>
      <c r="G92" s="4"/>
      <c r="H92" s="1"/>
    </row>
  </sheetData>
  <mergeCells count="16">
    <mergeCell ref="C4:C23"/>
    <mergeCell ref="D4:D7"/>
    <mergeCell ref="D9:D12"/>
    <mergeCell ref="D13:D16"/>
    <mergeCell ref="D17:D20"/>
    <mergeCell ref="D21:D23"/>
    <mergeCell ref="F4:F7"/>
    <mergeCell ref="F9:F12"/>
    <mergeCell ref="E4:E7"/>
    <mergeCell ref="E9:E12"/>
    <mergeCell ref="F21:F23"/>
    <mergeCell ref="E21:E23"/>
    <mergeCell ref="F13:F16"/>
    <mergeCell ref="E13:E16"/>
    <mergeCell ref="F17:F20"/>
    <mergeCell ref="E17:E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8"/>
  <sheetViews>
    <sheetView tabSelected="1" zoomScale="60" zoomScaleNormal="60" workbookViewId="0">
      <pane ySplit="36" topLeftCell="A37" activePane="bottomLeft" state="frozen"/>
      <selection pane="bottomLeft" activeCell="C39" sqref="C39"/>
    </sheetView>
  </sheetViews>
  <sheetFormatPr baseColWidth="10" defaultRowHeight="15" x14ac:dyDescent="0.25"/>
  <cols>
    <col min="1" max="1" width="53.42578125" customWidth="1"/>
    <col min="2" max="2" width="53.28515625" customWidth="1"/>
    <col min="3" max="3" width="94.140625" customWidth="1"/>
    <col min="4" max="4" width="54.42578125" customWidth="1"/>
    <col min="5" max="5" width="61.28515625" customWidth="1"/>
    <col min="6" max="6" width="22.85546875" customWidth="1"/>
    <col min="7" max="8" width="19.28515625" customWidth="1"/>
    <col min="9" max="9" width="32.140625" customWidth="1"/>
  </cols>
  <sheetData>
    <row r="2" spans="1:9" ht="15" customHeight="1" x14ac:dyDescent="0.25">
      <c r="B2" s="101" t="s">
        <v>432</v>
      </c>
      <c r="C2" s="102"/>
      <c r="D2" s="102"/>
      <c r="E2" s="103"/>
      <c r="F2" s="104" t="s">
        <v>433</v>
      </c>
      <c r="G2" s="105"/>
      <c r="H2" s="105"/>
      <c r="I2" s="106"/>
    </row>
    <row r="3" spans="1:9" ht="83.25" customHeight="1" x14ac:dyDescent="0.25">
      <c r="A3" s="33"/>
      <c r="B3" s="34" t="s">
        <v>434</v>
      </c>
      <c r="C3" s="34" t="s">
        <v>435</v>
      </c>
      <c r="D3" s="34" t="s">
        <v>436</v>
      </c>
      <c r="E3" s="34" t="s">
        <v>437</v>
      </c>
      <c r="F3" s="253" t="s">
        <v>438</v>
      </c>
      <c r="G3" s="253" t="s">
        <v>439</v>
      </c>
      <c r="H3" s="253" t="s">
        <v>440</v>
      </c>
      <c r="I3" s="253" t="s">
        <v>441</v>
      </c>
    </row>
    <row r="4" spans="1:9" x14ac:dyDescent="0.25">
      <c r="A4" s="35" t="s">
        <v>442</v>
      </c>
      <c r="B4" s="35" t="s">
        <v>443</v>
      </c>
      <c r="C4" s="35" t="s">
        <v>444</v>
      </c>
      <c r="D4" s="35" t="s">
        <v>445</v>
      </c>
      <c r="E4" s="35" t="s">
        <v>446</v>
      </c>
      <c r="F4" s="35" t="s">
        <v>447</v>
      </c>
      <c r="G4" s="35" t="s">
        <v>448</v>
      </c>
      <c r="H4" s="35" t="s">
        <v>449</v>
      </c>
      <c r="I4" s="35" t="s">
        <v>450</v>
      </c>
    </row>
    <row r="5" spans="1:9" hidden="1" x14ac:dyDescent="0.25">
      <c r="A5" s="36" t="s">
        <v>1</v>
      </c>
      <c r="B5" s="37"/>
      <c r="C5" s="37"/>
      <c r="D5" s="37"/>
      <c r="E5" s="37"/>
      <c r="F5" s="37"/>
      <c r="G5" s="37"/>
      <c r="H5" s="37"/>
      <c r="I5" s="37"/>
    </row>
    <row r="6" spans="1:9" hidden="1" x14ac:dyDescent="0.25">
      <c r="A6" s="5" t="s">
        <v>2</v>
      </c>
      <c r="B6" s="37"/>
      <c r="C6" s="37"/>
      <c r="D6" s="37"/>
      <c r="E6" s="37"/>
      <c r="F6" s="37"/>
      <c r="G6" s="37"/>
      <c r="H6" s="37"/>
      <c r="I6" s="37"/>
    </row>
    <row r="7" spans="1:9" hidden="1" x14ac:dyDescent="0.25">
      <c r="A7" s="36" t="s">
        <v>3</v>
      </c>
      <c r="B7" s="37"/>
      <c r="C7" s="37"/>
      <c r="D7" s="37"/>
      <c r="E7" s="37"/>
      <c r="F7" s="37"/>
      <c r="G7" s="37"/>
      <c r="H7" s="37"/>
      <c r="I7" s="37"/>
    </row>
    <row r="8" spans="1:9" ht="22.5" hidden="1" x14ac:dyDescent="0.25">
      <c r="A8" s="36" t="s">
        <v>4</v>
      </c>
      <c r="B8" s="37"/>
      <c r="C8" s="37"/>
      <c r="D8" s="37"/>
      <c r="E8" s="37"/>
      <c r="F8" s="37"/>
      <c r="G8" s="37"/>
      <c r="H8" s="37"/>
      <c r="I8" s="37"/>
    </row>
    <row r="9" spans="1:9" ht="22.5" hidden="1" x14ac:dyDescent="0.25">
      <c r="A9" s="36" t="s">
        <v>5</v>
      </c>
      <c r="B9" s="37"/>
      <c r="C9" s="37"/>
      <c r="D9" s="37"/>
      <c r="E9" s="37"/>
      <c r="F9" s="37"/>
      <c r="G9" s="37"/>
      <c r="H9" s="37"/>
      <c r="I9" s="37"/>
    </row>
    <row r="10" spans="1:9" ht="22.5" hidden="1" x14ac:dyDescent="0.25">
      <c r="A10" s="36" t="s">
        <v>6</v>
      </c>
      <c r="B10" s="37"/>
      <c r="C10" s="37"/>
      <c r="D10" s="37"/>
      <c r="E10" s="37"/>
      <c r="F10" s="37"/>
      <c r="G10" s="37"/>
      <c r="H10" s="37"/>
      <c r="I10" s="37"/>
    </row>
    <row r="11" spans="1:9" hidden="1" x14ac:dyDescent="0.25">
      <c r="A11" s="5" t="s">
        <v>10</v>
      </c>
      <c r="B11" s="37"/>
      <c r="C11" s="37"/>
      <c r="D11" s="37"/>
      <c r="E11" s="37"/>
      <c r="F11" s="37"/>
      <c r="G11" s="37"/>
      <c r="H11" s="37"/>
      <c r="I11" s="37"/>
    </row>
    <row r="12" spans="1:9" hidden="1" x14ac:dyDescent="0.25">
      <c r="A12" s="5" t="s">
        <v>11</v>
      </c>
      <c r="B12" s="37"/>
      <c r="C12" s="37"/>
      <c r="D12" s="37"/>
      <c r="E12" s="37"/>
      <c r="F12" s="37"/>
      <c r="G12" s="37"/>
      <c r="H12" s="37"/>
      <c r="I12" s="37"/>
    </row>
    <row r="13" spans="1:9" hidden="1" x14ac:dyDescent="0.25">
      <c r="A13" s="5" t="s">
        <v>12</v>
      </c>
      <c r="B13" s="37"/>
      <c r="C13" s="37"/>
      <c r="D13" s="37"/>
      <c r="E13" s="37"/>
      <c r="F13" s="37"/>
      <c r="G13" s="37"/>
      <c r="H13" s="37"/>
      <c r="I13" s="37"/>
    </row>
    <row r="14" spans="1:9" ht="15" hidden="1" customHeight="1" x14ac:dyDescent="0.25">
      <c r="A14" s="5" t="s">
        <v>13</v>
      </c>
      <c r="B14" s="37"/>
      <c r="C14" s="37"/>
      <c r="D14" s="37"/>
      <c r="E14" s="37"/>
      <c r="F14" s="37"/>
      <c r="G14" s="37"/>
      <c r="H14" s="37"/>
      <c r="I14" s="37"/>
    </row>
    <row r="15" spans="1:9" hidden="1" x14ac:dyDescent="0.25">
      <c r="A15" s="5" t="s">
        <v>18</v>
      </c>
      <c r="B15" s="37"/>
      <c r="C15" s="37"/>
      <c r="D15" s="37"/>
      <c r="E15" s="37"/>
      <c r="F15" s="37"/>
      <c r="G15" s="37"/>
      <c r="H15" s="37"/>
      <c r="I15" s="37"/>
    </row>
    <row r="16" spans="1:9" hidden="1" x14ac:dyDescent="0.25">
      <c r="A16" s="5" t="s">
        <v>19</v>
      </c>
      <c r="B16" s="37"/>
      <c r="C16" s="37"/>
      <c r="D16" s="37"/>
      <c r="E16" s="37"/>
      <c r="F16" s="37"/>
      <c r="G16" s="37"/>
      <c r="H16" s="37"/>
      <c r="I16" s="37"/>
    </row>
    <row r="17" spans="1:9" hidden="1" x14ac:dyDescent="0.25">
      <c r="A17" s="5" t="s">
        <v>21</v>
      </c>
      <c r="B17" s="37"/>
      <c r="C17" s="37"/>
      <c r="D17" s="37"/>
      <c r="E17" s="37"/>
      <c r="F17" s="37"/>
      <c r="G17" s="37"/>
      <c r="H17" s="37"/>
      <c r="I17" s="37"/>
    </row>
    <row r="18" spans="1:9" ht="15" hidden="1" customHeight="1" x14ac:dyDescent="0.25">
      <c r="A18" s="5" t="s">
        <v>22</v>
      </c>
      <c r="B18" s="37"/>
      <c r="C18" s="37"/>
      <c r="D18" s="37"/>
      <c r="E18" s="37"/>
      <c r="F18" s="37"/>
      <c r="G18" s="37"/>
      <c r="H18" s="37"/>
      <c r="I18" s="37"/>
    </row>
    <row r="19" spans="1:9" hidden="1" x14ac:dyDescent="0.25">
      <c r="A19" s="5" t="s">
        <v>23</v>
      </c>
      <c r="B19" s="37"/>
      <c r="C19" s="37"/>
      <c r="D19" s="37"/>
      <c r="E19" s="37"/>
      <c r="F19" s="37"/>
      <c r="G19" s="37"/>
      <c r="H19" s="37"/>
      <c r="I19" s="37"/>
    </row>
    <row r="20" spans="1:9" hidden="1" x14ac:dyDescent="0.25">
      <c r="A20" s="5" t="s">
        <v>24</v>
      </c>
      <c r="B20" s="37"/>
      <c r="C20" s="37"/>
      <c r="D20" s="37"/>
      <c r="E20" s="37"/>
      <c r="F20" s="37"/>
      <c r="G20" s="37"/>
      <c r="H20" s="37"/>
      <c r="I20" s="37"/>
    </row>
    <row r="21" spans="1:9" hidden="1" x14ac:dyDescent="0.25">
      <c r="A21" s="5" t="s">
        <v>25</v>
      </c>
      <c r="B21" s="37"/>
      <c r="C21" s="37"/>
      <c r="D21" s="37"/>
      <c r="E21" s="37"/>
      <c r="F21" s="37"/>
      <c r="G21" s="37"/>
      <c r="H21" s="37"/>
      <c r="I21" s="37"/>
    </row>
    <row r="22" spans="1:9" ht="15" hidden="1" customHeight="1" x14ac:dyDescent="0.25">
      <c r="A22" s="5" t="s">
        <v>26</v>
      </c>
      <c r="B22" s="37"/>
      <c r="C22" s="37"/>
      <c r="D22" s="37"/>
      <c r="E22" s="37"/>
      <c r="F22" s="37"/>
      <c r="G22" s="37"/>
      <c r="H22" s="37"/>
      <c r="I22" s="37"/>
    </row>
    <row r="23" spans="1:9" ht="23.25" hidden="1" x14ac:dyDescent="0.25">
      <c r="A23" s="5" t="s">
        <v>112</v>
      </c>
      <c r="B23" s="37"/>
      <c r="C23" s="37"/>
      <c r="D23" s="37"/>
      <c r="E23" s="37"/>
      <c r="F23" s="37"/>
      <c r="G23" s="37"/>
      <c r="H23" s="37"/>
      <c r="I23" s="37"/>
    </row>
    <row r="24" spans="1:9" hidden="1" x14ac:dyDescent="0.25">
      <c r="A24" s="5" t="s">
        <v>29</v>
      </c>
      <c r="B24" s="37"/>
      <c r="C24" s="37"/>
      <c r="D24" s="37"/>
      <c r="E24" s="37"/>
      <c r="F24" s="37"/>
      <c r="G24" s="37"/>
      <c r="H24" s="37"/>
      <c r="I24" s="37"/>
    </row>
    <row r="25" spans="1:9" hidden="1" x14ac:dyDescent="0.25">
      <c r="A25" s="5" t="s">
        <v>30</v>
      </c>
      <c r="B25" s="37"/>
      <c r="C25" s="37"/>
      <c r="D25" s="37"/>
      <c r="E25" s="37"/>
      <c r="F25" s="37"/>
      <c r="G25" s="37"/>
      <c r="H25" s="37"/>
      <c r="I25" s="37"/>
    </row>
    <row r="26" spans="1:9" hidden="1" x14ac:dyDescent="0.25">
      <c r="A26" s="5" t="s">
        <v>33</v>
      </c>
      <c r="B26" s="37"/>
      <c r="C26" s="37"/>
      <c r="D26" s="37"/>
      <c r="E26" s="37"/>
      <c r="F26" s="37"/>
      <c r="G26" s="37"/>
      <c r="H26" s="37"/>
      <c r="I26" s="37"/>
    </row>
    <row r="27" spans="1:9" ht="23.25" hidden="1" x14ac:dyDescent="0.25">
      <c r="A27" s="5" t="s">
        <v>34</v>
      </c>
      <c r="B27" s="37"/>
      <c r="C27" s="37"/>
      <c r="D27" s="37"/>
      <c r="E27" s="37"/>
      <c r="F27" s="37"/>
      <c r="G27" s="37"/>
      <c r="H27" s="37"/>
      <c r="I27" s="37"/>
    </row>
    <row r="28" spans="1:9" hidden="1" x14ac:dyDescent="0.25">
      <c r="A28" s="5" t="s">
        <v>35</v>
      </c>
      <c r="B28" s="37"/>
      <c r="C28" s="37"/>
      <c r="D28" s="37"/>
      <c r="E28" s="37"/>
      <c r="F28" s="37"/>
      <c r="G28" s="37"/>
      <c r="H28" s="37"/>
      <c r="I28" s="37"/>
    </row>
    <row r="29" spans="1:9" ht="23.25" hidden="1" x14ac:dyDescent="0.25">
      <c r="A29" s="5" t="s">
        <v>36</v>
      </c>
      <c r="B29" s="37"/>
      <c r="C29" s="37"/>
      <c r="D29" s="37"/>
      <c r="E29" s="37"/>
      <c r="F29" s="37"/>
      <c r="G29" s="37"/>
      <c r="H29" s="37"/>
      <c r="I29" s="37"/>
    </row>
    <row r="30" spans="1:9" hidden="1" x14ac:dyDescent="0.25">
      <c r="A30" s="5" t="s">
        <v>37</v>
      </c>
      <c r="B30" s="37"/>
      <c r="C30" s="37"/>
      <c r="D30" s="37"/>
      <c r="E30" s="37"/>
      <c r="F30" s="37"/>
      <c r="G30" s="37"/>
      <c r="H30" s="37"/>
      <c r="I30" s="37"/>
    </row>
    <row r="31" spans="1:9" ht="23.25" hidden="1" x14ac:dyDescent="0.25">
      <c r="A31" s="5" t="s">
        <v>39</v>
      </c>
      <c r="B31" s="37"/>
      <c r="C31" s="37"/>
      <c r="D31" s="37"/>
      <c r="E31" s="37"/>
      <c r="F31" s="37"/>
      <c r="G31" s="37"/>
      <c r="H31" s="37"/>
      <c r="I31" s="37"/>
    </row>
    <row r="32" spans="1:9" ht="34.5" hidden="1" x14ac:dyDescent="0.25">
      <c r="A32" s="5" t="s">
        <v>40</v>
      </c>
      <c r="B32" s="37"/>
      <c r="C32" s="37"/>
      <c r="D32" s="37"/>
      <c r="E32" s="37"/>
      <c r="F32" s="37"/>
      <c r="G32" s="37"/>
      <c r="H32" s="37"/>
      <c r="I32" s="37"/>
    </row>
    <row r="33" spans="1:9" ht="45.75" hidden="1" x14ac:dyDescent="0.25">
      <c r="A33" s="5" t="s">
        <v>41</v>
      </c>
      <c r="B33" s="37"/>
      <c r="C33" s="37"/>
      <c r="D33" s="37"/>
      <c r="E33" s="37"/>
      <c r="F33" s="37"/>
      <c r="G33" s="37"/>
      <c r="H33" s="37"/>
      <c r="I33" s="37"/>
    </row>
    <row r="34" spans="1:9" ht="23.25" hidden="1" x14ac:dyDescent="0.25">
      <c r="A34" s="5" t="s">
        <v>42</v>
      </c>
      <c r="B34" s="37"/>
      <c r="C34" s="37"/>
      <c r="D34" s="37"/>
      <c r="E34" s="37"/>
      <c r="F34" s="37"/>
      <c r="G34" s="37"/>
      <c r="H34" s="37"/>
      <c r="I34" s="37"/>
    </row>
    <row r="35" spans="1:9" hidden="1" x14ac:dyDescent="0.25">
      <c r="A35" s="5" t="s">
        <v>43</v>
      </c>
      <c r="B35" s="37"/>
      <c r="C35" s="37"/>
      <c r="D35" s="37"/>
      <c r="E35" s="37"/>
      <c r="F35" s="37"/>
      <c r="G35" s="37"/>
      <c r="H35" s="37"/>
      <c r="I35" s="37"/>
    </row>
    <row r="36" spans="1:9" hidden="1" x14ac:dyDescent="0.25">
      <c r="A36" s="5" t="s">
        <v>44</v>
      </c>
      <c r="B36" s="37"/>
      <c r="C36" s="37"/>
      <c r="D36" s="37"/>
      <c r="E36" s="37"/>
      <c r="F36" s="37"/>
      <c r="G36" s="37"/>
      <c r="H36" s="37"/>
      <c r="I36" s="37"/>
    </row>
    <row r="37" spans="1:9" ht="180" x14ac:dyDescent="0.25">
      <c r="A37" s="250" t="s">
        <v>46</v>
      </c>
      <c r="B37" s="251" t="s">
        <v>484</v>
      </c>
      <c r="C37" s="251" t="s">
        <v>485</v>
      </c>
      <c r="D37" s="251" t="s">
        <v>486</v>
      </c>
      <c r="E37" s="251" t="s">
        <v>487</v>
      </c>
      <c r="F37" s="91"/>
      <c r="G37" s="91"/>
      <c r="H37" s="91"/>
      <c r="I37" s="91"/>
    </row>
    <row r="38" spans="1:9" ht="225" x14ac:dyDescent="0.25">
      <c r="A38" s="250" t="s">
        <v>47</v>
      </c>
      <c r="B38" s="251" t="s">
        <v>488</v>
      </c>
      <c r="C38" s="251" t="s">
        <v>489</v>
      </c>
      <c r="D38" s="251" t="s">
        <v>490</v>
      </c>
      <c r="E38" s="251" t="s">
        <v>491</v>
      </c>
      <c r="F38" s="91"/>
      <c r="G38" s="91"/>
      <c r="H38" s="91"/>
      <c r="I38" s="91"/>
    </row>
    <row r="39" spans="1:9" ht="264" customHeight="1" x14ac:dyDescent="0.25">
      <c r="A39" s="250" t="s">
        <v>48</v>
      </c>
      <c r="B39" s="252" t="s">
        <v>488</v>
      </c>
      <c r="C39" s="252" t="s">
        <v>492</v>
      </c>
      <c r="D39" s="252" t="s">
        <v>493</v>
      </c>
      <c r="E39" s="252" t="s">
        <v>494</v>
      </c>
      <c r="F39" s="91"/>
      <c r="G39" s="91"/>
      <c r="H39" s="91"/>
      <c r="I39" s="91"/>
    </row>
    <row r="40" spans="1:9" ht="240" x14ac:dyDescent="0.25">
      <c r="A40" s="250" t="s">
        <v>49</v>
      </c>
      <c r="B40" s="251" t="s">
        <v>488</v>
      </c>
      <c r="C40" s="251" t="s">
        <v>495</v>
      </c>
      <c r="D40" s="251" t="s">
        <v>496</v>
      </c>
      <c r="E40" s="251" t="s">
        <v>494</v>
      </c>
      <c r="F40" s="91"/>
      <c r="G40" s="91"/>
      <c r="H40" s="91"/>
      <c r="I40" s="91"/>
    </row>
    <row r="41" spans="1:9" ht="195" x14ac:dyDescent="0.25">
      <c r="A41" s="250" t="s">
        <v>50</v>
      </c>
      <c r="B41" s="251" t="s">
        <v>497</v>
      </c>
      <c r="C41" s="251" t="s">
        <v>498</v>
      </c>
      <c r="D41" s="251" t="s">
        <v>499</v>
      </c>
      <c r="E41" s="251" t="s">
        <v>491</v>
      </c>
      <c r="F41" s="91"/>
      <c r="G41" s="91"/>
      <c r="H41" s="91"/>
      <c r="I41" s="91"/>
    </row>
    <row r="42" spans="1:9" ht="225" x14ac:dyDescent="0.25">
      <c r="A42" s="250" t="s">
        <v>51</v>
      </c>
      <c r="B42" s="251" t="s">
        <v>500</v>
      </c>
      <c r="C42" s="251" t="s">
        <v>501</v>
      </c>
      <c r="D42" s="251" t="s">
        <v>502</v>
      </c>
      <c r="E42" s="251" t="s">
        <v>491</v>
      </c>
      <c r="F42" s="91"/>
      <c r="G42" s="91"/>
      <c r="H42" s="91"/>
      <c r="I42" s="91"/>
    </row>
    <row r="43" spans="1:9" ht="180" x14ac:dyDescent="0.25">
      <c r="A43" s="250" t="s">
        <v>52</v>
      </c>
      <c r="B43" s="251" t="s">
        <v>497</v>
      </c>
      <c r="C43" s="251" t="s">
        <v>503</v>
      </c>
      <c r="D43" s="251" t="s">
        <v>499</v>
      </c>
      <c r="E43" s="251" t="s">
        <v>491</v>
      </c>
      <c r="F43" s="91"/>
      <c r="G43" s="91"/>
      <c r="H43" s="91"/>
      <c r="I43" s="91"/>
    </row>
    <row r="44" spans="1:9" ht="180" x14ac:dyDescent="0.25">
      <c r="A44" s="250" t="s">
        <v>53</v>
      </c>
      <c r="B44" s="251" t="s">
        <v>488</v>
      </c>
      <c r="C44" s="251" t="s">
        <v>504</v>
      </c>
      <c r="D44" s="251" t="s">
        <v>505</v>
      </c>
      <c r="E44" s="251" t="s">
        <v>487</v>
      </c>
      <c r="F44" s="91"/>
      <c r="G44" s="91"/>
      <c r="H44" s="91"/>
      <c r="I44" s="91"/>
    </row>
    <row r="45" spans="1:9" ht="225" x14ac:dyDescent="0.25">
      <c r="A45" s="250" t="s">
        <v>54</v>
      </c>
      <c r="B45" s="251" t="s">
        <v>500</v>
      </c>
      <c r="C45" s="251" t="s">
        <v>506</v>
      </c>
      <c r="D45" s="251" t="s">
        <v>505</v>
      </c>
      <c r="E45" s="251" t="s">
        <v>494</v>
      </c>
      <c r="F45" s="91"/>
      <c r="G45" s="91"/>
      <c r="H45" s="91"/>
      <c r="I45" s="91"/>
    </row>
    <row r="46" spans="1:9" ht="219" customHeight="1" x14ac:dyDescent="0.25">
      <c r="A46" s="250" t="s">
        <v>55</v>
      </c>
      <c r="B46" s="251" t="s">
        <v>488</v>
      </c>
      <c r="C46" s="251" t="s">
        <v>507</v>
      </c>
      <c r="D46" s="251" t="s">
        <v>496</v>
      </c>
      <c r="E46" s="251" t="s">
        <v>494</v>
      </c>
      <c r="F46" s="91"/>
      <c r="G46" s="91"/>
      <c r="H46" s="91"/>
      <c r="I46" s="91"/>
    </row>
    <row r="47" spans="1:9" ht="298.5" customHeight="1" x14ac:dyDescent="0.25">
      <c r="A47" s="250" t="s">
        <v>56</v>
      </c>
      <c r="B47" s="251" t="s">
        <v>488</v>
      </c>
      <c r="C47" s="251" t="s">
        <v>508</v>
      </c>
      <c r="D47" s="251" t="s">
        <v>505</v>
      </c>
      <c r="E47" s="251" t="s">
        <v>494</v>
      </c>
      <c r="F47" s="91"/>
      <c r="G47" s="91"/>
      <c r="H47" s="91"/>
      <c r="I47" s="91"/>
    </row>
    <row r="48" spans="1:9" ht="255" x14ac:dyDescent="0.25">
      <c r="A48" s="250" t="s">
        <v>57</v>
      </c>
      <c r="B48" s="251" t="s">
        <v>488</v>
      </c>
      <c r="C48" s="251" t="s">
        <v>509</v>
      </c>
      <c r="D48" s="251" t="s">
        <v>496</v>
      </c>
      <c r="E48" s="251" t="s">
        <v>494</v>
      </c>
      <c r="F48" s="91"/>
      <c r="G48" s="91"/>
      <c r="H48" s="91"/>
      <c r="I48" s="91"/>
    </row>
    <row r="49" spans="1:9" hidden="1" x14ac:dyDescent="0.25">
      <c r="A49" s="5" t="s">
        <v>60</v>
      </c>
      <c r="B49" s="37"/>
      <c r="C49" s="37"/>
      <c r="D49" s="37"/>
      <c r="E49" s="37"/>
      <c r="F49" s="37"/>
      <c r="G49" s="37"/>
      <c r="H49" s="37"/>
      <c r="I49" s="37"/>
    </row>
    <row r="50" spans="1:9" hidden="1" x14ac:dyDescent="0.25">
      <c r="A50" s="5" t="s">
        <v>61</v>
      </c>
      <c r="B50" s="37"/>
      <c r="C50" s="37"/>
      <c r="D50" s="37"/>
      <c r="E50" s="37"/>
      <c r="F50" s="37"/>
      <c r="G50" s="37"/>
      <c r="H50" s="37"/>
      <c r="I50" s="37"/>
    </row>
    <row r="51" spans="1:9" hidden="1" x14ac:dyDescent="0.25">
      <c r="A51" s="5" t="s">
        <v>62</v>
      </c>
      <c r="B51" s="37"/>
      <c r="C51" s="37"/>
      <c r="D51" s="37"/>
      <c r="E51" s="37"/>
      <c r="F51" s="37"/>
      <c r="G51" s="37"/>
      <c r="H51" s="37"/>
      <c r="I51" s="37"/>
    </row>
    <row r="52" spans="1:9" hidden="1" x14ac:dyDescent="0.25">
      <c r="A52" s="5" t="s">
        <v>63</v>
      </c>
      <c r="B52" s="37"/>
      <c r="C52" s="37"/>
      <c r="D52" s="37"/>
      <c r="E52" s="37"/>
      <c r="F52" s="37"/>
      <c r="G52" s="37"/>
      <c r="H52" s="37"/>
      <c r="I52" s="37"/>
    </row>
    <row r="53" spans="1:9" hidden="1" x14ac:dyDescent="0.25">
      <c r="A53" s="5" t="s">
        <v>64</v>
      </c>
      <c r="B53" s="37"/>
      <c r="C53" s="37"/>
      <c r="D53" s="37"/>
      <c r="E53" s="37"/>
      <c r="F53" s="37"/>
      <c r="G53" s="37"/>
      <c r="H53" s="37"/>
      <c r="I53" s="37"/>
    </row>
    <row r="54" spans="1:9" ht="23.25" hidden="1" x14ac:dyDescent="0.25">
      <c r="A54" s="5" t="s">
        <v>65</v>
      </c>
      <c r="B54" s="37"/>
      <c r="C54" s="37"/>
      <c r="D54" s="37"/>
      <c r="E54" s="37"/>
      <c r="F54" s="37"/>
      <c r="G54" s="37"/>
      <c r="H54" s="37"/>
      <c r="I54" s="37"/>
    </row>
    <row r="55" spans="1:9" hidden="1" x14ac:dyDescent="0.25">
      <c r="A55" s="5" t="s">
        <v>66</v>
      </c>
      <c r="B55" s="37"/>
      <c r="C55" s="37"/>
      <c r="D55" s="37"/>
      <c r="E55" s="37"/>
      <c r="F55" s="37"/>
      <c r="G55" s="37"/>
      <c r="H55" s="37"/>
      <c r="I55" s="37"/>
    </row>
    <row r="56" spans="1:9" hidden="1" x14ac:dyDescent="0.25">
      <c r="A56" s="5" t="s">
        <v>67</v>
      </c>
      <c r="B56" s="37"/>
      <c r="C56" s="37"/>
      <c r="D56" s="37"/>
      <c r="E56" s="37"/>
      <c r="F56" s="37"/>
      <c r="G56" s="37"/>
      <c r="H56" s="37"/>
      <c r="I56" s="37"/>
    </row>
    <row r="57" spans="1:9" hidden="1" x14ac:dyDescent="0.25">
      <c r="A57" s="5" t="s">
        <v>68</v>
      </c>
      <c r="B57" s="37"/>
      <c r="C57" s="37"/>
      <c r="D57" s="37"/>
      <c r="E57" s="37"/>
      <c r="F57" s="37"/>
      <c r="G57" s="37"/>
      <c r="H57" s="37"/>
      <c r="I57" s="37"/>
    </row>
    <row r="58" spans="1:9" ht="23.25" hidden="1" x14ac:dyDescent="0.25">
      <c r="A58" s="5" t="s">
        <v>71</v>
      </c>
      <c r="B58" s="37"/>
      <c r="C58" s="37"/>
      <c r="D58" s="37"/>
      <c r="E58" s="37"/>
      <c r="F58" s="37"/>
      <c r="G58" s="37"/>
      <c r="H58" s="37"/>
      <c r="I58" s="37"/>
    </row>
    <row r="59" spans="1:9" ht="23.25" hidden="1" x14ac:dyDescent="0.25">
      <c r="A59" s="5" t="s">
        <v>72</v>
      </c>
      <c r="B59" s="37"/>
      <c r="C59" s="37"/>
      <c r="D59" s="37"/>
      <c r="E59" s="37"/>
      <c r="F59" s="37"/>
      <c r="G59" s="37"/>
      <c r="H59" s="37"/>
      <c r="I59" s="37"/>
    </row>
    <row r="60" spans="1:9" ht="23.25" hidden="1" x14ac:dyDescent="0.25">
      <c r="A60" s="5" t="s">
        <v>73</v>
      </c>
      <c r="B60" s="37"/>
      <c r="C60" s="37"/>
      <c r="D60" s="37"/>
      <c r="E60" s="37"/>
      <c r="F60" s="37"/>
      <c r="G60" s="37"/>
      <c r="H60" s="37"/>
      <c r="I60" s="37"/>
    </row>
    <row r="61" spans="1:9" hidden="1" x14ac:dyDescent="0.25">
      <c r="A61" s="5" t="s">
        <v>74</v>
      </c>
      <c r="B61" s="37"/>
      <c r="C61" s="37"/>
      <c r="D61" s="37"/>
      <c r="E61" s="37"/>
      <c r="F61" s="37"/>
      <c r="G61" s="37"/>
      <c r="H61" s="37"/>
      <c r="I61" s="37"/>
    </row>
    <row r="62" spans="1:9" hidden="1" x14ac:dyDescent="0.25">
      <c r="A62" s="5" t="s">
        <v>75</v>
      </c>
      <c r="B62" s="37"/>
      <c r="C62" s="37"/>
      <c r="D62" s="37"/>
      <c r="E62" s="37"/>
      <c r="F62" s="37"/>
      <c r="G62" s="37"/>
      <c r="H62" s="37"/>
      <c r="I62" s="37"/>
    </row>
    <row r="63" spans="1:9" hidden="1" x14ac:dyDescent="0.25">
      <c r="A63" s="5" t="s">
        <v>76</v>
      </c>
      <c r="B63" s="37"/>
      <c r="C63" s="37"/>
      <c r="D63" s="37"/>
      <c r="E63" s="37"/>
      <c r="F63" s="37"/>
      <c r="G63" s="37"/>
      <c r="H63" s="37"/>
      <c r="I63" s="37"/>
    </row>
    <row r="64" spans="1:9" hidden="1" x14ac:dyDescent="0.25">
      <c r="A64" s="5" t="s">
        <v>77</v>
      </c>
      <c r="B64" s="37"/>
      <c r="C64" s="37"/>
      <c r="D64" s="37"/>
      <c r="E64" s="37"/>
      <c r="F64" s="37"/>
      <c r="G64" s="37"/>
      <c r="H64" s="37"/>
      <c r="I64" s="37"/>
    </row>
    <row r="65" spans="1:9" hidden="1" x14ac:dyDescent="0.25">
      <c r="A65" s="5" t="s">
        <v>78</v>
      </c>
      <c r="B65" s="37"/>
      <c r="C65" s="37"/>
      <c r="D65" s="37"/>
      <c r="E65" s="37"/>
      <c r="F65" s="37"/>
      <c r="G65" s="37"/>
      <c r="H65" s="37"/>
      <c r="I65" s="37"/>
    </row>
    <row r="66" spans="1:9" hidden="1" x14ac:dyDescent="0.25">
      <c r="A66" s="5" t="s">
        <v>79</v>
      </c>
      <c r="B66" s="37"/>
      <c r="C66" s="37"/>
      <c r="D66" s="37"/>
      <c r="E66" s="37"/>
      <c r="F66" s="37"/>
      <c r="G66" s="37"/>
      <c r="H66" s="37"/>
      <c r="I66" s="37"/>
    </row>
    <row r="67" spans="1:9" hidden="1" x14ac:dyDescent="0.25">
      <c r="A67" s="5" t="s">
        <v>80</v>
      </c>
      <c r="B67" s="37"/>
      <c r="C67" s="37"/>
      <c r="D67" s="37"/>
      <c r="E67" s="37"/>
      <c r="F67" s="37"/>
      <c r="G67" s="37"/>
      <c r="H67" s="37"/>
      <c r="I67" s="37"/>
    </row>
    <row r="68" spans="1:9" hidden="1" x14ac:dyDescent="0.25">
      <c r="A68" s="5" t="s">
        <v>82</v>
      </c>
      <c r="B68" s="37"/>
      <c r="C68" s="37"/>
      <c r="D68" s="37"/>
      <c r="E68" s="37"/>
      <c r="F68" s="37"/>
      <c r="G68" s="37"/>
      <c r="H68" s="37"/>
      <c r="I68" s="37"/>
    </row>
    <row r="69" spans="1:9" hidden="1" x14ac:dyDescent="0.25">
      <c r="A69" s="5" t="s">
        <v>160</v>
      </c>
      <c r="B69" s="37"/>
      <c r="C69" s="37"/>
      <c r="D69" s="37"/>
      <c r="E69" s="37"/>
      <c r="F69" s="37"/>
      <c r="G69" s="37"/>
      <c r="H69" s="37"/>
      <c r="I69" s="37"/>
    </row>
    <row r="70" spans="1:9" hidden="1" x14ac:dyDescent="0.25">
      <c r="A70" s="5" t="s">
        <v>83</v>
      </c>
      <c r="B70" s="37"/>
      <c r="C70" s="37"/>
      <c r="D70" s="37"/>
      <c r="E70" s="37"/>
      <c r="F70" s="37"/>
      <c r="G70" s="37"/>
      <c r="H70" s="37"/>
      <c r="I70" s="37"/>
    </row>
    <row r="71" spans="1:9" hidden="1" x14ac:dyDescent="0.25">
      <c r="A71" s="5" t="s">
        <v>86</v>
      </c>
      <c r="B71" s="37"/>
      <c r="C71" s="37"/>
      <c r="D71" s="37"/>
      <c r="E71" s="37"/>
      <c r="F71" s="37"/>
      <c r="G71" s="37"/>
      <c r="H71" s="37"/>
      <c r="I71" s="37"/>
    </row>
    <row r="72" spans="1:9" hidden="1" x14ac:dyDescent="0.25">
      <c r="A72" s="5" t="s">
        <v>87</v>
      </c>
      <c r="B72" s="37"/>
      <c r="C72" s="37"/>
      <c r="D72" s="37"/>
      <c r="E72" s="37"/>
      <c r="F72" s="37"/>
      <c r="G72" s="37"/>
      <c r="H72" s="37"/>
      <c r="I72" s="37"/>
    </row>
    <row r="73" spans="1:9" ht="23.25" hidden="1" x14ac:dyDescent="0.25">
      <c r="A73" s="5" t="s">
        <v>88</v>
      </c>
      <c r="B73" s="37"/>
      <c r="C73" s="37"/>
      <c r="D73" s="37"/>
      <c r="E73" s="37"/>
      <c r="F73" s="37"/>
      <c r="G73" s="37"/>
      <c r="H73" s="37"/>
      <c r="I73" s="37"/>
    </row>
    <row r="74" spans="1:9" hidden="1" x14ac:dyDescent="0.25">
      <c r="A74" s="5" t="s">
        <v>89</v>
      </c>
      <c r="B74" s="37"/>
      <c r="C74" s="37"/>
      <c r="D74" s="37"/>
      <c r="E74" s="37"/>
      <c r="F74" s="37"/>
      <c r="G74" s="37"/>
      <c r="H74" s="37"/>
      <c r="I74" s="37"/>
    </row>
    <row r="75" spans="1:9" hidden="1" x14ac:dyDescent="0.25">
      <c r="A75" s="5" t="s">
        <v>90</v>
      </c>
      <c r="B75" s="37"/>
      <c r="C75" s="37"/>
      <c r="D75" s="37"/>
      <c r="E75" s="37"/>
      <c r="F75" s="37"/>
      <c r="G75" s="37"/>
      <c r="H75" s="37"/>
      <c r="I75" s="37"/>
    </row>
    <row r="76" spans="1:9" hidden="1" x14ac:dyDescent="0.25">
      <c r="A76" s="5" t="s">
        <v>91</v>
      </c>
      <c r="B76" s="37"/>
      <c r="C76" s="37"/>
      <c r="D76" s="37"/>
      <c r="E76" s="37"/>
      <c r="F76" s="37"/>
      <c r="G76" s="37"/>
      <c r="H76" s="37"/>
      <c r="I76" s="37"/>
    </row>
    <row r="77" spans="1:9" hidden="1" x14ac:dyDescent="0.25">
      <c r="A77" s="5" t="s">
        <v>169</v>
      </c>
      <c r="B77" s="37"/>
      <c r="C77" s="37"/>
      <c r="D77" s="37"/>
      <c r="E77" s="37"/>
      <c r="F77" s="37"/>
      <c r="G77" s="37"/>
      <c r="H77" s="37"/>
      <c r="I77" s="37"/>
    </row>
    <row r="78" spans="1:9" hidden="1" x14ac:dyDescent="0.25">
      <c r="A78" s="5" t="s">
        <v>92</v>
      </c>
      <c r="B78" s="37"/>
      <c r="C78" s="37"/>
      <c r="D78" s="37"/>
      <c r="E78" s="37"/>
      <c r="F78" s="37"/>
      <c r="G78" s="37"/>
      <c r="H78" s="37"/>
      <c r="I78" s="37"/>
    </row>
  </sheetData>
  <mergeCells count="2">
    <mergeCell ref="B2:E2"/>
    <mergeCell ref="F2:I2"/>
  </mergeCells>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242"/>
  <sheetViews>
    <sheetView zoomScale="79" zoomScaleNormal="79" workbookViewId="0">
      <pane xSplit="17" ySplit="11" topLeftCell="AV12" activePane="bottomRight" state="frozen"/>
      <selection activeCell="A10" sqref="A10"/>
      <selection pane="topRight" activeCell="R10" sqref="R10"/>
      <selection pane="bottomLeft" activeCell="A12" sqref="A12"/>
      <selection pane="bottomRight" activeCell="AY104" sqref="AY104"/>
    </sheetView>
  </sheetViews>
  <sheetFormatPr baseColWidth="10" defaultColWidth="11.42578125" defaultRowHeight="15" x14ac:dyDescent="0.25"/>
  <cols>
    <col min="1" max="1" width="18.140625" hidden="1" customWidth="1"/>
    <col min="2" max="2" width="12.5703125" hidden="1" customWidth="1"/>
    <col min="3" max="3" width="18.5703125" hidden="1" customWidth="1"/>
    <col min="4" max="4" width="24.85546875" hidden="1" customWidth="1"/>
    <col min="5" max="5" width="27.42578125" hidden="1" customWidth="1"/>
    <col min="6" max="6" width="39.42578125" customWidth="1"/>
    <col min="7" max="7" width="14.85546875" customWidth="1"/>
    <col min="8" max="9" width="12.28515625" customWidth="1"/>
    <col min="10" max="10" width="12.5703125" customWidth="1"/>
    <col min="11" max="11" width="9.5703125" customWidth="1"/>
    <col min="12" max="12" width="10.28515625" customWidth="1"/>
    <col min="13" max="13" width="7.140625" customWidth="1"/>
    <col min="14" max="14" width="15.42578125" customWidth="1"/>
    <col min="15" max="15" width="7.85546875" customWidth="1"/>
    <col min="16" max="16" width="8.85546875" customWidth="1"/>
    <col min="17" max="17" width="15.5703125" customWidth="1"/>
    <col min="18" max="18" width="42.85546875" customWidth="1"/>
    <col min="19" max="19" width="11.140625" bestFit="1" customWidth="1"/>
    <col min="20" max="20" width="11.28515625" customWidth="1"/>
    <col min="21" max="22" width="9.42578125" customWidth="1"/>
    <col min="23" max="23" width="10.7109375" customWidth="1"/>
    <col min="24" max="24" width="8.42578125" bestFit="1" customWidth="1"/>
    <col min="25" max="25" width="26.140625" customWidth="1"/>
    <col min="26" max="26" width="47.42578125" bestFit="1" customWidth="1"/>
    <col min="27" max="27" width="16.85546875" style="245" customWidth="1"/>
    <col min="28" max="28" width="55.140625" customWidth="1"/>
    <col min="29" max="29" width="11.85546875" bestFit="1" customWidth="1"/>
    <col min="30" max="30" width="8.28515625" bestFit="1" customWidth="1"/>
    <col min="31" max="31" width="11.5703125" bestFit="1" customWidth="1"/>
    <col min="32" max="32" width="10.7109375" bestFit="1" customWidth="1"/>
    <col min="33" max="33" width="9.5703125" bestFit="1" customWidth="1"/>
    <col min="34" max="34" width="12.7109375" customWidth="1"/>
    <col min="35" max="35" width="10.140625" customWidth="1"/>
    <col min="36" max="36" width="20.28515625" bestFit="1" customWidth="1"/>
    <col min="37" max="37" width="7.5703125" bestFit="1" customWidth="1"/>
    <col min="38" max="38" width="19.28515625" bestFit="1" customWidth="1"/>
    <col min="39" max="39" width="23.5703125" customWidth="1"/>
    <col min="40" max="40" width="8.5703125" bestFit="1" customWidth="1"/>
    <col min="41" max="41" width="9.7109375" customWidth="1"/>
    <col min="42" max="42" width="7" bestFit="1" customWidth="1"/>
    <col min="43" max="43" width="9" customWidth="1"/>
    <col min="44" max="44" width="10.85546875" customWidth="1"/>
    <col min="45" max="45" width="14.140625" customWidth="1"/>
    <col min="46" max="46" width="14.28515625" bestFit="1" customWidth="1"/>
    <col min="47" max="47" width="13" bestFit="1" customWidth="1"/>
    <col min="48" max="48" width="22.5703125" bestFit="1" customWidth="1"/>
    <col min="49" max="49" width="17.42578125" bestFit="1" customWidth="1"/>
    <col min="50" max="50" width="14.42578125" bestFit="1" customWidth="1"/>
    <col min="51" max="51" width="47" bestFit="1" customWidth="1"/>
    <col min="52" max="52" width="12" customWidth="1"/>
    <col min="53" max="53" width="13" customWidth="1"/>
    <col min="54" max="54" width="14.42578125" customWidth="1"/>
    <col min="55" max="55" width="15.42578125" customWidth="1"/>
    <col min="56" max="56" width="6.7109375" customWidth="1"/>
    <col min="57" max="58" width="8.42578125" customWidth="1"/>
    <col min="59" max="59" width="10.85546875" customWidth="1"/>
    <col min="60" max="60" width="11" customWidth="1"/>
    <col min="16335" max="16384" width="25.42578125" customWidth="1"/>
  </cols>
  <sheetData>
    <row r="1" spans="1:61" ht="21" customHeight="1" x14ac:dyDescent="0.25">
      <c r="A1" s="196"/>
      <c r="B1" s="196"/>
      <c r="C1" s="196"/>
      <c r="D1" s="197" t="s">
        <v>171</v>
      </c>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8" t="s">
        <v>463</v>
      </c>
      <c r="BC1" s="198"/>
    </row>
    <row r="2" spans="1:61" ht="22.5" customHeight="1" x14ac:dyDescent="0.25">
      <c r="A2" s="196"/>
      <c r="B2" s="196"/>
      <c r="C2" s="196"/>
      <c r="D2" s="199" t="s">
        <v>464</v>
      </c>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1"/>
      <c r="BB2" s="198" t="s">
        <v>465</v>
      </c>
      <c r="BC2" s="198"/>
    </row>
    <row r="3" spans="1:61" ht="30.75" customHeight="1" x14ac:dyDescent="0.25">
      <c r="A3" s="196"/>
      <c r="B3" s="196"/>
      <c r="C3" s="196"/>
      <c r="D3" s="199" t="s">
        <v>466</v>
      </c>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1"/>
      <c r="BB3" s="198" t="s">
        <v>467</v>
      </c>
      <c r="BC3" s="198"/>
    </row>
    <row r="4" spans="1:61" ht="29.25" customHeight="1" x14ac:dyDescent="0.25">
      <c r="A4" s="196"/>
      <c r="B4" s="196"/>
      <c r="C4" s="196"/>
      <c r="D4" s="202" t="s">
        <v>281</v>
      </c>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4"/>
      <c r="BB4" s="198" t="s">
        <v>172</v>
      </c>
      <c r="BC4" s="198"/>
    </row>
    <row r="5" spans="1:61" ht="34.5" customHeight="1" x14ac:dyDescent="0.25">
      <c r="A5" s="205" t="s">
        <v>173</v>
      </c>
      <c r="B5" s="206"/>
      <c r="C5" s="206"/>
      <c r="D5" s="213" t="s">
        <v>171</v>
      </c>
      <c r="E5" s="214"/>
      <c r="F5" s="61" t="s">
        <v>468</v>
      </c>
      <c r="G5" s="62" t="s">
        <v>472</v>
      </c>
      <c r="H5" s="61" t="s">
        <v>174</v>
      </c>
      <c r="I5" s="62" t="s">
        <v>46</v>
      </c>
      <c r="J5" s="61" t="s">
        <v>7</v>
      </c>
      <c r="K5" s="63" t="s">
        <v>330</v>
      </c>
      <c r="L5" s="207" t="s">
        <v>175</v>
      </c>
      <c r="M5" s="184"/>
      <c r="N5" s="77">
        <v>45642</v>
      </c>
      <c r="O5" s="64"/>
      <c r="P5" s="65"/>
      <c r="Q5" s="65"/>
      <c r="R5" s="65"/>
      <c r="S5" s="66"/>
      <c r="T5" s="66"/>
      <c r="U5" s="66"/>
      <c r="V5" s="7"/>
      <c r="W5" s="7"/>
      <c r="X5" s="7"/>
      <c r="Y5" s="7"/>
      <c r="Z5" s="7"/>
      <c r="AA5" s="241"/>
      <c r="AB5" s="7"/>
      <c r="AC5" s="7"/>
      <c r="AD5" s="7"/>
      <c r="AE5" s="7"/>
      <c r="AF5" s="7"/>
      <c r="AG5" s="7"/>
      <c r="AH5" s="7"/>
      <c r="AI5" s="7"/>
      <c r="AJ5" s="7"/>
      <c r="AK5" s="7"/>
      <c r="AL5" s="7"/>
      <c r="AM5" s="7"/>
      <c r="AN5" s="7"/>
      <c r="AO5" s="7"/>
      <c r="AP5" s="7"/>
      <c r="AQ5" s="7"/>
      <c r="AR5" s="7"/>
      <c r="AS5" s="67"/>
      <c r="AT5" s="7"/>
      <c r="AU5" s="7"/>
      <c r="AV5" s="7"/>
      <c r="AW5" s="7"/>
      <c r="AX5" s="7"/>
      <c r="AY5" s="7"/>
      <c r="AZ5" s="7"/>
      <c r="BA5" s="7"/>
      <c r="BB5" s="208"/>
      <c r="BC5" s="209"/>
    </row>
    <row r="6" spans="1:61" ht="27.75" customHeight="1" x14ac:dyDescent="0.25">
      <c r="A6" s="210" t="s">
        <v>176</v>
      </c>
      <c r="B6" s="211"/>
      <c r="C6" s="212"/>
      <c r="D6" s="249" t="s">
        <v>452</v>
      </c>
      <c r="E6" s="249"/>
      <c r="F6" s="249"/>
      <c r="G6" s="249"/>
      <c r="H6" s="249"/>
      <c r="I6" s="249"/>
      <c r="J6" s="249"/>
      <c r="K6" s="249"/>
      <c r="L6" s="152" t="s">
        <v>469</v>
      </c>
      <c r="M6" s="153"/>
      <c r="N6" s="78">
        <v>2025</v>
      </c>
      <c r="O6" s="64"/>
      <c r="P6" s="65"/>
      <c r="Q6" s="68"/>
      <c r="R6" s="68"/>
      <c r="S6" s="68"/>
      <c r="T6" s="68"/>
      <c r="U6" s="7"/>
      <c r="V6" s="7"/>
      <c r="W6" s="69" t="s">
        <v>177</v>
      </c>
      <c r="X6" s="234"/>
      <c r="Y6" s="234"/>
      <c r="Z6" s="234"/>
      <c r="AA6" s="234"/>
      <c r="AB6" s="234"/>
      <c r="AC6" s="234"/>
      <c r="AD6" s="234"/>
      <c r="AE6" s="234"/>
      <c r="AF6" s="234"/>
      <c r="AG6" s="234"/>
      <c r="AH6" s="234"/>
      <c r="AI6" s="234"/>
      <c r="AJ6" s="70"/>
      <c r="AK6" s="70"/>
      <c r="AL6" s="70"/>
      <c r="AM6" s="70"/>
      <c r="AN6" s="71"/>
      <c r="AO6" s="72"/>
      <c r="AP6" s="72"/>
      <c r="AQ6" s="72"/>
      <c r="AR6" s="7"/>
      <c r="AS6" s="67"/>
      <c r="AT6" s="73"/>
      <c r="AU6" s="73"/>
      <c r="AV6" s="73"/>
      <c r="AW6" s="73"/>
      <c r="AX6" s="73"/>
      <c r="AY6" s="73"/>
      <c r="AZ6" s="73"/>
      <c r="BA6" s="73"/>
      <c r="BB6" s="235"/>
      <c r="BC6" s="236"/>
      <c r="BI6" t="s">
        <v>46</v>
      </c>
    </row>
    <row r="7" spans="1:61" ht="39" customHeight="1" x14ac:dyDescent="0.25">
      <c r="A7" s="218" t="s">
        <v>221</v>
      </c>
      <c r="B7" s="219"/>
      <c r="C7" s="219"/>
      <c r="D7" s="219"/>
      <c r="E7" s="219"/>
      <c r="F7" s="219"/>
      <c r="G7" s="219"/>
      <c r="H7" s="219"/>
      <c r="I7" s="219"/>
      <c r="J7" s="219"/>
      <c r="K7" s="219"/>
      <c r="L7" s="219"/>
      <c r="M7" s="219"/>
      <c r="N7" s="219"/>
      <c r="O7" s="219"/>
      <c r="P7" s="219"/>
      <c r="Q7" s="219"/>
      <c r="R7" s="219"/>
      <c r="S7" s="219"/>
      <c r="T7" s="219"/>
      <c r="U7" s="219"/>
      <c r="V7" s="219"/>
      <c r="W7" s="220" t="s">
        <v>222</v>
      </c>
      <c r="X7" s="220"/>
      <c r="Y7" s="220"/>
      <c r="Z7" s="220"/>
      <c r="AA7" s="220"/>
      <c r="AB7" s="220"/>
      <c r="AC7" s="220"/>
      <c r="AD7" s="220"/>
      <c r="AE7" s="220"/>
      <c r="AF7" s="220"/>
      <c r="AG7" s="220"/>
      <c r="AH7" s="220"/>
      <c r="AI7" s="220"/>
      <c r="AJ7" s="220"/>
      <c r="AK7" s="220"/>
      <c r="AL7" s="220"/>
      <c r="AM7" s="220"/>
      <c r="AN7" s="220"/>
      <c r="AO7" s="220"/>
      <c r="AP7" s="220"/>
      <c r="AQ7" s="220"/>
      <c r="AR7" s="220"/>
      <c r="AS7" s="221"/>
      <c r="AT7" s="222" t="s">
        <v>223</v>
      </c>
      <c r="AU7" s="222"/>
      <c r="AV7" s="222"/>
      <c r="AW7" s="222"/>
      <c r="AX7" s="222"/>
      <c r="AY7" s="222"/>
      <c r="AZ7" s="222"/>
      <c r="BA7" s="222"/>
      <c r="BB7" s="222"/>
      <c r="BC7" s="223"/>
      <c r="BI7" t="s">
        <v>47</v>
      </c>
    </row>
    <row r="8" spans="1:61" ht="30.75" customHeight="1" x14ac:dyDescent="0.25">
      <c r="A8" s="181" t="s">
        <v>224</v>
      </c>
      <c r="B8" s="181"/>
      <c r="C8" s="181"/>
      <c r="D8" s="181"/>
      <c r="E8" s="181"/>
      <c r="F8" s="181"/>
      <c r="G8" s="181"/>
      <c r="H8" s="181"/>
      <c r="I8" s="181"/>
      <c r="J8" s="182"/>
      <c r="K8" s="222" t="s">
        <v>225</v>
      </c>
      <c r="L8" s="222"/>
      <c r="M8" s="222"/>
      <c r="N8" s="222"/>
      <c r="O8" s="222"/>
      <c r="P8" s="222"/>
      <c r="Q8" s="222"/>
      <c r="R8" s="222"/>
      <c r="S8" s="222"/>
      <c r="T8" s="222"/>
      <c r="U8" s="222"/>
      <c r="V8" s="222"/>
      <c r="W8" s="226" t="s">
        <v>226</v>
      </c>
      <c r="X8" s="226"/>
      <c r="Y8" s="226"/>
      <c r="Z8" s="226"/>
      <c r="AA8" s="226"/>
      <c r="AB8" s="228" t="s">
        <v>227</v>
      </c>
      <c r="AC8" s="228"/>
      <c r="AD8" s="228"/>
      <c r="AE8" s="228"/>
      <c r="AF8" s="228"/>
      <c r="AG8" s="228"/>
      <c r="AH8" s="228"/>
      <c r="AI8" s="228"/>
      <c r="AJ8" s="229"/>
      <c r="AK8" s="229"/>
      <c r="AL8" s="229"/>
      <c r="AM8" s="229"/>
      <c r="AN8" s="229"/>
      <c r="AO8" s="229"/>
      <c r="AP8" s="229"/>
      <c r="AQ8" s="229"/>
      <c r="AR8" s="229"/>
      <c r="AS8" s="229"/>
      <c r="AT8" s="224"/>
      <c r="AU8" s="224"/>
      <c r="AV8" s="224"/>
      <c r="AW8" s="224"/>
      <c r="AX8" s="224"/>
      <c r="AY8" s="224"/>
      <c r="AZ8" s="224"/>
      <c r="BA8" s="224"/>
      <c r="BB8" s="224"/>
      <c r="BC8" s="225"/>
      <c r="BI8" t="s">
        <v>48</v>
      </c>
    </row>
    <row r="9" spans="1:61" ht="22.5" customHeight="1" x14ac:dyDescent="0.25">
      <c r="A9" s="183"/>
      <c r="B9" s="183"/>
      <c r="C9" s="183"/>
      <c r="D9" s="183"/>
      <c r="E9" s="183"/>
      <c r="F9" s="183"/>
      <c r="G9" s="183"/>
      <c r="H9" s="183"/>
      <c r="I9" s="183"/>
      <c r="J9" s="184"/>
      <c r="K9" s="179" t="s">
        <v>247</v>
      </c>
      <c r="L9" s="179" t="s">
        <v>248</v>
      </c>
      <c r="M9" s="179" t="s">
        <v>249</v>
      </c>
      <c r="N9" s="179" t="s">
        <v>269</v>
      </c>
      <c r="O9" s="179" t="s">
        <v>250</v>
      </c>
      <c r="P9" s="179" t="s">
        <v>282</v>
      </c>
      <c r="Q9" s="179" t="s">
        <v>268</v>
      </c>
      <c r="R9" s="179" t="s">
        <v>283</v>
      </c>
      <c r="S9" s="179" t="s">
        <v>275</v>
      </c>
      <c r="T9" s="179" t="s">
        <v>276</v>
      </c>
      <c r="U9" s="179" t="s">
        <v>284</v>
      </c>
      <c r="V9" s="179" t="s">
        <v>277</v>
      </c>
      <c r="W9" s="226"/>
      <c r="X9" s="226"/>
      <c r="Y9" s="226"/>
      <c r="Z9" s="226"/>
      <c r="AA9" s="227"/>
      <c r="AB9" s="230" t="s">
        <v>256</v>
      </c>
      <c r="AC9" s="230"/>
      <c r="AD9" s="230"/>
      <c r="AE9" s="230"/>
      <c r="AF9" s="230"/>
      <c r="AG9" s="230"/>
      <c r="AH9" s="230"/>
      <c r="AI9" s="230"/>
      <c r="AJ9" s="231" t="s">
        <v>278</v>
      </c>
      <c r="AK9" s="74"/>
      <c r="AL9" s="180" t="s">
        <v>279</v>
      </c>
      <c r="AM9" s="180" t="s">
        <v>280</v>
      </c>
      <c r="AN9" s="169" t="s">
        <v>260</v>
      </c>
      <c r="AO9" s="169" t="s">
        <v>261</v>
      </c>
      <c r="AP9" s="180" t="s">
        <v>262</v>
      </c>
      <c r="AQ9" s="169" t="s">
        <v>263</v>
      </c>
      <c r="AR9" s="169" t="s">
        <v>264</v>
      </c>
      <c r="AS9" s="169" t="s">
        <v>265</v>
      </c>
      <c r="AT9" s="224"/>
      <c r="AU9" s="224"/>
      <c r="AV9" s="224"/>
      <c r="AW9" s="224"/>
      <c r="AX9" s="224"/>
      <c r="AY9" s="224"/>
      <c r="AZ9" s="224"/>
      <c r="BA9" s="224"/>
      <c r="BB9" s="224"/>
      <c r="BC9" s="225"/>
      <c r="BI9" t="s">
        <v>49</v>
      </c>
    </row>
    <row r="10" spans="1:61" ht="30.75" customHeight="1" x14ac:dyDescent="0.25">
      <c r="A10" s="215" t="s">
        <v>462</v>
      </c>
      <c r="B10" s="215" t="s">
        <v>237</v>
      </c>
      <c r="C10" s="168" t="s">
        <v>238</v>
      </c>
      <c r="D10" s="168" t="s">
        <v>239</v>
      </c>
      <c r="E10" s="168" t="s">
        <v>240</v>
      </c>
      <c r="F10" s="168" t="s">
        <v>241</v>
      </c>
      <c r="G10" s="168" t="s">
        <v>242</v>
      </c>
      <c r="H10" s="168"/>
      <c r="I10" s="168"/>
      <c r="J10" s="168"/>
      <c r="K10" s="179"/>
      <c r="L10" s="179"/>
      <c r="M10" s="179"/>
      <c r="N10" s="179"/>
      <c r="O10" s="179"/>
      <c r="P10" s="179"/>
      <c r="Q10" s="179"/>
      <c r="R10" s="179"/>
      <c r="S10" s="179"/>
      <c r="T10" s="179"/>
      <c r="U10" s="179"/>
      <c r="V10" s="179"/>
      <c r="W10" s="226"/>
      <c r="X10" s="226"/>
      <c r="Y10" s="226"/>
      <c r="Z10" s="226"/>
      <c r="AA10" s="226"/>
      <c r="AB10" s="232" t="s">
        <v>266</v>
      </c>
      <c r="AC10" s="232"/>
      <c r="AD10" s="232"/>
      <c r="AE10" s="232"/>
      <c r="AF10" s="232"/>
      <c r="AG10" s="232" t="s">
        <v>267</v>
      </c>
      <c r="AH10" s="232"/>
      <c r="AI10" s="232"/>
      <c r="AJ10" s="180"/>
      <c r="AK10" s="74"/>
      <c r="AL10" s="180"/>
      <c r="AM10" s="180"/>
      <c r="AN10" s="169"/>
      <c r="AO10" s="169"/>
      <c r="AP10" s="180"/>
      <c r="AQ10" s="169"/>
      <c r="AR10" s="169"/>
      <c r="AS10" s="169"/>
      <c r="AT10" s="166" t="s">
        <v>228</v>
      </c>
      <c r="AU10" s="166" t="s">
        <v>229</v>
      </c>
      <c r="AV10" s="166" t="s">
        <v>230</v>
      </c>
      <c r="AW10" s="166" t="s">
        <v>231</v>
      </c>
      <c r="AX10" s="233" t="s">
        <v>232</v>
      </c>
      <c r="AY10" s="233"/>
      <c r="AZ10" s="233"/>
      <c r="BA10" s="168" t="s">
        <v>233</v>
      </c>
      <c r="BB10" s="168" t="s">
        <v>234</v>
      </c>
      <c r="BC10" s="185" t="s">
        <v>235</v>
      </c>
      <c r="BI10" t="s">
        <v>50</v>
      </c>
    </row>
    <row r="11" spans="1:61" ht="87" customHeight="1" thickBot="1" x14ac:dyDescent="0.3">
      <c r="A11" s="215"/>
      <c r="B11" s="215"/>
      <c r="C11" s="168"/>
      <c r="D11" s="168"/>
      <c r="E11" s="168"/>
      <c r="F11" s="168"/>
      <c r="G11" s="76" t="s">
        <v>243</v>
      </c>
      <c r="H11" s="76" t="s">
        <v>244</v>
      </c>
      <c r="I11" s="76" t="s">
        <v>245</v>
      </c>
      <c r="J11" s="76" t="s">
        <v>246</v>
      </c>
      <c r="K11" s="179"/>
      <c r="L11" s="179"/>
      <c r="M11" s="179"/>
      <c r="N11" s="179"/>
      <c r="O11" s="179"/>
      <c r="P11" s="179"/>
      <c r="Q11" s="179"/>
      <c r="R11" s="179"/>
      <c r="S11" s="179"/>
      <c r="T11" s="179"/>
      <c r="U11" s="179"/>
      <c r="V11" s="179"/>
      <c r="W11" s="75" t="s">
        <v>251</v>
      </c>
      <c r="X11" s="75" t="s">
        <v>252</v>
      </c>
      <c r="Y11" s="75" t="s">
        <v>253</v>
      </c>
      <c r="Z11" s="75" t="s">
        <v>254</v>
      </c>
      <c r="AA11" s="88" t="s">
        <v>255</v>
      </c>
      <c r="AB11" s="60" t="s">
        <v>178</v>
      </c>
      <c r="AC11" s="75" t="s">
        <v>179</v>
      </c>
      <c r="AD11" s="75" t="s">
        <v>180</v>
      </c>
      <c r="AE11" s="60" t="s">
        <v>181</v>
      </c>
      <c r="AF11" s="75" t="s">
        <v>182</v>
      </c>
      <c r="AG11" s="75" t="s">
        <v>183</v>
      </c>
      <c r="AH11" s="75" t="s">
        <v>184</v>
      </c>
      <c r="AI11" s="75" t="s">
        <v>185</v>
      </c>
      <c r="AJ11" s="87" t="s">
        <v>257</v>
      </c>
      <c r="AK11" s="87"/>
      <c r="AL11" s="246" t="s">
        <v>258</v>
      </c>
      <c r="AM11" s="87" t="s">
        <v>259</v>
      </c>
      <c r="AN11" s="169"/>
      <c r="AO11" s="169"/>
      <c r="AP11" s="180"/>
      <c r="AQ11" s="169"/>
      <c r="AR11" s="169"/>
      <c r="AS11" s="169"/>
      <c r="AT11" s="167"/>
      <c r="AU11" s="167"/>
      <c r="AV11" s="167"/>
      <c r="AW11" s="167"/>
      <c r="AX11" s="60" t="s">
        <v>470</v>
      </c>
      <c r="AY11" s="60" t="s">
        <v>471</v>
      </c>
      <c r="AZ11" s="60" t="s">
        <v>236</v>
      </c>
      <c r="BA11" s="168"/>
      <c r="BB11" s="168"/>
      <c r="BC11" s="185"/>
      <c r="BI11" t="s">
        <v>51</v>
      </c>
    </row>
    <row r="12" spans="1:61" s="13" customFormat="1" ht="49.5" customHeight="1" x14ac:dyDescent="0.25">
      <c r="A12" s="216" t="s">
        <v>56</v>
      </c>
      <c r="B12" s="186" t="s">
        <v>186</v>
      </c>
      <c r="C12" s="136" t="s">
        <v>197</v>
      </c>
      <c r="D12" s="136" t="s">
        <v>285</v>
      </c>
      <c r="E12" s="136" t="s">
        <v>286</v>
      </c>
      <c r="F12" s="189" t="str">
        <f>+CONCATENATE(C12," ",D12," ",E12)</f>
        <v>Posibilidad de perdida reputacional Por el incumplimiento a las metas establecidas en el Plan Operativo de Inspección y vigilancia debidos a una débil estructura de las Unidades Administrativas y Locales de Educación -UNALDES,  que no ha permitido la articulación de sus actividades con el resto de procesos diferentes a IV</v>
      </c>
      <c r="G12" s="136" t="s">
        <v>198</v>
      </c>
      <c r="H12" s="163"/>
      <c r="I12" s="163" t="s">
        <v>187</v>
      </c>
      <c r="J12" s="170" t="str">
        <f>+H12&amp;I12</f>
        <v>Procesos</v>
      </c>
      <c r="K12" s="173">
        <v>1126</v>
      </c>
      <c r="L12" s="154" t="str">
        <f>IF(K12&lt;=0,"",IF(K12&lt;=2,"Muy Baja",IF(K12&lt;=24,"Baja",IF(K12&lt;=500,"Media",IF(K12&lt;=5000,"Alta","Muy Alta")))))</f>
        <v>Alta</v>
      </c>
      <c r="M12" s="176">
        <f>IF(L12="","",IF(L12="Muy Baja",0.2,IF(L12="Baja",0.4,IF(L12="Media",0.6,IF(L12="Alta",0.8,IF(L12="Muy Alta",1,))))))</f>
        <v>0.8</v>
      </c>
      <c r="N12" s="110" t="s">
        <v>193</v>
      </c>
      <c r="O12" s="176">
        <f>IF(N12="","",IF(N12="menor a 10 SMLMV",0.2,IF(N12="ENTRE 10 Y 50 SMLMV",0.4,IF(N12="entre 50 y 100 SMLMV",0.6,IF(N12="entre 100 y 500 SMLMV",0.8,IF(N12="Mayor a 500 SMLMV",1,))))))</f>
        <v>0</v>
      </c>
      <c r="P12" s="154" t="str">
        <f>IF(O12&lt;=0,"",IF(O12&lt;=20%,"Leve",IF(O12&lt;=40%,"Menor",IF(O12&lt;=60%,"Moderado",IF(O12&lt;=80%,"Mayor","Catastrofico")))))</f>
        <v/>
      </c>
      <c r="Q12" s="110" t="s">
        <v>274</v>
      </c>
      <c r="R12" s="19" t="s">
        <v>271</v>
      </c>
      <c r="S12" s="154" t="str">
        <f>IF(T12&lt;=0,"",IF(T12&lt;=20%,"Leve",IF(T12&lt;=40%,"Menor",IF(T12&lt;=60%,"Moderado",IF(T12&lt;=80%,"Mayor","Catastrofico")))))</f>
        <v>Mayor</v>
      </c>
      <c r="T12" s="176">
        <f>IF(Q12="","",IF(Q12="El riesgo afecta la imagen de algún área de la organización",0.2,IF(Q12="El riesgo afecta la imagen de la entidad internamente, de conocimiento general nivel interno, de junta directiva y accionistas y/o de proveedores",0.4,IF(Q12="El riesgo afecta la imagen de la entidad con algunos usuarios de relevancia frente al logro de los objetivos",0.6,IF(Q12="El riesgo afecta la imagen de la entidad con efecto publicitario sostenido a nivel de sector administrativo, nivel departamental o municipal",0.8,IF(Q12="El riesgo afecta la imagen de la entidad a nivel nacional, con efecto publicitario sostenido a nivel país",1,))))))</f>
        <v>0.8</v>
      </c>
      <c r="U12" s="154" t="str">
        <f>IF(V12&lt;=0,"",IF(V12&lt;=20%,"Leve",IF(V12&lt;=40%,"Menor",IF(V12&lt;=60%,"Moderado",IF(V12&lt;=80%,"Mayor","Catastrofico")))))</f>
        <v>Mayor</v>
      </c>
      <c r="V12" s="129">
        <f>+T12</f>
        <v>0.8</v>
      </c>
      <c r="W12" s="157" t="str">
        <f>IF(OR(AND(L12="Muy Baja",U12="Leve"),AND(L12="Muy Baja",U12="Menor"),AND(L12="Baja",U12="Leve")),"Bajo",IF(OR(AND(L12="Muy baja",U12="Moderado"),AND(L12="Baja",U12="Menor"),AND(L12="Baja",U12="Moderado"),AND(L12="Media",U12="Leve"),AND(L12="Media",U12="Menor"),AND(L12="Media",U12="Moderado"),AND(L12="Alta",U12="Leve"),AND(L12="Alta",U12="Menor")),"Moderado",IF(OR(AND(L12="Muy Baja",U12="Mayor"),AND(L12="Baja",U12="Mayor"),AND(L12="Media",U12="Mayor"),AND(L12="Alta",U12="Moderado"),AND(L12="Alta",U12="Mayor"),AND(L12="Muy Alta",U12="Leve"),AND(L12="Muy Alta",U12="Menor"),AND(L12="Muy Alta",U12="Moderado"),AND(L12="Muy Alta",U12="Mayor")),"Alto",IF(OR(AND(L12="Muy Baja",U12="Catastrofico"),AND(L12="Baja",U12="Catastrofico"),AND(L12="Media",U12="Catastrofico"),AND(L12="Alta",U12="Catastrofico"),AND(L12="Muy Alta",U12="Catastrofico")),"Extremo",))))</f>
        <v>Alto</v>
      </c>
      <c r="X12" s="9">
        <v>1</v>
      </c>
      <c r="Y12" s="59" t="s">
        <v>453</v>
      </c>
      <c r="Z12" s="45" t="s">
        <v>287</v>
      </c>
      <c r="AA12" s="242" t="s">
        <v>288</v>
      </c>
      <c r="AB12" s="53" t="str">
        <f t="shared" ref="AB12:AB19" si="0">+CONCATENATE(Y12," ",Z12," ",AA12)</f>
        <v xml:space="preserve">Coordinadora Grupo  Inspeccion y vigilancia Análisis  y asignación del recurso humano y logístico necesario para el cumplimiento al plan de visitas. Anual </v>
      </c>
      <c r="AC12" s="50" t="s">
        <v>188</v>
      </c>
      <c r="AD12" s="51">
        <f t="shared" ref="AD12:AD20" si="1">IF(AC12="","",IF(AC12="Preventivo",0.25,IF(AC12="Detectivo",0.15,IF(AC12="Correctivo",0.1,))))</f>
        <v>0.25</v>
      </c>
      <c r="AE12" s="11" t="str">
        <f>+IF(OR(AC12='[1]11 FORMULAS'!$O$4,AC12='[1]11 FORMULAS'!$O$5),'[1]11 FORMULAS'!$P$5,IF(AC12='[1]11 FORMULAS'!$O$6,'[1]11 FORMULAS'!$P$6,""))</f>
        <v>Probabilidad</v>
      </c>
      <c r="AF12" s="10" t="s">
        <v>189</v>
      </c>
      <c r="AG12" s="20">
        <f>IF(AF12="","",IF(AF12="Manual",0.15,IF(AF12="Automatico",0.25,)))</f>
        <v>0.15</v>
      </c>
      <c r="AH12" s="12" t="s">
        <v>190</v>
      </c>
      <c r="AI12" s="12" t="s">
        <v>191</v>
      </c>
      <c r="AJ12" s="12" t="s">
        <v>192</v>
      </c>
      <c r="AK12" s="11">
        <f t="shared" ref="AK12:AK23" si="2">+AD12+AG12</f>
        <v>0.4</v>
      </c>
      <c r="AL12" s="11">
        <f>+M12*AK12</f>
        <v>0.32000000000000006</v>
      </c>
      <c r="AM12" s="11">
        <f>+M12-AL12</f>
        <v>0.48</v>
      </c>
      <c r="AN12" s="11">
        <f>IF(AE12='[1]11 FORMULAS'!$P$6,V12-(V12*AK12),V12)</f>
        <v>0.8</v>
      </c>
      <c r="AO12" s="160">
        <f>+AM15</f>
        <v>0.16199999999999998</v>
      </c>
      <c r="AP12" s="154" t="str">
        <f>IF(AO12&lt;=0,"",IF(AO12&lt;=20%,"Muy Baja",IF(AO12&lt;=40%,"Baja",IF(AO12&lt;=60%,"Media",IF(AO12&lt;=80%,"Alta","Muy Alta")))))</f>
        <v>Muy Baja</v>
      </c>
      <c r="AQ12" s="160">
        <f>+AN15</f>
        <v>0.45000000000000007</v>
      </c>
      <c r="AR12" s="154" t="str">
        <f>IF(AQ12&lt;=0,"",IF(AQ12&lt;=20%,"Leve",IF(AQ12&lt;=40%,"Menor",IF(AQ12&lt;=60%,"Moderado",IF(AQ12&lt;=80%,"Mayor","Catastrofico")))))</f>
        <v>Moderado</v>
      </c>
      <c r="AS12" s="157" t="str">
        <f>IF(OR(AND(AP12="Muy Baja",AR12="Leve"),AND(AP12="Muy Baja",AR12="Menor"),AND(AP12="Baja",AR12="Leve")),"Bajo",IF(OR(AND(AP12="Muy baja",AR12="Moderado"),AND(AP12="Baja",AR12="Menor"),AND(AP12="Baja",AR12="Moderado"),AND(AP12="Media",AR12="Leve"),AND(AP12="Media",AR12="Menor"),AND(AP12="Media",AR12="Moderado"),AND(AP12="Alta",AR12="Leve"),AND(AP12="Alta",AR12="Menor")),"Moderado",IF(OR(AND(AP12="Muy Baja",AR12="Mayor"),AND(AP12="Baja",AR12="Mayor"),AND(AP12="Media",AR12="Mayor"),AND(AP12="Alta",AR12="Moderado"),AND(AP12="Alta",AR12="Mayor"),AND(AP12="Muy Alta",AR12="Leve"),AND(AP12="Muy Alta",AR12="Menor"),AND(AP12="Muy Alta",AR12="Moderado"),AND(AP12="Muy Alta",AR12="Mayor")),"Alto",IF(OR(AND(AP12="Muy Baja",AR12="Catastrofico"),AND(AP12="Baja",AR12="Catastrofico"),AND(AP12="Media",AR12="Catastrofico"),AND(AP12="Alta",AR12="Catastrofico"),AND(AP12="Muy Alta",AR12="Catastrofico")),"Extremo",""))))</f>
        <v>Moderado</v>
      </c>
      <c r="AT12" s="110" t="s">
        <v>194</v>
      </c>
      <c r="AU12" s="113"/>
      <c r="AV12" s="113"/>
      <c r="AW12" s="113"/>
      <c r="AX12" s="113"/>
      <c r="AY12" s="259"/>
      <c r="AZ12" s="260"/>
      <c r="BA12" s="145"/>
      <c r="BB12" s="145"/>
      <c r="BC12" s="145"/>
      <c r="BF12" s="8"/>
    </row>
    <row r="13" spans="1:61" s="13" customFormat="1" ht="85.5" customHeight="1" x14ac:dyDescent="0.25">
      <c r="A13" s="238"/>
      <c r="B13" s="187"/>
      <c r="C13" s="137"/>
      <c r="D13" s="137"/>
      <c r="E13" s="137"/>
      <c r="F13" s="190"/>
      <c r="G13" s="137"/>
      <c r="H13" s="164"/>
      <c r="I13" s="164"/>
      <c r="J13" s="171"/>
      <c r="K13" s="174"/>
      <c r="L13" s="155"/>
      <c r="M13" s="177"/>
      <c r="N13" s="111"/>
      <c r="O13" s="177"/>
      <c r="P13" s="155"/>
      <c r="Q13" s="111"/>
      <c r="R13" s="19" t="s">
        <v>270</v>
      </c>
      <c r="S13" s="155"/>
      <c r="T13" s="177"/>
      <c r="U13" s="155"/>
      <c r="V13" s="130"/>
      <c r="W13" s="158"/>
      <c r="X13" s="9">
        <v>2</v>
      </c>
      <c r="Y13" s="40" t="s">
        <v>453</v>
      </c>
      <c r="Z13" s="46" t="s">
        <v>289</v>
      </c>
      <c r="AA13" s="89" t="s">
        <v>196</v>
      </c>
      <c r="AB13" s="53" t="str">
        <f t="shared" si="0"/>
        <v xml:space="preserve">Coordinadora Grupo  Inspeccion y vigilancia Establecer la frecuencia de los seguimientos, teniendo en cuenta las recomendaciones establecidas por el MEN Trimestral </v>
      </c>
      <c r="AC13" s="50" t="s">
        <v>188</v>
      </c>
      <c r="AD13" s="51">
        <f t="shared" si="1"/>
        <v>0.25</v>
      </c>
      <c r="AE13" s="11" t="str">
        <f>+IF(OR(AC13='[1]11 FORMULAS'!$O$4,AC13='[1]11 FORMULAS'!$O$5),'[1]11 FORMULAS'!$P$5,IF(AC13='[1]11 FORMULAS'!$O$6,'[1]11 FORMULAS'!$P$6,""))</f>
        <v>Probabilidad</v>
      </c>
      <c r="AF13" s="10" t="s">
        <v>189</v>
      </c>
      <c r="AG13" s="20">
        <f>IF(AF13="","",IF(AF13="Manual",0.15,IF(AF13="Automatico",0.25,)))</f>
        <v>0.15</v>
      </c>
      <c r="AH13" s="12" t="s">
        <v>190</v>
      </c>
      <c r="AI13" s="12" t="s">
        <v>191</v>
      </c>
      <c r="AJ13" s="12" t="s">
        <v>192</v>
      </c>
      <c r="AK13" s="11">
        <f t="shared" si="2"/>
        <v>0.4</v>
      </c>
      <c r="AL13" s="11">
        <f>+AM12*AK13</f>
        <v>0.192</v>
      </c>
      <c r="AM13" s="11">
        <f>+AM12-AL13</f>
        <v>0.28799999999999998</v>
      </c>
      <c r="AN13" s="11">
        <f>IF(AE13='[1]11 FORMULAS'!$P$6,AN12-(AN12*AK13),AN12)</f>
        <v>0.8</v>
      </c>
      <c r="AO13" s="161"/>
      <c r="AP13" s="155"/>
      <c r="AQ13" s="161"/>
      <c r="AR13" s="155"/>
      <c r="AS13" s="158"/>
      <c r="AT13" s="111"/>
      <c r="AU13" s="114"/>
      <c r="AV13" s="114"/>
      <c r="AW13" s="114"/>
      <c r="AX13" s="114"/>
      <c r="AY13" s="259"/>
      <c r="AZ13" s="260"/>
      <c r="BA13" s="146"/>
      <c r="BB13" s="146"/>
      <c r="BC13" s="146"/>
      <c r="BF13" s="8"/>
    </row>
    <row r="14" spans="1:61" s="13" customFormat="1" ht="53.25" customHeight="1" x14ac:dyDescent="0.25">
      <c r="A14" s="238"/>
      <c r="B14" s="187"/>
      <c r="C14" s="137"/>
      <c r="D14" s="137"/>
      <c r="E14" s="137"/>
      <c r="F14" s="190"/>
      <c r="G14" s="137"/>
      <c r="H14" s="164"/>
      <c r="I14" s="164"/>
      <c r="J14" s="171"/>
      <c r="K14" s="174"/>
      <c r="L14" s="155"/>
      <c r="M14" s="177"/>
      <c r="N14" s="111"/>
      <c r="O14" s="177"/>
      <c r="P14" s="155"/>
      <c r="Q14" s="111"/>
      <c r="R14" s="19" t="s">
        <v>273</v>
      </c>
      <c r="S14" s="155"/>
      <c r="T14" s="177"/>
      <c r="U14" s="155"/>
      <c r="V14" s="130"/>
      <c r="W14" s="158"/>
      <c r="X14" s="9">
        <v>3</v>
      </c>
      <c r="Y14" s="39" t="s">
        <v>453</v>
      </c>
      <c r="Z14" s="46" t="s">
        <v>291</v>
      </c>
      <c r="AA14" s="89" t="s">
        <v>196</v>
      </c>
      <c r="AB14" s="53" t="str">
        <f t="shared" si="0"/>
        <v xml:space="preserve">Coordinadora Grupo  Inspeccion y vigilancia Realizar seguimiento a las actividades programadas en el POAIV, de tal forma que permitan tomar acciones para su cumplimiento. Trimestral </v>
      </c>
      <c r="AC14" s="50" t="s">
        <v>292</v>
      </c>
      <c r="AD14" s="51">
        <f t="shared" si="1"/>
        <v>0.1</v>
      </c>
      <c r="AE14" s="11" t="str">
        <f>+IF(OR(AC14='[1]11 FORMULAS'!$O$4,AC14='[1]11 FORMULAS'!$O$5),'[1]11 FORMULAS'!$P$5,IF(AC14='[1]11 FORMULAS'!$O$6,'[1]11 FORMULAS'!$P$6,""))</f>
        <v>Impacto</v>
      </c>
      <c r="AF14" s="10" t="s">
        <v>189</v>
      </c>
      <c r="AG14" s="20">
        <f>IF(AF14="","",IF(AF14="Manual",0.15,IF(AF14="Automatico",0.25,)))</f>
        <v>0.15</v>
      </c>
      <c r="AH14" s="12" t="s">
        <v>190</v>
      </c>
      <c r="AI14" s="12" t="s">
        <v>293</v>
      </c>
      <c r="AJ14" s="12" t="s">
        <v>192</v>
      </c>
      <c r="AK14" s="11">
        <f t="shared" si="2"/>
        <v>0.25</v>
      </c>
      <c r="AL14" s="11">
        <f>+AM13*AK14</f>
        <v>7.1999999999999995E-2</v>
      </c>
      <c r="AM14" s="11">
        <f>+AM13-AL14</f>
        <v>0.21599999999999997</v>
      </c>
      <c r="AN14" s="11">
        <f>IF(AE14='[1]11 FORMULAS'!$P$6,AN13-(AN13*AK14),AN13)</f>
        <v>0.60000000000000009</v>
      </c>
      <c r="AO14" s="161"/>
      <c r="AP14" s="155"/>
      <c r="AQ14" s="161"/>
      <c r="AR14" s="155"/>
      <c r="AS14" s="158"/>
      <c r="AT14" s="111"/>
      <c r="AU14" s="114"/>
      <c r="AV14" s="114"/>
      <c r="AW14" s="114"/>
      <c r="AX14" s="114"/>
      <c r="AY14" s="259"/>
      <c r="AZ14" s="260"/>
      <c r="BA14" s="146"/>
      <c r="BB14" s="146"/>
      <c r="BC14" s="146"/>
    </row>
    <row r="15" spans="1:61" s="13" customFormat="1" ht="50.25" customHeight="1" x14ac:dyDescent="0.25">
      <c r="A15" s="217"/>
      <c r="B15" s="188"/>
      <c r="C15" s="138"/>
      <c r="D15" s="138"/>
      <c r="E15" s="138"/>
      <c r="F15" s="191"/>
      <c r="G15" s="138"/>
      <c r="H15" s="165"/>
      <c r="I15" s="165"/>
      <c r="J15" s="172"/>
      <c r="K15" s="175"/>
      <c r="L15" s="156"/>
      <c r="M15" s="178"/>
      <c r="N15" s="112"/>
      <c r="O15" s="178"/>
      <c r="P15" s="156"/>
      <c r="Q15" s="112"/>
      <c r="R15" s="19" t="s">
        <v>274</v>
      </c>
      <c r="S15" s="156"/>
      <c r="T15" s="178"/>
      <c r="U15" s="156"/>
      <c r="V15" s="131"/>
      <c r="W15" s="159"/>
      <c r="X15" s="9">
        <v>4</v>
      </c>
      <c r="Y15" s="44" t="s">
        <v>453</v>
      </c>
      <c r="Z15" s="46" t="s">
        <v>290</v>
      </c>
      <c r="AA15" s="89" t="s">
        <v>195</v>
      </c>
      <c r="AB15" s="53" t="str">
        <f t="shared" si="0"/>
        <v>Coordinadora Grupo  Inspeccion y vigilancia Reprograma las visitas no ejecutadas dentro del POAIV Semestral</v>
      </c>
      <c r="AC15" s="50" t="s">
        <v>292</v>
      </c>
      <c r="AD15" s="51">
        <f t="shared" si="1"/>
        <v>0.1</v>
      </c>
      <c r="AE15" s="11" t="str">
        <f>+IF(OR(AC15='[1]11 FORMULAS'!$O$4,AC15='[1]11 FORMULAS'!$O$5),'[1]11 FORMULAS'!$P$5,IF(AC15='[1]11 FORMULAS'!$O$6,'[1]11 FORMULAS'!$P$6,""))</f>
        <v>Impacto</v>
      </c>
      <c r="AF15" s="10" t="s">
        <v>189</v>
      </c>
      <c r="AG15" s="20">
        <f>IF(AF15="","",IF(AF15="Manual",0.15,IF(AF15="Automatico",0.25,)))</f>
        <v>0.15</v>
      </c>
      <c r="AH15" s="12" t="s">
        <v>190</v>
      </c>
      <c r="AI15" s="12" t="s">
        <v>191</v>
      </c>
      <c r="AJ15" s="12" t="s">
        <v>192</v>
      </c>
      <c r="AK15" s="11">
        <f t="shared" si="2"/>
        <v>0.25</v>
      </c>
      <c r="AL15" s="11">
        <f>+AM14*AK15</f>
        <v>5.3999999999999992E-2</v>
      </c>
      <c r="AM15" s="11">
        <f>+AM14-AL15</f>
        <v>0.16199999999999998</v>
      </c>
      <c r="AN15" s="11">
        <f>IF(AE15='[1]11 FORMULAS'!$P$6,AN14-(AN14*AK15),AN14)</f>
        <v>0.45000000000000007</v>
      </c>
      <c r="AO15" s="162"/>
      <c r="AP15" s="156"/>
      <c r="AQ15" s="162"/>
      <c r="AR15" s="156"/>
      <c r="AS15" s="159"/>
      <c r="AT15" s="112"/>
      <c r="AU15" s="115"/>
      <c r="AV15" s="115"/>
      <c r="AW15" s="115"/>
      <c r="AX15" s="115"/>
      <c r="AY15" s="259"/>
      <c r="AZ15" s="260"/>
      <c r="BA15" s="147"/>
      <c r="BB15" s="147"/>
      <c r="BC15" s="147"/>
    </row>
    <row r="16" spans="1:61" s="13" customFormat="1" ht="33" customHeight="1" x14ac:dyDescent="0.25">
      <c r="A16" s="216" t="s">
        <v>48</v>
      </c>
      <c r="B16" s="186" t="s">
        <v>186</v>
      </c>
      <c r="C16" s="136" t="s">
        <v>197</v>
      </c>
      <c r="D16" s="136" t="s">
        <v>294</v>
      </c>
      <c r="E16" s="136" t="s">
        <v>295</v>
      </c>
      <c r="F16" s="189" t="str">
        <f>+CONCATENATE(C16," ",D16," ",E16)</f>
        <v>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G16" s="136" t="s">
        <v>198</v>
      </c>
      <c r="H16" s="163"/>
      <c r="I16" s="163" t="s">
        <v>187</v>
      </c>
      <c r="J16" s="170" t="str">
        <f>+H16&amp;I16</f>
        <v>Procesos</v>
      </c>
      <c r="K16" s="173">
        <v>12</v>
      </c>
      <c r="L16" s="154" t="str">
        <f>IF(K16&lt;=0,"",IF(K16&lt;=2,"Muy Baja",IF(K16&lt;=24,"Baja",IF(K16&lt;=500,"Media",IF(K16&lt;=5000,"Alta","Muy Alta")))))</f>
        <v>Baja</v>
      </c>
      <c r="M16" s="176">
        <v>0.4</v>
      </c>
      <c r="N16" s="110" t="s">
        <v>193</v>
      </c>
      <c r="O16" s="176">
        <f>IF(N16="","",IF(N16="menor a 10 SMLMV",0.2,IF(N16="ENTRE 10 Y 50 SMLMV",0.4,IF(N16="entre 50 y 100 SMLMV",0.6,IF(N16="entre 100 y 500 SMLMV",0.8,IF(N16="Mayor a 500 SMLMV",1,))))))</f>
        <v>0</v>
      </c>
      <c r="P16" s="154" t="str">
        <f>IF(O16&lt;=0,"",IF(O16&lt;=20%,"Leve",IF(O16&lt;=40%,"Menor",IF(O16&lt;=60%,"Moderado",IF(O16&lt;=80%,"Mayor","Catastrofico")))))</f>
        <v/>
      </c>
      <c r="Q16" s="110" t="s">
        <v>274</v>
      </c>
      <c r="R16" s="19" t="s">
        <v>271</v>
      </c>
      <c r="S16" s="154" t="str">
        <f>IF(T16&lt;=0,"",IF(T16&lt;=20%,"Leve",IF(T16&lt;=40%,"Menor",IF(T16&lt;=60%,"Moderado",IF(T16&lt;=80%,"Mayor","Catastrofico")))))</f>
        <v>Mayor</v>
      </c>
      <c r="T16" s="176">
        <f>IF(Q16="","",IF(Q16="El riesgo afecta la imagen de algún área de la organización",0.2,IF(Q16="El riesgo afecta la imagen de la entidad internamente, de conocimiento general nivel interno, de junta directiva y accionistas y/o de proveedores",0.4,IF(Q16="El riesgo afecta la imagen de la entidad con algunos usuarios de relevancia frente al logro de los objetivos",0.6,IF(Q16="El riesgo afecta la imagen de la entidad con efecto publicitario sostenido a nivel de sector administrativo, nivel departamental o municipal",0.8,IF(Q16="El riesgo afecta la imagen de la entidad a nivel nacional, con efecto publicitario sostenido a nivel país",1,))))))</f>
        <v>0.8</v>
      </c>
      <c r="U16" s="154" t="str">
        <f>IF(V16&lt;=0,"",IF(V16&lt;=20%,"Leve",IF(V16&lt;=40%,"Menor",IF(V16&lt;=60%,"Moderado",IF(V16&lt;=80%,"Mayor","Catastrofico")))))</f>
        <v>Mayor</v>
      </c>
      <c r="V16" s="129">
        <f>+T16</f>
        <v>0.8</v>
      </c>
      <c r="W16" s="157" t="str">
        <f>IF(OR(AND(L16="Muy Baja",U16="Leve"),AND(L16="Muy Baja",U16="Menor"),AND(L16="Baja",U16="Leve")),"Bajo",IF(OR(AND(L16="Muy baja",U16="Moderado"),AND(L16="Baja",U16="Menor"),AND(L16="Baja",U16="Moderado"),AND(L16="Media",U16="Leve"),AND(L16="Media",U16="Menor"),AND(L16="Media",U16="Moderado"),AND(L16="Alta",U16="Leve"),AND(L16="Alta",U16="Menor")),"Moderado",IF(OR(AND(L16="Muy Baja",U16="Mayor"),AND(L16="Baja",U16="Mayor"),AND(L16="Media",U16="Mayor"),AND(L16="Alta",U16="Moderado"),AND(L16="Alta",U16="Mayor"),AND(L16="Muy Alta",U16="Leve"),AND(L16="Muy Alta",U16="Menor"),AND(L16="Muy Alta",U16="Moderado"),AND(L16="Muy Alta",U16="Mayor")),"Alto",IF(OR(AND(L16="Muy Baja",U16="Catastrofico"),AND(L16="Baja",U16="Catastrofico"),AND(L16="Media",U16="Catastrofico"),AND(L16="Alta",U16="Catastrofico"),AND(L16="Muy Alta",U16="Catastrofico")),"Extremo",))))</f>
        <v>Alto</v>
      </c>
      <c r="X16" s="9">
        <v>1</v>
      </c>
      <c r="Y16" s="41" t="s">
        <v>454</v>
      </c>
      <c r="Z16" s="46" t="s">
        <v>296</v>
      </c>
      <c r="AA16" s="89" t="s">
        <v>297</v>
      </c>
      <c r="AB16" s="53" t="str">
        <f t="shared" si="0"/>
        <v>Director Calidad Educativa Seguimiento y control a las acciones realizadas desde la Dirección de Calidad Educativa,  ANUAL</v>
      </c>
      <c r="AC16" s="50" t="s">
        <v>298</v>
      </c>
      <c r="AD16" s="51">
        <f t="shared" si="1"/>
        <v>0.15</v>
      </c>
      <c r="AE16" s="11" t="str">
        <f>+IF(OR(AC16='[1]11 FORMULAS'!$O$4,AC16='[1]11 FORMULAS'!$O$5),'[1]11 FORMULAS'!$P$5,IF(AC16='[1]11 FORMULAS'!$O$6,'[1]11 FORMULAS'!$P$6,""))</f>
        <v>Probabilidad</v>
      </c>
      <c r="AF16" s="10" t="s">
        <v>189</v>
      </c>
      <c r="AG16" s="20">
        <v>0.25</v>
      </c>
      <c r="AH16" s="12" t="s">
        <v>190</v>
      </c>
      <c r="AI16" s="12" t="s">
        <v>191</v>
      </c>
      <c r="AJ16" s="12" t="s">
        <v>192</v>
      </c>
      <c r="AK16" s="11">
        <f t="shared" si="2"/>
        <v>0.4</v>
      </c>
      <c r="AL16" s="11">
        <f>+M16*AK16</f>
        <v>0.16000000000000003</v>
      </c>
      <c r="AM16" s="11">
        <f>+M16-AL16</f>
        <v>0.24</v>
      </c>
      <c r="AN16" s="11">
        <f>IF(AE16='[1]11 FORMULAS'!$P$6,V16-(V16*AK16),V16)</f>
        <v>0.8</v>
      </c>
      <c r="AO16" s="160">
        <f>+AM15</f>
        <v>0.16199999999999998</v>
      </c>
      <c r="AP16" s="154" t="str">
        <f>IF(AO16&lt;=0,"",IF(AO16&lt;=20%,"Muy Baja",IF(AO16&lt;=40%,"Baja",IF(AO16&lt;=60%,"Media",IF(AO16&lt;=80%,"Alta","Muy Alta")))))</f>
        <v>Muy Baja</v>
      </c>
      <c r="AQ16" s="160">
        <f>+AN15</f>
        <v>0.45000000000000007</v>
      </c>
      <c r="AR16" s="154" t="str">
        <f>IF(AQ16&lt;=0,"",IF(AQ16&lt;=20%,"Leve",IF(AQ16&lt;=40%,"Menor",IF(AQ16&lt;=60%,"Moderado",IF(AQ16&lt;=80%,"Mayor","Catastrofico")))))</f>
        <v>Moderado</v>
      </c>
      <c r="AS16" s="157" t="str">
        <f>IF(OR(AND(AP16="Muy Baja",AR16="Leve"),AND(AP16="Muy Baja",AR16="Menor"),AND(AP16="Baja",AR16="Leve")),"Bajo",IF(OR(AND(AP16="Muy baja",AR16="Moderado"),AND(AP16="Baja",AR16="Menor"),AND(AP16="Baja",AR16="Moderado"),AND(AP16="Media",AR16="Leve"),AND(AP16="Media",AR16="Menor"),AND(AP16="Media",AR16="Moderado"),AND(AP16="Alta",AR16="Leve"),AND(AP16="Alta",AR16="Menor")),"Moderado",IF(OR(AND(AP16="Muy Baja",AR16="Mayor"),AND(AP16="Baja",AR16="Mayor"),AND(AP16="Media",AR16="Mayor"),AND(AP16="Alta",AR16="Moderado"),AND(AP16="Alta",AR16="Mayor"),AND(AP16="Muy Alta",AR16="Leve"),AND(AP16="Muy Alta",AR16="Menor"),AND(AP16="Muy Alta",AR16="Moderado"),AND(AP16="Muy Alta",AR16="Mayor")),"Alto",IF(OR(AND(AP16="Muy Baja",AR16="Catastrofico"),AND(AP16="Baja",AR16="Catastrofico"),AND(AP16="Media",AR16="Catastrofico"),AND(AP16="Alta",AR16="Catastrofico"),AND(AP16="Muy Alta",AR16="Catastrofico")),"Extremo",""))))</f>
        <v>Moderado</v>
      </c>
      <c r="AT16" s="110" t="s">
        <v>194</v>
      </c>
      <c r="AU16" s="113"/>
      <c r="AV16" s="113"/>
      <c r="AW16" s="113"/>
      <c r="AX16" s="113"/>
      <c r="AY16" s="261"/>
      <c r="AZ16" s="261"/>
      <c r="BA16" s="142"/>
      <c r="BB16" s="142"/>
      <c r="BC16" s="145"/>
      <c r="BF16" s="8"/>
    </row>
    <row r="17" spans="1:58" s="13" customFormat="1" ht="56.25" customHeight="1" x14ac:dyDescent="0.25">
      <c r="A17" s="238"/>
      <c r="B17" s="187"/>
      <c r="C17" s="137"/>
      <c r="D17" s="137"/>
      <c r="E17" s="137"/>
      <c r="F17" s="190"/>
      <c r="G17" s="137"/>
      <c r="H17" s="164"/>
      <c r="I17" s="164"/>
      <c r="J17" s="171"/>
      <c r="K17" s="174"/>
      <c r="L17" s="155"/>
      <c r="M17" s="177"/>
      <c r="N17" s="111"/>
      <c r="O17" s="177"/>
      <c r="P17" s="155"/>
      <c r="Q17" s="111"/>
      <c r="R17" s="19" t="s">
        <v>270</v>
      </c>
      <c r="S17" s="155"/>
      <c r="T17" s="177"/>
      <c r="U17" s="155"/>
      <c r="V17" s="130"/>
      <c r="W17" s="158"/>
      <c r="X17" s="9">
        <v>2</v>
      </c>
      <c r="Y17" s="41" t="s">
        <v>454</v>
      </c>
      <c r="Z17" s="46" t="s">
        <v>299</v>
      </c>
      <c r="AA17" s="89" t="s">
        <v>300</v>
      </c>
      <c r="AB17" s="53" t="str">
        <f t="shared" si="0"/>
        <v>Director Calidad Educativa Definir espacios que permitan la articulación de las diferentes dependencias de la SED con el fin de coordinar las actividades para la consecución de los objetivos. MENSUAL</v>
      </c>
      <c r="AC17" s="50" t="s">
        <v>188</v>
      </c>
      <c r="AD17" s="51">
        <f t="shared" si="1"/>
        <v>0.25</v>
      </c>
      <c r="AE17" s="11" t="str">
        <f>+IF(OR(AC17='[1]11 FORMULAS'!$O$4,AC17='[1]11 FORMULAS'!$O$5),'[1]11 FORMULAS'!$P$5,IF(AC17='[1]11 FORMULAS'!$O$6,'[1]11 FORMULAS'!$P$6,""))</f>
        <v>Probabilidad</v>
      </c>
      <c r="AF17" s="10" t="s">
        <v>189</v>
      </c>
      <c r="AG17" s="20">
        <v>0.25</v>
      </c>
      <c r="AH17" s="12" t="s">
        <v>190</v>
      </c>
      <c r="AI17" s="12" t="s">
        <v>293</v>
      </c>
      <c r="AJ17" s="12" t="s">
        <v>192</v>
      </c>
      <c r="AK17" s="11">
        <f t="shared" si="2"/>
        <v>0.5</v>
      </c>
      <c r="AL17" s="11">
        <f>+AM16*AK17</f>
        <v>0.12</v>
      </c>
      <c r="AM17" s="11">
        <f>+AM16-AL17</f>
        <v>0.12</v>
      </c>
      <c r="AN17" s="11">
        <f>IF(AE17='[1]11 FORMULAS'!$P$6,AN16-(AN16*AK17),AN16)</f>
        <v>0.8</v>
      </c>
      <c r="AO17" s="161"/>
      <c r="AP17" s="155"/>
      <c r="AQ17" s="161"/>
      <c r="AR17" s="155"/>
      <c r="AS17" s="158"/>
      <c r="AT17" s="111"/>
      <c r="AU17" s="114"/>
      <c r="AV17" s="114"/>
      <c r="AW17" s="114"/>
      <c r="AX17" s="114"/>
      <c r="AY17" s="262"/>
      <c r="AZ17" s="262"/>
      <c r="BA17" s="143"/>
      <c r="BB17" s="143"/>
      <c r="BC17" s="146"/>
      <c r="BF17" s="8"/>
    </row>
    <row r="18" spans="1:58" s="13" customFormat="1" ht="36" customHeight="1" x14ac:dyDescent="0.25">
      <c r="A18" s="238"/>
      <c r="B18" s="187"/>
      <c r="C18" s="137"/>
      <c r="D18" s="137"/>
      <c r="E18" s="137"/>
      <c r="F18" s="190"/>
      <c r="G18" s="137"/>
      <c r="H18" s="164"/>
      <c r="I18" s="164"/>
      <c r="J18" s="171"/>
      <c r="K18" s="174"/>
      <c r="L18" s="155"/>
      <c r="M18" s="177"/>
      <c r="N18" s="111"/>
      <c r="O18" s="177"/>
      <c r="P18" s="155"/>
      <c r="Q18" s="111"/>
      <c r="R18" s="19" t="s">
        <v>273</v>
      </c>
      <c r="S18" s="155"/>
      <c r="T18" s="177"/>
      <c r="U18" s="155"/>
      <c r="V18" s="130"/>
      <c r="W18" s="158"/>
      <c r="X18" s="9">
        <v>3</v>
      </c>
      <c r="Y18" s="41" t="s">
        <v>454</v>
      </c>
      <c r="Z18" s="46" t="s">
        <v>301</v>
      </c>
      <c r="AA18" s="89" t="s">
        <v>300</v>
      </c>
      <c r="AB18" s="53" t="str">
        <f t="shared" si="0"/>
        <v>Director Calidad Educativa Gestionar la participación de aliados estratégicos, para complementar las acciones de mejoramiento. MENSUAL</v>
      </c>
      <c r="AC18" s="50" t="s">
        <v>298</v>
      </c>
      <c r="AD18" s="51">
        <f t="shared" si="1"/>
        <v>0.15</v>
      </c>
      <c r="AE18" s="11" t="str">
        <f>+IF(OR(AC18='[1]11 FORMULAS'!$O$4,AC18='[1]11 FORMULAS'!$O$5),'[1]11 FORMULAS'!$P$5,IF(AC18='[1]11 FORMULAS'!$O$6,'[1]11 FORMULAS'!$P$6,""))</f>
        <v>Probabilidad</v>
      </c>
      <c r="AF18" s="10" t="s">
        <v>189</v>
      </c>
      <c r="AG18" s="20">
        <v>0.25</v>
      </c>
      <c r="AH18" s="12" t="s">
        <v>190</v>
      </c>
      <c r="AI18" s="12" t="s">
        <v>191</v>
      </c>
      <c r="AJ18" s="12" t="s">
        <v>192</v>
      </c>
      <c r="AK18" s="11">
        <f t="shared" si="2"/>
        <v>0.4</v>
      </c>
      <c r="AL18" s="11">
        <f>+AM17*AK18</f>
        <v>4.8000000000000001E-2</v>
      </c>
      <c r="AM18" s="11">
        <f>+AM17-AL18</f>
        <v>7.1999999999999995E-2</v>
      </c>
      <c r="AN18" s="11">
        <f>IF(AE18='[1]11 FORMULAS'!$P$6,AN17-(AN17*AK18),AN17)</f>
        <v>0.8</v>
      </c>
      <c r="AO18" s="161"/>
      <c r="AP18" s="155"/>
      <c r="AQ18" s="161"/>
      <c r="AR18" s="155"/>
      <c r="AS18" s="158"/>
      <c r="AT18" s="111"/>
      <c r="AU18" s="114"/>
      <c r="AV18" s="114"/>
      <c r="AW18" s="114"/>
      <c r="AX18" s="114"/>
      <c r="AY18" s="262"/>
      <c r="AZ18" s="262"/>
      <c r="BA18" s="143"/>
      <c r="BB18" s="143"/>
      <c r="BC18" s="146"/>
    </row>
    <row r="19" spans="1:58" s="13" customFormat="1" ht="39" customHeight="1" x14ac:dyDescent="0.25">
      <c r="A19" s="217"/>
      <c r="B19" s="188"/>
      <c r="C19" s="138"/>
      <c r="D19" s="138"/>
      <c r="E19" s="138"/>
      <c r="F19" s="191"/>
      <c r="G19" s="138"/>
      <c r="H19" s="165"/>
      <c r="I19" s="165"/>
      <c r="J19" s="172"/>
      <c r="K19" s="175"/>
      <c r="L19" s="156"/>
      <c r="M19" s="178"/>
      <c r="N19" s="112"/>
      <c r="O19" s="178"/>
      <c r="P19" s="156"/>
      <c r="Q19" s="112"/>
      <c r="R19" s="19" t="s">
        <v>274</v>
      </c>
      <c r="S19" s="156"/>
      <c r="T19" s="178"/>
      <c r="U19" s="156"/>
      <c r="V19" s="131"/>
      <c r="W19" s="159"/>
      <c r="X19" s="9">
        <v>4</v>
      </c>
      <c r="Y19" s="41" t="s">
        <v>454</v>
      </c>
      <c r="Z19" s="46" t="s">
        <v>302</v>
      </c>
      <c r="AA19" s="89" t="s">
        <v>300</v>
      </c>
      <c r="AB19" s="53" t="str">
        <f t="shared" si="0"/>
        <v>Director Calidad Educativa Comité de seguimiento para asignación de recursos MENSUAL</v>
      </c>
      <c r="AC19" s="50" t="s">
        <v>292</v>
      </c>
      <c r="AD19" s="51">
        <f t="shared" si="1"/>
        <v>0.1</v>
      </c>
      <c r="AE19" s="11" t="str">
        <f>+IF(OR(AC19='[1]11 FORMULAS'!$O$4,AC19='[1]11 FORMULAS'!$O$5),'[1]11 FORMULAS'!$P$5,IF(AC19='[1]11 FORMULAS'!$O$6,'[1]11 FORMULAS'!$P$6,""))</f>
        <v>Impacto</v>
      </c>
      <c r="AF19" s="10" t="s">
        <v>189</v>
      </c>
      <c r="AG19" s="20">
        <v>0.25</v>
      </c>
      <c r="AH19" s="12" t="s">
        <v>190</v>
      </c>
      <c r="AI19" s="12" t="s">
        <v>191</v>
      </c>
      <c r="AJ19" s="12" t="s">
        <v>192</v>
      </c>
      <c r="AK19" s="11">
        <f t="shared" si="2"/>
        <v>0.35</v>
      </c>
      <c r="AL19" s="11">
        <f>+AM18*AK19</f>
        <v>2.5199999999999997E-2</v>
      </c>
      <c r="AM19" s="11">
        <f>+AM18-AL19</f>
        <v>4.6799999999999994E-2</v>
      </c>
      <c r="AN19" s="11">
        <f>IF(AE19='[1]11 FORMULAS'!$P$6,AN18-(AN18*AK19),AN18)</f>
        <v>0.52</v>
      </c>
      <c r="AO19" s="162"/>
      <c r="AP19" s="156"/>
      <c r="AQ19" s="162"/>
      <c r="AR19" s="156"/>
      <c r="AS19" s="159"/>
      <c r="AT19" s="112"/>
      <c r="AU19" s="115"/>
      <c r="AV19" s="115"/>
      <c r="AW19" s="115"/>
      <c r="AX19" s="115"/>
      <c r="AY19" s="263"/>
      <c r="AZ19" s="263"/>
      <c r="BA19" s="144"/>
      <c r="BB19" s="144"/>
      <c r="BC19" s="147"/>
    </row>
    <row r="20" spans="1:58" s="13" customFormat="1" ht="87.75" customHeight="1" x14ac:dyDescent="0.25">
      <c r="A20" s="216" t="s">
        <v>48</v>
      </c>
      <c r="B20" s="186" t="s">
        <v>303</v>
      </c>
      <c r="C20" s="136" t="s">
        <v>197</v>
      </c>
      <c r="D20" s="136" t="s">
        <v>304</v>
      </c>
      <c r="E20" s="136" t="s">
        <v>305</v>
      </c>
      <c r="F20" s="189" t="str">
        <f>+CONCATENATE(C20," ",D20," ",E20)</f>
        <v>Posibilidad de perdida reputacional Por  Focalización de las IEO, sin tener en cuenta los indicadores de eficiencia interna y de calidad Debido a Debilidad en los controles  existentes  en los procesos y procedimientos</v>
      </c>
      <c r="G20" s="136" t="s">
        <v>198</v>
      </c>
      <c r="H20" s="163"/>
      <c r="I20" s="163" t="s">
        <v>187</v>
      </c>
      <c r="J20" s="170" t="str">
        <f>+H20&amp;I20</f>
        <v>Procesos</v>
      </c>
      <c r="K20" s="173">
        <v>100</v>
      </c>
      <c r="L20" s="154" t="str">
        <f>IF(K20&lt;=0,"",IF(K20&lt;=2,"Muy Baja",IF(K20&lt;=24,"Baja",IF(K20&lt;=500,"Media",IF(K20&lt;=5000,"Alta","Muy Alta")))))</f>
        <v>Media</v>
      </c>
      <c r="M20" s="176">
        <v>0.6</v>
      </c>
      <c r="N20" s="110" t="s">
        <v>193</v>
      </c>
      <c r="O20" s="176">
        <f>IF(N20="","",IF(N20="menor a 10 SMLMV",0.2,IF(N20="ENTRE 10 Y 50 SMLMV",0.4,IF(N20="entre 50 y 100 SMLMV",0.6,IF(N20="entre 100 y 500 SMLMV",0.8,IF(N20="Mayor a 500 SMLMV",1,))))))</f>
        <v>0</v>
      </c>
      <c r="P20" s="154" t="str">
        <f>IF(O20&lt;=0,"",IF(O20&lt;=20%,"Leve",IF(O20&lt;=40%,"Menor",IF(O20&lt;=60%,"Moderado",IF(O20&lt;=80%,"Mayor","Catastrofico")))))</f>
        <v/>
      </c>
      <c r="Q20" s="110" t="s">
        <v>274</v>
      </c>
      <c r="R20" s="19" t="s">
        <v>271</v>
      </c>
      <c r="S20" s="154" t="str">
        <f>IF(T20&lt;=0,"",IF(T20&lt;=20%,"Leve",IF(T20&lt;=40%,"Menor",IF(T20&lt;=60%,"Moderado",IF(T20&lt;=80%,"Mayor","Catastrofico")))))</f>
        <v>Mayor</v>
      </c>
      <c r="T20" s="176">
        <f>IF(Q20="","",IF(Q20="El riesgo afecta la imagen de algún área de la organización",0.2,IF(Q20="El riesgo afecta la imagen de la entidad internamente, de conocimiento general nivel interno, de junta directiva y accionistas y/o de proveedores",0.4,IF(Q20="El riesgo afecta la imagen de la entidad con algunos usuarios de relevancia frente al logro de los objetivos",0.6,IF(Q20="El riesgo afecta la imagen de la entidad con efecto publicitario sostenido a nivel de sector administrativo, nivel departamental o municipal",0.8,IF(Q20="El riesgo afecta la imagen de la entidad a nivel nacional, con efecto publicitario sostenido a nivel país",1,))))))</f>
        <v>0.8</v>
      </c>
      <c r="U20" s="154" t="str">
        <f>IF(V20&lt;=0,"",IF(V20&lt;=20%,"Leve",IF(V20&lt;=40%,"Menor",IF(V20&lt;=60%,"Moderado",IF(V20&lt;=80%,"Mayor","Catastrofico")))))</f>
        <v>Mayor</v>
      </c>
      <c r="V20" s="129">
        <f>+T20</f>
        <v>0.8</v>
      </c>
      <c r="W20" s="157" t="str">
        <f>IF(OR(AND(L20="Muy Baja",U20="Leve"),AND(L20="Muy Baja",U20="Menor"),AND(L20="Baja",U20="Leve")),"Bajo",IF(OR(AND(L20="Muy baja",U20="Moderado"),AND(L20="Baja",U20="Menor"),AND(L20="Baja",U20="Moderado"),AND(L20="Media",U20="Leve"),AND(L20="Media",U20="Menor"),AND(L20="Media",U20="Moderado"),AND(L20="Alta",U20="Leve"),AND(L20="Alta",U20="Menor")),"Moderado",IF(OR(AND(L20="Muy Baja",U20="Mayor"),AND(L20="Baja",U20="Mayor"),AND(L20="Media",U20="Mayor"),AND(L20="Alta",U20="Moderado"),AND(L20="Alta",U20="Mayor"),AND(L20="Muy Alta",U20="Leve"),AND(L20="Muy Alta",U20="Menor"),AND(L20="Muy Alta",U20="Moderado"),AND(L20="Muy Alta",U20="Mayor")),"Alto",IF(OR(AND(L20="Muy Baja",U20="Catastrofico"),AND(L20="Baja",U20="Catastrofico"),AND(L20="Media",U20="Catastrofico"),AND(L20="Alta",U20="Catastrofico"),AND(L20="Muy Alta",U20="Catastrofico")),"Extremo",))))</f>
        <v>Alto</v>
      </c>
      <c r="X20" s="9">
        <v>1</v>
      </c>
      <c r="Y20" s="41" t="s">
        <v>454</v>
      </c>
      <c r="Z20" s="46" t="s">
        <v>306</v>
      </c>
      <c r="AA20" s="89" t="s">
        <v>297</v>
      </c>
      <c r="AB20" s="53" t="str">
        <f>+CONCATENATE(Y20," ",Z20," ",AA20)</f>
        <v>Director Calidad Educativa Actualización permanente de la información histórica de los indicadores de eficiencia interna y calidad, con apoyo de Planeación Educativa.
Articular con el proceso de TICS, las necesidades de información desde las diferentes plataformas que se manejan en la SED. ANUAL</v>
      </c>
      <c r="AC20" s="50" t="s">
        <v>188</v>
      </c>
      <c r="AD20" s="51">
        <f t="shared" si="1"/>
        <v>0.25</v>
      </c>
      <c r="AE20" s="11" t="str">
        <f>+IF(OR(AC20='[1]11 FORMULAS'!$O$4,AC20='[1]11 FORMULAS'!$O$5),'[1]11 FORMULAS'!$P$5,IF(AC20='[1]11 FORMULAS'!$O$6,'[1]11 FORMULAS'!$P$6,""))</f>
        <v>Probabilidad</v>
      </c>
      <c r="AF20" s="10" t="s">
        <v>189</v>
      </c>
      <c r="AG20" s="20">
        <f>IF(AF20="","",IF(AF20="Manual",0.15,IF(AF20="Automático",0.25,)))</f>
        <v>0.15</v>
      </c>
      <c r="AH20" s="12" t="s">
        <v>190</v>
      </c>
      <c r="AI20" s="12" t="s">
        <v>191</v>
      </c>
      <c r="AJ20" s="12" t="s">
        <v>192</v>
      </c>
      <c r="AK20" s="11">
        <f t="shared" si="2"/>
        <v>0.4</v>
      </c>
      <c r="AL20" s="11">
        <f>+M20*AK20</f>
        <v>0.24</v>
      </c>
      <c r="AM20" s="11">
        <f>+M20-AL20</f>
        <v>0.36</v>
      </c>
      <c r="AN20" s="11">
        <f>IF(AE20='[1]11 FORMULAS'!$P$6,V20-(V20*AK20),V20)</f>
        <v>0.8</v>
      </c>
      <c r="AO20" s="160">
        <f>+AM22</f>
        <v>0.09</v>
      </c>
      <c r="AP20" s="154" t="str">
        <f>IF(AO20&lt;=0,"",IF(AO20&lt;=20%,"Muy Baja",IF(AO20&lt;=40%,"Baja",IF(AO20&lt;=60%,"Media",IF(AO20&lt;=80%,"Alta","Muy Alta")))))</f>
        <v>Muy Baja</v>
      </c>
      <c r="AQ20" s="160">
        <f>+AN22</f>
        <v>0.4</v>
      </c>
      <c r="AR20" s="154" t="str">
        <f>IF(AQ20&lt;=0,"",IF(AQ20&lt;=20%,"Leve",IF(AQ20&lt;=40%,"Menor",IF(AQ20&lt;=60%,"Moderado",IF(AQ20&lt;=80%,"Mayor","Catastrofico")))))</f>
        <v>Menor</v>
      </c>
      <c r="AS20" s="157" t="str">
        <f>IF(OR(AND(AP20="Muy Baja",AR20="Leve"),AND(AP20="Muy Baja",AR20="Menor"),AND(AP20="Baja",AR20="Leve")),"Bajo",IF(OR(AND(AP20="Muy baja",AR20="Moderado"),AND(AP20="Baja",AR20="Menor"),AND(AP20="Baja",AR20="Moderado"),AND(AP20="Media",AR20="Leve"),AND(AP20="Media",AR20="Menor"),AND(AP20="Media",AR20="Moderado"),AND(AP20="Alta",AR20="Leve"),AND(AP20="Alta",AR20="Menor")),"Moderado",IF(OR(AND(AP20="Muy Baja",AR20="Mayor"),AND(AP20="Baja",AR20="Mayor"),AND(AP20="Media",AR20="Mayor"),AND(AP20="Alta",AR20="Moderado"),AND(AP20="Alta",AR20="Mayor"),AND(AP20="Muy Alta",AR20="Leve"),AND(AP20="Muy Alta",AR20="Menor"),AND(AP20="Muy Alta",AR20="Moderado"),AND(AP20="Muy Alta",AR20="Mayor")),"Alto",IF(OR(AND(AP20="Muy Baja",AR20="Catastrofico"),AND(AP20="Baja",AR20="Catastrofico"),AND(AP20="Media",AR20="Catastrofico"),AND(AP20="Alta",AR20="Catastrofico"),AND(AP20="Muy Alta",AR20="Catastrofico")),"Extremo",""))))</f>
        <v>Bajo</v>
      </c>
      <c r="AT20" s="110" t="s">
        <v>194</v>
      </c>
      <c r="AU20" s="113"/>
      <c r="AV20" s="113"/>
      <c r="AW20" s="113"/>
      <c r="AX20" s="113"/>
      <c r="AY20" s="261"/>
      <c r="AZ20" s="261"/>
      <c r="BA20" s="142"/>
      <c r="BB20" s="142"/>
      <c r="BC20" s="145"/>
      <c r="BF20" s="8"/>
    </row>
    <row r="21" spans="1:58" s="13" customFormat="1" ht="49.5" x14ac:dyDescent="0.25">
      <c r="A21" s="238"/>
      <c r="B21" s="187"/>
      <c r="C21" s="137"/>
      <c r="D21" s="137"/>
      <c r="E21" s="137"/>
      <c r="F21" s="190"/>
      <c r="G21" s="137"/>
      <c r="H21" s="164"/>
      <c r="I21" s="164"/>
      <c r="J21" s="171"/>
      <c r="K21" s="174"/>
      <c r="L21" s="155"/>
      <c r="M21" s="177"/>
      <c r="N21" s="111"/>
      <c r="O21" s="177"/>
      <c r="P21" s="155"/>
      <c r="Q21" s="111"/>
      <c r="R21" s="19" t="s">
        <v>270</v>
      </c>
      <c r="S21" s="155"/>
      <c r="T21" s="177"/>
      <c r="U21" s="155"/>
      <c r="V21" s="130"/>
      <c r="W21" s="158"/>
      <c r="X21" s="9">
        <v>2</v>
      </c>
      <c r="Y21" s="41" t="s">
        <v>454</v>
      </c>
      <c r="Z21" s="46" t="s">
        <v>307</v>
      </c>
      <c r="AA21" s="89" t="s">
        <v>297</v>
      </c>
      <c r="AB21" s="53" t="str">
        <f>+CONCATENATE(Y21," ",Z21," ",AA21)</f>
        <v>Director Calidad Educativa Emisión de orientaciones de focalización y priorización para la asignación de programas, proyectos, aliados.  ANUAL</v>
      </c>
      <c r="AC21" s="50" t="s">
        <v>188</v>
      </c>
      <c r="AD21" s="51">
        <v>0.25</v>
      </c>
      <c r="AE21" s="11" t="str">
        <f>+IF(OR(AC21='[1]11 FORMULAS'!$O$4,AC21='[1]11 FORMULAS'!$O$5),'[1]11 FORMULAS'!$P$5,IF(AC21='[1]11 FORMULAS'!$O$6,'[1]11 FORMULAS'!$P$6,""))</f>
        <v>Probabilidad</v>
      </c>
      <c r="AF21" s="10" t="s">
        <v>189</v>
      </c>
      <c r="AG21" s="20">
        <v>0.25</v>
      </c>
      <c r="AH21" s="12" t="s">
        <v>190</v>
      </c>
      <c r="AI21" s="12" t="s">
        <v>191</v>
      </c>
      <c r="AJ21" s="12" t="s">
        <v>192</v>
      </c>
      <c r="AK21" s="11">
        <f t="shared" si="2"/>
        <v>0.5</v>
      </c>
      <c r="AL21" s="11">
        <f>+AM20*AK21</f>
        <v>0.18</v>
      </c>
      <c r="AM21" s="11">
        <f>+AM20-AL21</f>
        <v>0.18</v>
      </c>
      <c r="AN21" s="11">
        <f>IF(AE21='[1]11 FORMULAS'!$P$6,AN20-(AN20*AK21),AN20)</f>
        <v>0.8</v>
      </c>
      <c r="AO21" s="161"/>
      <c r="AP21" s="155"/>
      <c r="AQ21" s="161"/>
      <c r="AR21" s="155"/>
      <c r="AS21" s="158"/>
      <c r="AT21" s="111"/>
      <c r="AU21" s="114"/>
      <c r="AV21" s="114"/>
      <c r="AW21" s="114"/>
      <c r="AX21" s="114"/>
      <c r="AY21" s="262"/>
      <c r="AZ21" s="262"/>
      <c r="BA21" s="143"/>
      <c r="BB21" s="143"/>
      <c r="BC21" s="146"/>
      <c r="BF21" s="8"/>
    </row>
    <row r="22" spans="1:58" s="13" customFormat="1" ht="33" x14ac:dyDescent="0.25">
      <c r="A22" s="217"/>
      <c r="B22" s="188"/>
      <c r="C22" s="138"/>
      <c r="D22" s="138"/>
      <c r="E22" s="138"/>
      <c r="F22" s="191"/>
      <c r="G22" s="138"/>
      <c r="H22" s="165"/>
      <c r="I22" s="165"/>
      <c r="J22" s="172"/>
      <c r="K22" s="175"/>
      <c r="L22" s="156"/>
      <c r="M22" s="178"/>
      <c r="N22" s="112"/>
      <c r="O22" s="178"/>
      <c r="P22" s="156"/>
      <c r="Q22" s="112"/>
      <c r="R22" s="19" t="s">
        <v>273</v>
      </c>
      <c r="S22" s="156"/>
      <c r="T22" s="178"/>
      <c r="U22" s="156"/>
      <c r="V22" s="131"/>
      <c r="W22" s="159"/>
      <c r="X22" s="9">
        <v>3</v>
      </c>
      <c r="Y22" s="41" t="s">
        <v>454</v>
      </c>
      <c r="Z22" s="46" t="s">
        <v>308</v>
      </c>
      <c r="AA22" s="89" t="s">
        <v>297</v>
      </c>
      <c r="AB22" s="53" t="str">
        <f>+CONCATENATE(Y22," ",Z22," ",AA22)</f>
        <v>Director Calidad Educativa Control de aplicación de orientaciones de focalización y priorización.  ANUAL</v>
      </c>
      <c r="AC22" s="50" t="s">
        <v>292</v>
      </c>
      <c r="AD22" s="51">
        <v>0.25</v>
      </c>
      <c r="AE22" s="11" t="str">
        <f>+IF(OR(AC22='[1]11 FORMULAS'!$O$4,AC22='[1]11 FORMULAS'!$O$5),'[1]11 FORMULAS'!$P$5,IF(AC22='[1]11 FORMULAS'!$O$6,'[1]11 FORMULAS'!$P$6,""))</f>
        <v>Impacto</v>
      </c>
      <c r="AF22" s="10" t="s">
        <v>189</v>
      </c>
      <c r="AG22" s="20">
        <v>0.25</v>
      </c>
      <c r="AH22" s="12" t="s">
        <v>190</v>
      </c>
      <c r="AI22" s="12" t="s">
        <v>191</v>
      </c>
      <c r="AJ22" s="12" t="s">
        <v>192</v>
      </c>
      <c r="AK22" s="11">
        <f t="shared" si="2"/>
        <v>0.5</v>
      </c>
      <c r="AL22" s="11">
        <f>+AM21*AK22</f>
        <v>0.09</v>
      </c>
      <c r="AM22" s="11">
        <f>+AM21-AL22</f>
        <v>0.09</v>
      </c>
      <c r="AN22" s="11">
        <f>IF(AE22='[1]11 FORMULAS'!$P$6,AN21-(AN21*AK22),AN21)</f>
        <v>0.4</v>
      </c>
      <c r="AO22" s="162"/>
      <c r="AP22" s="156"/>
      <c r="AQ22" s="162"/>
      <c r="AR22" s="156"/>
      <c r="AS22" s="159"/>
      <c r="AT22" s="112"/>
      <c r="AU22" s="115"/>
      <c r="AV22" s="115"/>
      <c r="AW22" s="115"/>
      <c r="AX22" s="115"/>
      <c r="AY22" s="263"/>
      <c r="AZ22" s="263"/>
      <c r="BA22" s="144"/>
      <c r="BB22" s="144"/>
      <c r="BC22" s="147"/>
      <c r="BF22" s="8"/>
    </row>
    <row r="23" spans="1:58" s="23" customFormat="1" ht="69.75" customHeight="1" x14ac:dyDescent="0.25">
      <c r="A23" s="216" t="str">
        <f>A20</f>
        <v>CALIDAD EDUCATIVA</v>
      </c>
      <c r="B23" s="186" t="s">
        <v>309</v>
      </c>
      <c r="C23" s="136" t="s">
        <v>197</v>
      </c>
      <c r="D23" s="136" t="s">
        <v>310</v>
      </c>
      <c r="E23" s="136" t="s">
        <v>311</v>
      </c>
      <c r="F23" s="189" t="str">
        <f>+CONCATENATE(C23," ",D23," ",E23)</f>
        <v xml:space="preserve">Posibilidad de perdida reputacional Por Planes de desarrollo que no den continuidad a las metas de calidad del sector educativo.  Debido a Falta de continuidad en las estrategias, generadas por los constantes cambios reiterados en el gobierno y desarticulación con otros entes para atender la población. </v>
      </c>
      <c r="G23" s="136" t="s">
        <v>198</v>
      </c>
      <c r="H23" s="163"/>
      <c r="I23" s="163" t="s">
        <v>187</v>
      </c>
      <c r="J23" s="170" t="str">
        <f>+H23&amp;I23</f>
        <v>Procesos</v>
      </c>
      <c r="K23" s="186">
        <v>12</v>
      </c>
      <c r="L23" s="154" t="str">
        <f>IF(K23&lt;=0,"",IF(K23&lt;=2,"Muy Baja",IF(K23&lt;=24,"Baja",IF(K23&lt;=500,"Media",IF(K23&lt;=5000,"Alta","Muy Alta")))))</f>
        <v>Baja</v>
      </c>
      <c r="M23" s="176">
        <v>0.6</v>
      </c>
      <c r="N23" s="110" t="s">
        <v>193</v>
      </c>
      <c r="O23" s="176">
        <f>IF(N23="","",IF(N23="menor a 10 SMLMV",0.2,IF(N23="ENTRE 10 Y 50 SMLMV",0.4,IF(N23="entre 50 y 100 SMLMV",0.6,IF(N23="entre 100 y 500 SMLMV",0.8,IF(N23="Mayor a 500 SMLMV",1,))))))</f>
        <v>0</v>
      </c>
      <c r="P23" s="154" t="str">
        <f>IF(O23&lt;=0,"",IF(O23&lt;=20%,"Leve",IF(O23&lt;=40%,"Menor",IF(O23&lt;=60%,"Moderado",IF(O23&lt;=80%,"Mayor","Catastrofico")))))</f>
        <v/>
      </c>
      <c r="Q23" s="110" t="s">
        <v>274</v>
      </c>
      <c r="R23" s="19" t="s">
        <v>271</v>
      </c>
      <c r="S23" s="154" t="str">
        <f>IF(T23&lt;=0,"",IF(T23&lt;=20%,"Leve",IF(T23&lt;=40%,"Menor",IF(T23&lt;=60%,"Moderado",IF(T23&lt;=80%,"Mayor","Catastrofico")))))</f>
        <v>Mayor</v>
      </c>
      <c r="T23" s="176">
        <f>IF(Q23="","",IF(Q23="El riesgo afecta la imagen de algún área de la organización",0.2,IF(Q23="El riesgo afecta la imagen de la entidad internamente, de conocimiento general nivel interno, de junta directiva y accionistas y/o de proveedores",0.4,IF(Q23="El riesgo afecta la imagen de la entidad con algunos usuarios de relevancia frente al logro de los objetivos",0.6,IF(Q23="El riesgo afecta la imagen de la entidad con efecto publicitario sostenido a nivel de sector administrativo, nivel departamental o municipal",0.8,IF(Q23="El riesgo afecta la imagen de la entidad a nivel nacional, con efecto publicitario sostenido a nivel país",1,))))))</f>
        <v>0.8</v>
      </c>
      <c r="U23" s="154" t="str">
        <f>IF(V23&lt;=0,"",IF(V23&lt;=20%,"Leve",IF(V23&lt;=40%,"Menor",IF(V23&lt;=60%,"Moderado",IF(V23&lt;=80%,"Mayor","Catastrofico")))))</f>
        <v>Mayor</v>
      </c>
      <c r="V23" s="129">
        <f>+T23</f>
        <v>0.8</v>
      </c>
      <c r="W23" s="157" t="str">
        <f>IF(OR(AND(L23="Muy Baja",U23="Leve"),AND(L23="Muy Baja",U23="Menor"),AND(L23="Baja",U23="Leve")),"Bajo",IF(OR(AND(L23="Muy baja",U23="Moderado"),AND(L23="Baja",U23="Menor"),AND(L23="Baja",U23="Moderado"),AND(L23="Media",U23="Leve"),AND(L23="Media",U23="Menor"),AND(L23="Media",U23="Moderado"),AND(L23="Alta",U23="Leve"),AND(L23="Alta",U23="Menor")),"Moderado",IF(OR(AND(L23="Muy Baja",U23="Mayor"),AND(L23="Baja",U23="Mayor"),AND(L23="Media",U23="Mayor"),AND(L23="Alta",U23="Moderado"),AND(L23="Alta",U23="Mayor"),AND(L23="Muy Alta",U23="Leve"),AND(L23="Muy Alta",U23="Menor"),AND(L23="Muy Alta",U23="Moderado"),AND(L23="Muy Alta",U23="Mayor")),"Alto",IF(OR(AND(L23="Muy Baja",U23="Catastrofico"),AND(L23="Baja",U23="Catastrofico"),AND(L23="Media",U23="Catastrofico"),AND(L23="Alta",U23="Catastrofico"),AND(L23="Muy Alta",U23="Catastrofico")),"Extremo",))))</f>
        <v>Alto</v>
      </c>
      <c r="X23" s="9">
        <v>1</v>
      </c>
      <c r="Y23" s="41" t="s">
        <v>454</v>
      </c>
      <c r="Z23" s="46" t="s">
        <v>312</v>
      </c>
      <c r="AA23" s="89" t="s">
        <v>300</v>
      </c>
      <c r="AB23" s="53" t="str">
        <f>+CONCATENATE(Y23," ",Z23," ",AA23)</f>
        <v>Director Calidad Educativa Tener como elemento de entrada para la definición del nuevo plan de desarrollo los resultados de indicadores de plan de desarrollo actual vs indicadores MEN y comparación con resultados nacionales. MENSUAL</v>
      </c>
      <c r="AC23" s="50" t="s">
        <v>188</v>
      </c>
      <c r="AD23" s="51">
        <f>IF(AC23="","",IF(AC23="Preventivo",0.25,IF(AC23="Detectivo",0.15,IF(AC23="Correctivo",0.1,))))</f>
        <v>0.25</v>
      </c>
      <c r="AE23" s="11" t="str">
        <f>+IF(OR(AC23='[1]11 FORMULAS'!$O$4,AC23='[1]11 FORMULAS'!$O$5),'[1]11 FORMULAS'!$P$5,IF(AC23='[1]11 FORMULAS'!$O$6,'[1]11 FORMULAS'!$P$6,""))</f>
        <v>Probabilidad</v>
      </c>
      <c r="AF23" s="10" t="s">
        <v>189</v>
      </c>
      <c r="AG23" s="20">
        <f>IF(AF23="","",IF(AF23="Manual",0.15,IF(AF23="Automático",0.25,)))</f>
        <v>0.15</v>
      </c>
      <c r="AH23" s="12" t="s">
        <v>190</v>
      </c>
      <c r="AI23" s="12" t="s">
        <v>191</v>
      </c>
      <c r="AJ23" s="12" t="s">
        <v>192</v>
      </c>
      <c r="AK23" s="11">
        <f t="shared" si="2"/>
        <v>0.4</v>
      </c>
      <c r="AL23" s="11">
        <f>+M23*AK23</f>
        <v>0.24</v>
      </c>
      <c r="AM23" s="11">
        <f>+M23-AL23</f>
        <v>0.36</v>
      </c>
      <c r="AN23" s="11">
        <f>IF(AE23='[1]11 FORMULAS'!$P$6,V23-(V23*AK23),V23)</f>
        <v>0.8</v>
      </c>
      <c r="AO23" s="160">
        <f>+AM24</f>
        <v>0.27</v>
      </c>
      <c r="AP23" s="154" t="str">
        <f>IF(AO23&lt;=0,"",IF(AO23&lt;=20%,"Muy Baja",IF(AO23&lt;=40%,"Baja",IF(AO23&lt;=60%,"Media",IF(AO23&lt;=80%,"Alta","Muy Alta")))))</f>
        <v>Baja</v>
      </c>
      <c r="AQ23" s="160">
        <f>+AN24</f>
        <v>0.60000000000000009</v>
      </c>
      <c r="AR23" s="154" t="str">
        <f>IF(AQ23&lt;=0,"",IF(AQ23&lt;=20%,"Leve",IF(AQ23&lt;=40%,"Menor",IF(AQ23&lt;=60%,"Moderado",IF(AQ23&lt;=80%,"Mayor","Catastrofico")))))</f>
        <v>Moderado</v>
      </c>
      <c r="AS23" s="157" t="str">
        <f>IF(OR(AND(AP23="Muy Baja",AR23="Leve"),AND(AP23="Muy Baja",AR23="Menor"),AND(AP23="Baja",AR23="Leve")),"Bajo",IF(OR(AND(AP23="Muy baja",AR23="Moderado"),AND(AP23="Baja",AR23="Menor"),AND(AP23="Baja",AR23="Moderado"),AND(AP23="Media",AR23="Leve"),AND(AP23="Media",AR23="Menor"),AND(AP23="Media",AR23="Moderado"),AND(AP23="Alta",AR23="Leve"),AND(AP23="Alta",AR23="Menor")),"Moderado",IF(OR(AND(AP23="Muy Baja",AR23="Mayor"),AND(AP23="Baja",AR23="Mayor"),AND(AP23="Media",AR23="Mayor"),AND(AP23="Alta",AR23="Moderado"),AND(AP23="Alta",AR23="Mayor"),AND(AP23="Muy Alta",AR23="Leve"),AND(AP23="Muy Alta",AR23="Menor"),AND(AP23="Muy Alta",AR23="Moderado"),AND(AP23="Muy Alta",AR23="Mayor")),"Alto",IF(OR(AND(AP23="Muy Baja",AR23="Catastrofico"),AND(AP23="Baja",AR23="Catastrofico"),AND(AP23="Media",AR23="Catastrofico"),AND(AP23="Alta",AR23="Catastrofico"),AND(AP23="Muy Alta",AR23="Catastrofico")),"Extremo",""))))</f>
        <v>Moderado</v>
      </c>
      <c r="AT23" s="110" t="s">
        <v>194</v>
      </c>
      <c r="AU23" s="113"/>
      <c r="AV23" s="113"/>
      <c r="AW23" s="113"/>
      <c r="AX23" s="113"/>
      <c r="AY23" s="261"/>
      <c r="AZ23" s="261"/>
      <c r="BA23" s="142"/>
      <c r="BB23" s="142"/>
      <c r="BC23" s="145"/>
    </row>
    <row r="24" spans="1:58" s="23" customFormat="1" ht="74.25" customHeight="1" x14ac:dyDescent="0.25">
      <c r="A24" s="217"/>
      <c r="B24" s="188"/>
      <c r="C24" s="138"/>
      <c r="D24" s="138"/>
      <c r="E24" s="138"/>
      <c r="F24" s="191"/>
      <c r="G24" s="138"/>
      <c r="H24" s="165"/>
      <c r="I24" s="165"/>
      <c r="J24" s="172"/>
      <c r="K24" s="188"/>
      <c r="L24" s="156"/>
      <c r="M24" s="178"/>
      <c r="N24" s="112"/>
      <c r="O24" s="178"/>
      <c r="P24" s="156"/>
      <c r="Q24" s="112"/>
      <c r="R24" s="19" t="s">
        <v>270</v>
      </c>
      <c r="S24" s="156"/>
      <c r="T24" s="178"/>
      <c r="U24" s="156"/>
      <c r="V24" s="131"/>
      <c r="W24" s="159"/>
      <c r="X24" s="9">
        <v>2</v>
      </c>
      <c r="Y24" s="41" t="s">
        <v>454</v>
      </c>
      <c r="Z24" s="46" t="s">
        <v>313</v>
      </c>
      <c r="AA24" s="89" t="s">
        <v>314</v>
      </c>
      <c r="AB24" s="53" t="str">
        <f>+CONCATENATE(Y24," ",Z24," ",AA24)</f>
        <v>Director Calidad Educativa Realizar seguimiento periodico sobre el cumplimiento de las metas establecidas en el plan de desarrollo para la toma de acciones. TRIMESTRAL</v>
      </c>
      <c r="AC24" s="50" t="s">
        <v>292</v>
      </c>
      <c r="AD24" s="51">
        <f>IF(AC24="","",IF(AC24="Preventivo",0.25,IF(AC24="Detectivo",0.15,IF(AC24="Correctivo",0.1,))))</f>
        <v>0.1</v>
      </c>
      <c r="AE24" s="11" t="str">
        <f>+IF(OR(AC24='[1]11 FORMULAS'!$O$4,AC24='[1]11 FORMULAS'!$O$5),'[1]11 FORMULAS'!$P$5,IF(AC24='[1]11 FORMULAS'!$O$6,'[1]11 FORMULAS'!$P$6,""))</f>
        <v>Impacto</v>
      </c>
      <c r="AF24" s="10" t="s">
        <v>189</v>
      </c>
      <c r="AG24" s="20">
        <f>IF(AF24="","",IF(AF24="Manual",0.15,IF(AF24="Automático",0.25,)))</f>
        <v>0.15</v>
      </c>
      <c r="AH24" s="12" t="s">
        <v>190</v>
      </c>
      <c r="AI24" s="12" t="s">
        <v>191</v>
      </c>
      <c r="AJ24" s="12" t="s">
        <v>192</v>
      </c>
      <c r="AK24" s="11">
        <f t="shared" ref="AK24:AK30" si="3">+AD24+AG24</f>
        <v>0.25</v>
      </c>
      <c r="AL24" s="11">
        <f>+AM23*AK24</f>
        <v>0.09</v>
      </c>
      <c r="AM24" s="11">
        <f>+AM23-AL24</f>
        <v>0.27</v>
      </c>
      <c r="AN24" s="11">
        <f>IF(AE24='[1]11 FORMULAS'!$P$6,AN23-(AN23*AK24),AN23)</f>
        <v>0.60000000000000009</v>
      </c>
      <c r="AO24" s="162"/>
      <c r="AP24" s="156"/>
      <c r="AQ24" s="162"/>
      <c r="AR24" s="156"/>
      <c r="AS24" s="159"/>
      <c r="AT24" s="112"/>
      <c r="AU24" s="115"/>
      <c r="AV24" s="115"/>
      <c r="AW24" s="115"/>
      <c r="AX24" s="115"/>
      <c r="AY24" s="263"/>
      <c r="AZ24" s="263"/>
      <c r="BA24" s="144"/>
      <c r="BB24" s="144"/>
      <c r="BC24" s="147"/>
    </row>
    <row r="25" spans="1:58" s="13" customFormat="1" ht="49.5" x14ac:dyDescent="0.25">
      <c r="A25" s="239" t="s">
        <v>49</v>
      </c>
      <c r="B25" s="116" t="s">
        <v>186</v>
      </c>
      <c r="C25" s="117" t="s">
        <v>315</v>
      </c>
      <c r="D25" s="118" t="s">
        <v>316</v>
      </c>
      <c r="E25" s="118" t="s">
        <v>317</v>
      </c>
      <c r="F25" s="119" t="str">
        <f>+CONCATENATE(C25," ",D25," ",E25)</f>
        <v>Posibilidad de perdida economica y reputacional por no garantizar el acceso al sistema de educación preescolar, báisa y media debido a la insuficiencia y limitación de la capacidad instalada de establecimientos educativos oficiales para la prestación del servicio</v>
      </c>
      <c r="G25" s="118" t="s">
        <v>198</v>
      </c>
      <c r="H25" s="120"/>
      <c r="I25" s="120" t="s">
        <v>187</v>
      </c>
      <c r="J25" s="121" t="str">
        <f>+H25&amp;I25</f>
        <v>Procesos</v>
      </c>
      <c r="K25" s="122">
        <v>178310</v>
      </c>
      <c r="L25" s="109" t="str">
        <f>IF(K25&lt;=0,"",IF(K25&lt;=2,"Muy Baja",IF(K25&lt;=24,"Baja",IF(K25&lt;=500,"Media",IF(K25&lt;=5000,"Alta","Muy Alta")))))</f>
        <v>Muy Alta</v>
      </c>
      <c r="M25" s="123">
        <f>IF(L25="","",IF(L25="Muy Baja",0.2,IF(L25="Baja",0.4,IF(L25="Media",0.6,IF(L25="Alta",0.8,IF(L25="Muy Alta",1,))))))</f>
        <v>1</v>
      </c>
      <c r="N25" s="125" t="s">
        <v>318</v>
      </c>
      <c r="O25" s="123">
        <f>IF(N25="","",IF(N25="menor a 10 SMLMV",0.2,IF(N25="ENTRE 10 Y 50 SMLMV",0.4,IF(N25="entre 50 y 100 SMLMV",0.6,IF(N25="entre 100 y 500 SMLMV",0.8,IF(N25="Mayor a 500 SMLMV",1,))))))</f>
        <v>1</v>
      </c>
      <c r="P25" s="109" t="str">
        <f>IF(O25&lt;=0,"",IF(O25&lt;=20%,"Leve",IF(O25&lt;=40%,"Menor",IF(O25&lt;=60%,"Moderado",IF(O25&lt;=80%,"Mayor","Catastrofico")))))</f>
        <v>Catastrofico</v>
      </c>
      <c r="Q25" s="110" t="s">
        <v>272</v>
      </c>
      <c r="R25" s="19" t="s">
        <v>271</v>
      </c>
      <c r="S25" s="109" t="str">
        <f>IF(T25&lt;=0,"",IF(T25&lt;=20%,"Leve",IF(T25&lt;=40%,"Menor",IF(T25&lt;=60%,"Moderado",IF(T25&lt;=80%,"Mayor","Catastrofico")))))</f>
        <v>Catastrofico</v>
      </c>
      <c r="T25" s="123">
        <f>IF(Q25="","",IF(Q25="El riesgo afecta la imagen de algún área de la organización",0.2,IF(Q25="El riesgo afecta la imagen de la entidad internamente, de conocimiento general nivel interno, de junta directiva y accionistas y/o de proveedores",0.4,IF(Q25="El riesgo afecta la imagen de la entidad con algunos usuarios de relevancia frente al logro de los objetivos",0.6,IF(Q25="El riesgo afecta la imagen de la entidad con efecto publicitario sostenido a nivel de sector administrativo, nivel departamental o municipal",0.8,IF(Q25="El riesgo afecta la imagen de la entidad a nivel nacional, con efecto publicitario sostenido a nivel país",1,))))))</f>
        <v>1</v>
      </c>
      <c r="U25" s="109" t="str">
        <f>IF(V25&lt;=0,"",IF(V25&lt;=20%,"Leve",IF(V25&lt;=40%,"Menor",IF(V25&lt;=60%,"Moderado",IF(V25&lt;=80%,"Mayor","Catastrofico")))))</f>
        <v>Catastrofico</v>
      </c>
      <c r="V25" s="132">
        <f>+T25</f>
        <v>1</v>
      </c>
      <c r="W25" s="107" t="str">
        <f>IF(OR(AND(L25="Muy Baja",U25="Leve"),AND(L25="Muy Baja",U25="Menor"),AND(L25="Baja",U25="Leve")),"Bajo",IF(OR(AND(L25="Muy baja",U25="Moderado"),AND(L25="Baja",U25="Menor"),AND(L25="Baja",U25="Moderado"),AND(L25="Media",U25="Leve"),AND(L25="Media",U25="Menor"),AND(L25="Media",U25="Moderado"),AND(L25="Alta",U25="Leve"),AND(L25="Alta",U25="Menor")),"Moderado",IF(OR(AND(L25="Muy Baja",U25="Mayor"),AND(L25="Baja",U25="Mayor"),AND(L25="Media",U25="Mayor"),AND(L25="Alta",U25="Moderado"),AND(L25="Alta",U25="Mayor"),AND(L25="Muy Alta",U25="Leve"),AND(L25="Muy Alta",U25="Menor"),AND(L25="Muy Alta",U25="Moderado"),AND(L25="Muy Alta",U25="Mayor")),"Alto",IF(OR(AND(L25="Muy Baja",U25="Catastrofico"),AND(L25="Baja",U25="Catastrofico"),AND(L25="Media",U25="Catastrofico"),AND(L25="Alta",U25="Catastrofico"),AND(L25="Muy Alta",U25="Catastrofico")),"Extremo",))))</f>
        <v>Extremo</v>
      </c>
      <c r="X25" s="9">
        <v>1</v>
      </c>
      <c r="Y25" s="39" t="s">
        <v>319</v>
      </c>
      <c r="Z25" s="46" t="s">
        <v>320</v>
      </c>
      <c r="AA25" s="89" t="s">
        <v>321</v>
      </c>
      <c r="AB25" s="53" t="str">
        <f t="shared" ref="AB25:AB30" si="4">+CONCATENATE(Y25," ",Z25," ",AA25)</f>
        <v>Director de cobertura educativa lidera la elaboración del plan de cobertura en el formato GEDCO01 F001 - Plan de Cobertura anualmente</v>
      </c>
      <c r="AC25" s="50" t="s">
        <v>188</v>
      </c>
      <c r="AD25" s="51">
        <f t="shared" ref="AD25:AD30" si="5">IF(AC25="","",IF(AC25="Preventivo",0.25,IF(AC25="Detectivo",0.15,IF(AC25="Correctivo",0.1,))))</f>
        <v>0.25</v>
      </c>
      <c r="AE25" s="11" t="str">
        <f>+IF(OR(AC25='[1]11 FORMULAS'!$O$4,AC25='[1]11 FORMULAS'!$O$5),'[1]11 FORMULAS'!$P$5,IF(AC25='[1]11 FORMULAS'!$O$6,'[1]11 FORMULAS'!$P$6,""))</f>
        <v>Probabilidad</v>
      </c>
      <c r="AF25" s="10" t="s">
        <v>189</v>
      </c>
      <c r="AG25" s="20">
        <f>IF(AF25="","",IF(AF25="Manual",0.15,IF(AF25="Automatico",0.25,)))</f>
        <v>0.15</v>
      </c>
      <c r="AH25" s="12" t="s">
        <v>190</v>
      </c>
      <c r="AI25" s="12" t="s">
        <v>191</v>
      </c>
      <c r="AJ25" s="12" t="s">
        <v>192</v>
      </c>
      <c r="AK25" s="11">
        <f t="shared" si="3"/>
        <v>0.4</v>
      </c>
      <c r="AL25" s="11">
        <f>+M25*AK25</f>
        <v>0.4</v>
      </c>
      <c r="AM25" s="11">
        <f>+M25-AL25</f>
        <v>0.6</v>
      </c>
      <c r="AN25" s="11">
        <f>IF(AE25='[1]11 FORMULAS'!$P$6,V25-(V25*AK25),V25)</f>
        <v>1</v>
      </c>
      <c r="AO25" s="108">
        <f>+AM27</f>
        <v>0.252</v>
      </c>
      <c r="AP25" s="109" t="str">
        <f>IF(AO25&lt;=0,"",IF(AO25&lt;=20%,"Muy Baja",IF(AO25&lt;=40%,"Baja",IF(AO25&lt;=60%,"Media",IF(AO25&lt;=80%,"Alta","Muy Alta")))))</f>
        <v>Baja</v>
      </c>
      <c r="AQ25" s="108">
        <f>+AN27</f>
        <v>1</v>
      </c>
      <c r="AR25" s="192" t="str">
        <f>IF(AQ25&lt;=0,"",IF(AQ25&lt;=20%,"Leve",IF(AQ25&lt;=40%,"Menor",IF(AQ25&lt;=60%,"Moderado",IF(AQ25&lt;=80%,"Mayor","Catastrofico")))))</f>
        <v>Catastrofico</v>
      </c>
      <c r="AS25" s="193" t="str">
        <f>IF(OR(AND(AP25="Muy Baja",AR25="Leve"),AND(AP25="Muy Baja",AR25="Menor"),AND(AP25="Baja",AR25="Leve")),"Bajo",IF(OR(AND(AP25="Muy baja",AR25="Moderado"),AND(AP25="Baja",AR25="Menor"),AND(AP25="Baja",AR25="Moderado"),AND(AP25="Media",AR25="Leve"),AND(AP25="Media",AR25="Menor"),AND(AP25="Media",AR25="Moderado"),AND(AP25="Alta",AR25="Leve"),AND(AP25="Alta",AR25="Menor")),"Moderado",IF(OR(AND(AP25="Muy Baja",AR25="Mayor"),AND(AP25="Baja",AR25="Mayor"),AND(AP25="Media",AR25="Mayor"),AND(AP25="Alta",AR25="Moderado"),AND(AP25="Alta",AR25="Mayor"),AND(AP25="Muy Alta",AR25="Leve"),AND(AP25="Muy Alta",AR25="Menor"),AND(AP25="Muy Alta",AR25="Moderado"),AND(AP25="Muy Alta",AR25="Mayor")),"Alto",IF(OR(AND(AP25="Muy Baja",AR25="Catastrofico"),AND(AP25="Baja",AR25="Catastrofico"),AND(AP25="Media",AR25="Catastrofico"),AND(AP25="Alta",AR25="Catastrofico"),AND(AP25="Muy Alta",AR25="Catastrofico")),"Extremo",""))))</f>
        <v>Extremo</v>
      </c>
      <c r="AT25" s="110" t="s">
        <v>322</v>
      </c>
      <c r="AU25" s="113"/>
      <c r="AV25" s="113"/>
      <c r="AW25" s="113"/>
      <c r="AX25" s="113"/>
      <c r="AY25" s="142"/>
      <c r="AZ25" s="264"/>
      <c r="BA25" s="265"/>
      <c r="BB25" s="142"/>
      <c r="BC25" s="145"/>
      <c r="BF25" s="8"/>
    </row>
    <row r="26" spans="1:58" s="13" customFormat="1" ht="49.5" x14ac:dyDescent="0.25">
      <c r="A26" s="239"/>
      <c r="B26" s="116"/>
      <c r="C26" s="117"/>
      <c r="D26" s="118"/>
      <c r="E26" s="118"/>
      <c r="F26" s="119"/>
      <c r="G26" s="118"/>
      <c r="H26" s="120"/>
      <c r="I26" s="120"/>
      <c r="J26" s="121"/>
      <c r="K26" s="122"/>
      <c r="L26" s="109"/>
      <c r="M26" s="124"/>
      <c r="N26" s="125"/>
      <c r="O26" s="124"/>
      <c r="P26" s="109"/>
      <c r="Q26" s="111"/>
      <c r="R26" s="19" t="s">
        <v>270</v>
      </c>
      <c r="S26" s="109"/>
      <c r="T26" s="124"/>
      <c r="U26" s="109"/>
      <c r="V26" s="132"/>
      <c r="W26" s="107"/>
      <c r="X26" s="9">
        <v>2</v>
      </c>
      <c r="Y26" s="39" t="s">
        <v>319</v>
      </c>
      <c r="Z26" s="46" t="s">
        <v>323</v>
      </c>
      <c r="AA26" s="89" t="s">
        <v>324</v>
      </c>
      <c r="AB26" s="53" t="str">
        <f t="shared" si="4"/>
        <v>Director de cobertura educativa gestiona el cumplimiento de la ejecución del plan de cobertura en el formato GEDCO01 F001 - Plan de Cobertura trimestralmente</v>
      </c>
      <c r="AC26" s="50" t="s">
        <v>298</v>
      </c>
      <c r="AD26" s="51">
        <f t="shared" si="5"/>
        <v>0.15</v>
      </c>
      <c r="AE26" s="11" t="str">
        <f>+IF(OR(AC26='[1]11 FORMULAS'!$O$4,AC26='[1]11 FORMULAS'!$O$5),'[1]11 FORMULAS'!$P$5,IF(AC26='[1]11 FORMULAS'!$O$6,'[1]11 FORMULAS'!$P$6,""))</f>
        <v>Probabilidad</v>
      </c>
      <c r="AF26" s="10" t="s">
        <v>189</v>
      </c>
      <c r="AG26" s="20">
        <f>IF(AF26="","",IF(AF26="Manual",0.15,IF(AF26="Automatico",0.25,)))</f>
        <v>0.15</v>
      </c>
      <c r="AH26" s="12" t="s">
        <v>190</v>
      </c>
      <c r="AI26" s="12" t="s">
        <v>191</v>
      </c>
      <c r="AJ26" s="12" t="s">
        <v>192</v>
      </c>
      <c r="AK26" s="11">
        <f t="shared" si="3"/>
        <v>0.3</v>
      </c>
      <c r="AL26" s="11">
        <f>+AM25*AK26</f>
        <v>0.18</v>
      </c>
      <c r="AM26" s="11">
        <f>+AM25-AL26</f>
        <v>0.42</v>
      </c>
      <c r="AN26" s="11">
        <f>IF(AE26='[1]11 FORMULAS'!$P$6,AN25-(AN25*AK26),AN25)</f>
        <v>1</v>
      </c>
      <c r="AO26" s="108"/>
      <c r="AP26" s="109"/>
      <c r="AQ26" s="108"/>
      <c r="AR26" s="192"/>
      <c r="AS26" s="193"/>
      <c r="AT26" s="111"/>
      <c r="AU26" s="114"/>
      <c r="AV26" s="114"/>
      <c r="AW26" s="114"/>
      <c r="AX26" s="114"/>
      <c r="AY26" s="143"/>
      <c r="AZ26" s="53"/>
      <c r="BA26" s="58"/>
      <c r="BB26" s="143"/>
      <c r="BC26" s="146"/>
      <c r="BF26" s="8"/>
    </row>
    <row r="27" spans="1:58" s="13" customFormat="1" ht="49.5" x14ac:dyDescent="0.25">
      <c r="A27" s="239"/>
      <c r="B27" s="116"/>
      <c r="C27" s="117"/>
      <c r="D27" s="118"/>
      <c r="E27" s="118"/>
      <c r="F27" s="119"/>
      <c r="G27" s="118"/>
      <c r="H27" s="120"/>
      <c r="I27" s="120"/>
      <c r="J27" s="121"/>
      <c r="K27" s="122"/>
      <c r="L27" s="109"/>
      <c r="M27" s="124"/>
      <c r="N27" s="125"/>
      <c r="O27" s="124"/>
      <c r="P27" s="109"/>
      <c r="Q27" s="111"/>
      <c r="R27" s="19" t="s">
        <v>273</v>
      </c>
      <c r="S27" s="109"/>
      <c r="T27" s="124"/>
      <c r="U27" s="109"/>
      <c r="V27" s="132"/>
      <c r="W27" s="107"/>
      <c r="X27" s="9">
        <v>3</v>
      </c>
      <c r="Y27" s="39" t="s">
        <v>325</v>
      </c>
      <c r="Z27" s="46" t="s">
        <v>326</v>
      </c>
      <c r="AA27" s="89" t="s">
        <v>327</v>
      </c>
      <c r="AB27" s="53" t="str">
        <f t="shared" si="4"/>
        <v>Director cobertura educativa Realizar una planificación detallada para el desarrollo de los procesos contractuales que se requieren. Anual</v>
      </c>
      <c r="AC27" s="50" t="s">
        <v>188</v>
      </c>
      <c r="AD27" s="51">
        <f t="shared" si="5"/>
        <v>0.25</v>
      </c>
      <c r="AE27" s="11" t="str">
        <f>+IF(OR(AC27='[1]11 FORMULAS'!$O$4,AC27='[1]11 FORMULAS'!$O$5),'[1]11 FORMULAS'!$P$5,IF(AC27='[1]11 FORMULAS'!$O$6,'[1]11 FORMULAS'!$P$6,""))</f>
        <v>Probabilidad</v>
      </c>
      <c r="AF27" s="10" t="s">
        <v>189</v>
      </c>
      <c r="AG27" s="20">
        <f>IF(AF27="","",IF(AF27="Manual",0.15,IF(AF27="Automatico",0.25,)))</f>
        <v>0.15</v>
      </c>
      <c r="AH27" s="12" t="s">
        <v>190</v>
      </c>
      <c r="AI27" s="12" t="s">
        <v>191</v>
      </c>
      <c r="AJ27" s="12" t="s">
        <v>192</v>
      </c>
      <c r="AK27" s="11">
        <f t="shared" si="3"/>
        <v>0.4</v>
      </c>
      <c r="AL27" s="11">
        <f>+AM26*AK27</f>
        <v>0.16800000000000001</v>
      </c>
      <c r="AM27" s="11">
        <f>+AM26-AL27</f>
        <v>0.252</v>
      </c>
      <c r="AN27" s="11">
        <f>IF(AE27='[1]11 FORMULAS'!$P$6,AN26-(AN26*AK27),AN26)</f>
        <v>1</v>
      </c>
      <c r="AO27" s="108"/>
      <c r="AP27" s="109"/>
      <c r="AQ27" s="108"/>
      <c r="AR27" s="192"/>
      <c r="AS27" s="193"/>
      <c r="AT27" s="111"/>
      <c r="AU27" s="114"/>
      <c r="AV27" s="114"/>
      <c r="AW27" s="114"/>
      <c r="AX27" s="114"/>
      <c r="AY27" s="143"/>
      <c r="AZ27" s="266"/>
      <c r="BA27" s="56"/>
      <c r="BB27" s="143"/>
      <c r="BC27" s="146"/>
    </row>
    <row r="28" spans="1:58" s="13" customFormat="1" ht="49.5" x14ac:dyDescent="0.25">
      <c r="A28" s="239" t="s">
        <v>49</v>
      </c>
      <c r="B28" s="116" t="s">
        <v>303</v>
      </c>
      <c r="C28" s="117" t="s">
        <v>328</v>
      </c>
      <c r="D28" s="118" t="s">
        <v>329</v>
      </c>
      <c r="E28" s="118" t="s">
        <v>451</v>
      </c>
      <c r="F28" s="119" t="str">
        <f>+CONCATENATE(C28," ",D28," ",E28)</f>
        <v>Posibilidad de perdida reputacional y economica por incremento en la tasa de deserción escolar de la oferta oficial del Distrito debido a la insuficiente oferta del ente Territorial para la implementación de estrategias de permanencia.
baja cobertura de las estrategias de permanencia.</v>
      </c>
      <c r="G28" s="118" t="s">
        <v>198</v>
      </c>
      <c r="H28" s="120"/>
      <c r="I28" s="120" t="s">
        <v>187</v>
      </c>
      <c r="J28" s="121" t="str">
        <f>+H28&amp;I28</f>
        <v>Procesos</v>
      </c>
      <c r="K28" s="122">
        <v>125005</v>
      </c>
      <c r="L28" s="109" t="str">
        <f>IF(K28&lt;=0,"",IF(K28&lt;=2,"Muy Baja",IF(K28&lt;=24,"Baja",IF(K28&lt;=500,"Media",IF(K28&lt;=5000,"Alta","Muy Alta")))))</f>
        <v>Muy Alta</v>
      </c>
      <c r="M28" s="123">
        <f>IF(L28="","",IF(L28="Muy Baja",0.2,IF(L28="Baja",0.4,IF(L28="Media",0.6,IF(L28="Alta",0.8,IF(L28="Muy Alta",1,))))))</f>
        <v>1</v>
      </c>
      <c r="N28" s="125" t="s">
        <v>318</v>
      </c>
      <c r="O28" s="123">
        <f>IF(N28="","",IF(N28="menor a 10 SMLMV",0.2,IF(N28="ENTRE 10 Y 50 SMLMV",0.4,IF(N28="entre 50 y 100 SMLMV",0.6,IF(N28="entre 100 y 500 SMLMV",0.8,IF(N28="Mayor a 500 SMLMV",1,))))))</f>
        <v>1</v>
      </c>
      <c r="P28" s="109" t="str">
        <f>IF(O28&lt;=0,"",IF(O28&lt;=20%,"Leve",IF(O28&lt;=40%,"Menor",IF(O28&lt;=60%,"Moderado",IF(O28&lt;=80%,"Mayor","Catastrofico")))))</f>
        <v>Catastrofico</v>
      </c>
      <c r="Q28" s="110" t="s">
        <v>272</v>
      </c>
      <c r="R28" s="19" t="s">
        <v>271</v>
      </c>
      <c r="S28" s="109" t="str">
        <f>IF(T28&lt;=0,"",IF(T28&lt;=20%,"Leve",IF(T28&lt;=40%,"Menor",IF(T28&lt;=60%,"Moderado",IF(T28&lt;=80%,"Mayor","Catastrofico")))))</f>
        <v>Catastrofico</v>
      </c>
      <c r="T28" s="123">
        <f>IF(Q28="","",IF(Q28="El riesgo afecta la imagen de algún área de la organización",0.2,IF(Q28="El riesgo afecta la imagen de la entidad internamente, de conocimiento general nivel interno, de junta directiva y accionistas y/o de proveedores",0.4,IF(Q28="El riesgo afecta la imagen de la entidad con algunos usuarios de relevancia frente al logro de los objetivos",0.6,IF(Q28="El riesgo afecta la imagen de la entidad con efecto publicitario sostenido a nivel de sector administrativo, nivel departamental o municipal",0.8,IF(Q28="El riesgo afecta la imagen de la entidad a nivel nacional, con efecto publicitario sostenido a nivel país",1,))))))</f>
        <v>1</v>
      </c>
      <c r="U28" s="109" t="str">
        <f>IF(V28&lt;=0,"",IF(V28&lt;=20%,"Leve",IF(V28&lt;=40%,"Menor",IF(V28&lt;=60%,"Moderado",IF(V28&lt;=80%,"Mayor","Catastrofico")))))</f>
        <v>Catastrofico</v>
      </c>
      <c r="V28" s="132">
        <f>+T28</f>
        <v>1</v>
      </c>
      <c r="W28" s="107" t="str">
        <f>IF(OR(AND(L28="Muy Baja",U28="Leve"),AND(L28="Muy Baja",U28="Menor"),AND(L28="Baja",U28="Leve")),"Bajo",IF(OR(AND(L28="Muy baja",U28="Moderado"),AND(L28="Baja",U28="Menor"),AND(L28="Baja",U28="Moderado"),AND(L28="Media",U28="Leve"),AND(L28="Media",U28="Menor"),AND(L28="Media",U28="Moderado"),AND(L28="Alta",U28="Leve"),AND(L28="Alta",U28="Menor")),"Moderado",IF(OR(AND(L28="Muy Baja",U28="Mayor"),AND(L28="Baja",U28="Mayor"),AND(L28="Media",U28="Mayor"),AND(L28="Alta",U28="Moderado"),AND(L28="Alta",U28="Mayor"),AND(L28="Muy Alta",U28="Leve"),AND(L28="Muy Alta",U28="Menor"),AND(L28="Muy Alta",U28="Moderado"),AND(L28="Muy Alta",U28="Mayor")),"Alto",IF(OR(AND(L28="Muy Baja",U28="Catastrofico"),AND(L28="Baja",U28="Catastrofico"),AND(L28="Media",U28="Catastrofico"),AND(L28="Alta",U28="Catastrofico"),AND(L28="Muy Alta",U28="Catastrofico")),"Extremo",))))</f>
        <v>Extremo</v>
      </c>
      <c r="X28" s="9">
        <v>1</v>
      </c>
      <c r="Y28" s="39" t="s">
        <v>319</v>
      </c>
      <c r="Z28" s="46" t="s">
        <v>320</v>
      </c>
      <c r="AA28" s="89" t="s">
        <v>321</v>
      </c>
      <c r="AB28" s="53" t="str">
        <f t="shared" si="4"/>
        <v>Director de cobertura educativa lidera la elaboración del plan de cobertura en el formato GEDCO01 F001 - Plan de Cobertura anualmente</v>
      </c>
      <c r="AC28" s="50" t="s">
        <v>188</v>
      </c>
      <c r="AD28" s="51">
        <f t="shared" si="5"/>
        <v>0.25</v>
      </c>
      <c r="AE28" s="11" t="str">
        <f>+IF(OR(AC28='[1]11 FORMULAS'!$O$4,AC28='[1]11 FORMULAS'!$O$5),'[1]11 FORMULAS'!$P$5,IF(AC28='[1]11 FORMULAS'!$O$6,'[1]11 FORMULAS'!$P$6,""))</f>
        <v>Probabilidad</v>
      </c>
      <c r="AF28" s="10" t="s">
        <v>189</v>
      </c>
      <c r="AG28" s="20">
        <f>IF(AF28="","",IF(AF28="Manual",0.15,IF(AF28="Automático",0.25,)))</f>
        <v>0.15</v>
      </c>
      <c r="AH28" s="12" t="s">
        <v>190</v>
      </c>
      <c r="AI28" s="12" t="s">
        <v>191</v>
      </c>
      <c r="AJ28" s="12" t="s">
        <v>192</v>
      </c>
      <c r="AK28" s="11">
        <f t="shared" si="3"/>
        <v>0.4</v>
      </c>
      <c r="AL28" s="11">
        <f>+M28*AK28</f>
        <v>0.4</v>
      </c>
      <c r="AM28" s="11">
        <f>+M28-AL28</f>
        <v>0.6</v>
      </c>
      <c r="AN28" s="11">
        <f>IF(AE28='[1]11 FORMULAS'!$P$6,V28-(V28*AK28),V28)</f>
        <v>1</v>
      </c>
      <c r="AO28" s="108">
        <f>+AM30</f>
        <v>0.252</v>
      </c>
      <c r="AP28" s="109" t="str">
        <f>IF(AO28&lt;=0,"",IF(AO28&lt;=20%,"Muy Baja",IF(AO28&lt;=40%,"Baja",IF(AO28&lt;=60%,"Media",IF(AO28&lt;=80%,"Alta","Muy Alta")))))</f>
        <v>Baja</v>
      </c>
      <c r="AQ28" s="108">
        <f>+AN30</f>
        <v>1</v>
      </c>
      <c r="AR28" s="109" t="str">
        <f>IF(AQ28&lt;=0,"",IF(AQ28&lt;=20%,"Leve",IF(AQ28&lt;=40%,"Menor",IF(AQ28&lt;=60%,"Moderado",IF(AQ28&lt;=80%,"Mayor","Catastrofico")))))</f>
        <v>Catastrofico</v>
      </c>
      <c r="AS28" s="107" t="str">
        <f>IF(OR(AND(AP28="Muy Baja",AR28="Leve"),AND(AP28="Muy Baja",AR28="Menor"),AND(AP28="Baja",AR28="Leve")),"Bajo",IF(OR(AND(AP28="Muy baja",AR28="Moderado"),AND(AP28="Baja",AR28="Menor"),AND(AP28="Baja",AR28="Moderado"),AND(AP28="Media",AR28="Leve"),AND(AP28="Media",AR28="Menor"),AND(AP28="Media",AR28="Moderado"),AND(AP28="Alta",AR28="Leve"),AND(AP28="Alta",AR28="Menor")),"Moderado",IF(OR(AND(AP28="Muy Baja",AR28="Mayor"),AND(AP28="Baja",AR28="Mayor"),AND(AP28="Media",AR28="Mayor"),AND(AP28="Alta",AR28="Moderado"),AND(AP28="Alta",AR28="Mayor"),AND(AP28="Muy Alta",AR28="Leve"),AND(AP28="Muy Alta",AR28="Menor"),AND(AP28="Muy Alta",AR28="Moderado"),AND(AP28="Muy Alta",AR28="Mayor")),"Alto",IF(OR(AND(AP28="Muy Baja",AR28="Catastrofico"),AND(AP28="Baja",AR28="Catastrofico"),AND(AP28="Media",AR28="Catastrofico"),AND(AP28="Alta",AR28="Catastrofico"),AND(AP28="Muy Alta",AR28="Catastrofico")),"Extremo",""))))</f>
        <v>Extremo</v>
      </c>
      <c r="AT28" s="110" t="s">
        <v>194</v>
      </c>
      <c r="AU28" s="113"/>
      <c r="AV28" s="113"/>
      <c r="AW28" s="113"/>
      <c r="AX28" s="113"/>
      <c r="AY28" s="142"/>
      <c r="AZ28" s="266"/>
      <c r="BA28" s="58"/>
      <c r="BB28" s="142"/>
      <c r="BC28" s="145"/>
      <c r="BF28" s="8"/>
    </row>
    <row r="29" spans="1:58" s="13" customFormat="1" ht="49.5" x14ac:dyDescent="0.25">
      <c r="A29" s="238"/>
      <c r="B29" s="116"/>
      <c r="C29" s="117"/>
      <c r="D29" s="118"/>
      <c r="E29" s="118"/>
      <c r="F29" s="119"/>
      <c r="G29" s="118"/>
      <c r="H29" s="120"/>
      <c r="I29" s="120"/>
      <c r="J29" s="121"/>
      <c r="K29" s="122"/>
      <c r="L29" s="109"/>
      <c r="M29" s="124"/>
      <c r="N29" s="125"/>
      <c r="O29" s="124"/>
      <c r="P29" s="109"/>
      <c r="Q29" s="111"/>
      <c r="R29" s="19" t="s">
        <v>270</v>
      </c>
      <c r="S29" s="109"/>
      <c r="T29" s="124"/>
      <c r="U29" s="109"/>
      <c r="V29" s="132"/>
      <c r="W29" s="107"/>
      <c r="X29" s="9">
        <v>2</v>
      </c>
      <c r="Y29" s="39" t="s">
        <v>319</v>
      </c>
      <c r="Z29" s="46" t="s">
        <v>323</v>
      </c>
      <c r="AA29" s="89" t="s">
        <v>324</v>
      </c>
      <c r="AB29" s="53" t="str">
        <f t="shared" si="4"/>
        <v>Director de cobertura educativa gestiona el cumplimiento de la ejecución del plan de cobertura en el formato GEDCO01 F001 - Plan de Cobertura trimestralmente</v>
      </c>
      <c r="AC29" s="50" t="s">
        <v>298</v>
      </c>
      <c r="AD29" s="51">
        <f t="shared" si="5"/>
        <v>0.15</v>
      </c>
      <c r="AE29" s="11" t="str">
        <f>+IF(OR(AC29='[1]11 FORMULAS'!$O$4,AC29='[1]11 FORMULAS'!$O$5),'[1]11 FORMULAS'!$P$5,IF(AC29='[1]11 FORMULAS'!$O$6,'[1]11 FORMULAS'!$P$6,""))</f>
        <v>Probabilidad</v>
      </c>
      <c r="AF29" s="10" t="s">
        <v>189</v>
      </c>
      <c r="AG29" s="20">
        <f>IF(AF29="","",IF(AF29="Manual",0.15,IF(AF29="Automático",0.25,)))</f>
        <v>0.15</v>
      </c>
      <c r="AH29" s="12" t="s">
        <v>190</v>
      </c>
      <c r="AI29" s="12" t="s">
        <v>191</v>
      </c>
      <c r="AJ29" s="12" t="s">
        <v>192</v>
      </c>
      <c r="AK29" s="11">
        <f t="shared" si="3"/>
        <v>0.3</v>
      </c>
      <c r="AL29" s="11">
        <f>+AM28*AK29</f>
        <v>0.18</v>
      </c>
      <c r="AM29" s="11">
        <f>+AM28-AL29</f>
        <v>0.42</v>
      </c>
      <c r="AN29" s="11">
        <f>IF(AE29='[1]11 FORMULAS'!$P$6,AN28-(AN28*AK29),AN28)</f>
        <v>1</v>
      </c>
      <c r="AO29" s="108"/>
      <c r="AP29" s="109"/>
      <c r="AQ29" s="108"/>
      <c r="AR29" s="109"/>
      <c r="AS29" s="107"/>
      <c r="AT29" s="111"/>
      <c r="AU29" s="114"/>
      <c r="AV29" s="114"/>
      <c r="AW29" s="114"/>
      <c r="AX29" s="114"/>
      <c r="AY29" s="143"/>
      <c r="AZ29" s="53"/>
      <c r="BA29" s="58"/>
      <c r="BB29" s="143"/>
      <c r="BC29" s="146"/>
      <c r="BF29" s="8"/>
    </row>
    <row r="30" spans="1:58" s="13" customFormat="1" ht="49.5" x14ac:dyDescent="0.25">
      <c r="A30" s="217"/>
      <c r="B30" s="116"/>
      <c r="C30" s="117"/>
      <c r="D30" s="118"/>
      <c r="E30" s="118"/>
      <c r="F30" s="119"/>
      <c r="G30" s="118"/>
      <c r="H30" s="120"/>
      <c r="I30" s="120"/>
      <c r="J30" s="121"/>
      <c r="K30" s="122"/>
      <c r="L30" s="109"/>
      <c r="M30" s="124"/>
      <c r="N30" s="125"/>
      <c r="O30" s="124"/>
      <c r="P30" s="109"/>
      <c r="Q30" s="111"/>
      <c r="R30" s="19" t="s">
        <v>273</v>
      </c>
      <c r="S30" s="109"/>
      <c r="T30" s="124"/>
      <c r="U30" s="109"/>
      <c r="V30" s="132"/>
      <c r="W30" s="107"/>
      <c r="X30" s="9">
        <v>3</v>
      </c>
      <c r="Y30" s="39" t="s">
        <v>325</v>
      </c>
      <c r="Z30" s="46" t="s">
        <v>326</v>
      </c>
      <c r="AA30" s="89" t="s">
        <v>327</v>
      </c>
      <c r="AB30" s="53" t="str">
        <f t="shared" si="4"/>
        <v>Director cobertura educativa Realizar una planificación detallada para el desarrollo de los procesos contractuales que se requieren. Anual</v>
      </c>
      <c r="AC30" s="50" t="s">
        <v>188</v>
      </c>
      <c r="AD30" s="51">
        <f t="shared" si="5"/>
        <v>0.25</v>
      </c>
      <c r="AE30" s="11" t="str">
        <f>+IF(OR(AC30='[1]11 FORMULAS'!$O$4,AC30='[1]11 FORMULAS'!$O$5),'[1]11 FORMULAS'!$P$5,IF(AC30='[1]11 FORMULAS'!$O$6,'[1]11 FORMULAS'!$P$6,""))</f>
        <v>Probabilidad</v>
      </c>
      <c r="AF30" s="10" t="s">
        <v>189</v>
      </c>
      <c r="AG30" s="20">
        <f>IF(AF30="","",IF(AF30="Manual",0.15,IF(AF30="Automático",0.25,)))</f>
        <v>0.15</v>
      </c>
      <c r="AH30" s="12" t="s">
        <v>190</v>
      </c>
      <c r="AI30" s="12" t="s">
        <v>191</v>
      </c>
      <c r="AJ30" s="12" t="s">
        <v>192</v>
      </c>
      <c r="AK30" s="11">
        <f t="shared" si="3"/>
        <v>0.4</v>
      </c>
      <c r="AL30" s="11">
        <f>+AM29*AK30</f>
        <v>0.16800000000000001</v>
      </c>
      <c r="AM30" s="11">
        <f>+AM29-AL30</f>
        <v>0.252</v>
      </c>
      <c r="AN30" s="11">
        <f>IF(AE30='[1]11 FORMULAS'!$P$6,AN29-(AN29*AK30),AN29)</f>
        <v>1</v>
      </c>
      <c r="AO30" s="108"/>
      <c r="AP30" s="109"/>
      <c r="AQ30" s="108"/>
      <c r="AR30" s="109"/>
      <c r="AS30" s="107"/>
      <c r="AT30" s="111"/>
      <c r="AU30" s="114"/>
      <c r="AV30" s="114"/>
      <c r="AW30" s="114"/>
      <c r="AX30" s="114"/>
      <c r="AY30" s="143"/>
      <c r="AZ30" s="266"/>
      <c r="BA30" s="56"/>
      <c r="BB30" s="143"/>
      <c r="BC30" s="146"/>
      <c r="BF30" s="8"/>
    </row>
    <row r="31" spans="1:58" s="13" customFormat="1" ht="49.5" x14ac:dyDescent="0.25">
      <c r="A31" s="239" t="s">
        <v>46</v>
      </c>
      <c r="B31" s="116" t="s">
        <v>186</v>
      </c>
      <c r="C31" s="133" t="s">
        <v>315</v>
      </c>
      <c r="D31" s="136" t="s">
        <v>331</v>
      </c>
      <c r="E31" s="136" t="s">
        <v>332</v>
      </c>
      <c r="F31" s="119" t="str">
        <f>+CONCATENATE(C31," ",D31," ",E31)</f>
        <v xml:space="preserve">Posibilidad de perdida economica y reputacional Por el recibo de requerimientos sin el lleno de requisitos  debido a la carencia de personal suficiente y con los perfiles acordes a las necesidades de los procesos. </v>
      </c>
      <c r="G31" s="118" t="s">
        <v>198</v>
      </c>
      <c r="H31" s="120"/>
      <c r="I31" s="120" t="s">
        <v>187</v>
      </c>
      <c r="J31" s="121" t="str">
        <f>+H31&amp;I31</f>
        <v>Procesos</v>
      </c>
      <c r="K31" s="122">
        <v>24671</v>
      </c>
      <c r="L31" s="109" t="str">
        <f>IF(K31&lt;=0,"",IF(K31&lt;=2,"Muy Baja",IF(K31&lt;=24,"Baja",IF(K31&lt;=500,"Media",IF(K31&lt;=5000,"Alta","Muy Alta")))))</f>
        <v>Muy Alta</v>
      </c>
      <c r="M31" s="123">
        <f>IF(L31="","",IF(L31="Muy Baja",0.2,IF(L31="Baja",0.4,IF(L31="Media",0.6,IF(L31="Alta",0.8,IF(L31="Muy Alta",1,))))))</f>
        <v>1</v>
      </c>
      <c r="N31" s="125" t="s">
        <v>333</v>
      </c>
      <c r="O31" s="123">
        <f>IF(N31="","",IF(N31="menor a 10 SMLMV",0.2,IF(N31="ENTRE 10 Y 50 SMLMV",0.4,IF(N31="entre 50 y 100 SMLMV",0.6,IF(N31="entre 100 y 500 SMLMV",0.8,IF(N31="Mayor a 500 SMLMV",1,))))))</f>
        <v>0.4</v>
      </c>
      <c r="P31" s="109" t="str">
        <f>IF(O31&lt;=0,"",IF(O31&lt;=20%,"Leve",IF(O31&lt;=40%,"Menor",IF(O31&lt;=60%,"Moderado",IF(O31&lt;=80%,"Mayor","Catastrofico")))))</f>
        <v>Menor</v>
      </c>
      <c r="Q31" s="110" t="s">
        <v>273</v>
      </c>
      <c r="R31" s="19" t="s">
        <v>271</v>
      </c>
      <c r="S31" s="109" t="str">
        <f>IF(T31&lt;=0,"",IF(T31&lt;=20%,"Leve",IF(T31&lt;=40%,"Menor",IF(T31&lt;=60%,"Moderado",IF(T31&lt;=80%,"Mayor","Catastrofico")))))</f>
        <v>Moderado</v>
      </c>
      <c r="T31" s="123">
        <f>IF(Q31="","",IF(Q31="El riesgo afecta la imagen de algún área de la organización",0.2,IF(Q31="El riesgo afecta la imagen de la entidad internamente, de conocimiento general nivel interno, de junta directiva y accionistas y/o de proveedores",0.4,IF(Q31="El riesgo afecta la imagen de la entidad con algunos usuarios de relevancia frente al logro de los objetivos",0.6,IF(Q31="El riesgo afecta la imagen de la entidad con efecto publicitario sostenido a nivel de sector administrativo, nivel departamental o municipal",0.8,IF(Q31="El riesgo afecta la imagen de la entidad a nivel nacional, con efecto publicitario sostenido a nivel país",1,))))))</f>
        <v>0.6</v>
      </c>
      <c r="U31" s="109" t="str">
        <f>IF(V31&lt;=0,"",IF(V31&lt;=20%,"Leve",IF(V31&lt;=40%,"Menor",IF(V31&lt;=60%,"Moderado",IF(V31&lt;=80%,"Mayor","Catastrofico")))))</f>
        <v>Moderado</v>
      </c>
      <c r="V31" s="132">
        <f>+T31</f>
        <v>0.6</v>
      </c>
      <c r="W31" s="107" t="str">
        <f>IF(OR(AND(L31="Muy Baja",U31="Leve"),AND(L31="Muy Baja",U31="Menor"),AND(L31="Baja",U31="Leve")),"Bajo",IF(OR(AND(L31="Muy baja",U31="Moderado"),AND(L31="Baja",U31="Menor"),AND(L31="Baja",U31="Moderado"),AND(L31="Media",U31="Leve"),AND(L31="Media",U31="Menor"),AND(L31="Media",U31="Moderado"),AND(L31="Alta",U31="Leve"),AND(L31="Alta",U31="Menor")),"Moderado",IF(OR(AND(L31="Muy Baja",U31="Mayor"),AND(L31="Baja",U31="Mayor"),AND(L31="Media",U31="Mayor"),AND(L31="Alta",U31="Moderado"),AND(L31="Alta",U31="Mayor"),AND(L31="Muy Alta",U31="Leve"),AND(L31="Muy Alta",U31="Menor"),AND(L31="Muy Alta",U31="Moderado"),AND(L31="Muy Alta",U31="Mayor")),"Alto",IF(OR(AND(L31="Muy Baja",U31="Catastrofico"),AND(L31="Baja",U31="Catastrofico"),AND(L31="Media",U31="Catastrofico"),AND(L31="Alta",U31="Catastrofico"),AND(L31="Muy Alta",U31="Catastrofico")),"Extremo",))))</f>
        <v>Alto</v>
      </c>
      <c r="X31" s="21">
        <v>1</v>
      </c>
      <c r="Y31" s="39" t="s">
        <v>455</v>
      </c>
      <c r="Z31" s="46" t="s">
        <v>334</v>
      </c>
      <c r="AA31" s="90" t="s">
        <v>335</v>
      </c>
      <c r="AB31" s="53" t="str">
        <f t="shared" ref="AB31:AB39" si="6">+CONCATENATE(Y31," ",Z31," ",AA31)</f>
        <v xml:space="preserve">Profesiona Universitario (Atención al Ciudadano) Capacitación constante en servicio al ciudadano y requisitos específicos para cada trámite. anual </v>
      </c>
      <c r="AC31" s="50" t="s">
        <v>292</v>
      </c>
      <c r="AD31" s="51">
        <f t="shared" ref="AD31:AD39" si="7">IF(AC31="","",IF(AC31="Preventivo",0.25,IF(AC31="Detectivo",0.15,IF(AC31="Correctivo",0.1,))))</f>
        <v>0.1</v>
      </c>
      <c r="AE31" s="11" t="str">
        <f>+IF(OR(AC31='[1]11 FORMULAS'!$O$4,AC31='[1]11 FORMULAS'!$O$5),'[1]11 FORMULAS'!$P$5,IF(AC31='[1]11 FORMULAS'!$O$6,'[1]11 FORMULAS'!$P$6,""))</f>
        <v>Impacto</v>
      </c>
      <c r="AF31" s="10" t="s">
        <v>189</v>
      </c>
      <c r="AG31" s="20">
        <f t="shared" ref="AG31:AG37" si="8">IF(AF31="","",IF(AF31="Manual",0.15,IF(AF31="Automatico",0.25,)))</f>
        <v>0.15</v>
      </c>
      <c r="AH31" s="12" t="s">
        <v>336</v>
      </c>
      <c r="AI31" s="12" t="s">
        <v>191</v>
      </c>
      <c r="AJ31" s="12" t="s">
        <v>192</v>
      </c>
      <c r="AK31" s="11">
        <f t="shared" ref="AK31:AK47" si="9">+AD31+AG31</f>
        <v>0.25</v>
      </c>
      <c r="AL31" s="11">
        <f>+M31*AK31</f>
        <v>0.25</v>
      </c>
      <c r="AM31" s="11">
        <f>+M31-AL31</f>
        <v>0.75</v>
      </c>
      <c r="AN31" s="11">
        <f>IF(AE31='[1]11 FORMULAS'!$P$6,V31-(V31*AK31),V31)</f>
        <v>0.44999999999999996</v>
      </c>
      <c r="AO31" s="108">
        <f>+AM24</f>
        <v>0.27</v>
      </c>
      <c r="AP31" s="109" t="str">
        <f>IF(AO31&lt;=0,"",IF(AO31&lt;=20%,"Muy Baja",IF(AO31&lt;=40%,"Baja",IF(AO31&lt;=60%,"Media",IF(AO31&lt;=80%,"Alta","Muy Alta")))))</f>
        <v>Baja</v>
      </c>
      <c r="AQ31" s="108">
        <f>+AN24</f>
        <v>0.60000000000000009</v>
      </c>
      <c r="AR31" s="109" t="str">
        <f>IF(AQ31&lt;=0,"",IF(AQ31&lt;=20%,"Leve",IF(AQ31&lt;=40%,"Menor",IF(AQ31&lt;=60%,"Moderado",IF(AQ31&lt;=80%,"Mayor","Catastrofico")))))</f>
        <v>Moderado</v>
      </c>
      <c r="AS31" s="107" t="str">
        <f>IF(OR(AND(AP31="Muy Baja",AR31="Leve"),AND(AP31="Muy Baja",AR31="Menor"),AND(AP31="Baja",AR31="Leve")),"Bajo",IF(OR(AND(AP31="Muy baja",AR31="Moderado"),AND(AP31="Baja",AR31="Menor"),AND(AP31="Baja",AR31="Moderado"),AND(AP31="Media",AR31="Leve"),AND(AP31="Media",AR31="Menor"),AND(AP31="Media",AR31="Moderado"),AND(AP31="Alta",AR31="Leve"),AND(AP31="Alta",AR31="Menor")),"Moderado",IF(OR(AND(AP31="Muy Baja",AR31="Mayor"),AND(AP31="Baja",AR31="Mayor"),AND(AP31="Media",AR31="Mayor"),AND(AP31="Alta",AR31="Moderado"),AND(AP31="Alta",AR31="Mayor"),AND(AP31="Muy Alta",AR31="Leve"),AND(AP31="Muy Alta",AR31="Menor"),AND(AP31="Muy Alta",AR31="Moderado"),AND(AP31="Muy Alta",AR31="Mayor")),"Alto",IF(OR(AND(AP31="Muy Baja",AR31="Catastrofico"),AND(AP31="Baja",AR31="Catastrofico"),AND(AP31="Media",AR31="Catastrofico"),AND(AP31="Alta",AR31="Catastrofico"),AND(AP31="Muy Alta",AR31="Catastrofico")),"Extremo",""))))</f>
        <v>Moderado</v>
      </c>
      <c r="AT31" s="110" t="s">
        <v>194</v>
      </c>
      <c r="AU31" s="113"/>
      <c r="AV31" s="113"/>
      <c r="AW31" s="113"/>
      <c r="AX31" s="113"/>
      <c r="AY31" s="58"/>
      <c r="AZ31" s="267"/>
      <c r="BA31" s="58"/>
      <c r="BB31" s="142"/>
      <c r="BC31" s="145"/>
      <c r="BF31" s="8"/>
    </row>
    <row r="32" spans="1:58" s="13" customFormat="1" ht="49.5" x14ac:dyDescent="0.25">
      <c r="A32" s="239"/>
      <c r="B32" s="116"/>
      <c r="C32" s="134"/>
      <c r="D32" s="137"/>
      <c r="E32" s="137"/>
      <c r="F32" s="119"/>
      <c r="G32" s="118"/>
      <c r="H32" s="120"/>
      <c r="I32" s="120"/>
      <c r="J32" s="121"/>
      <c r="K32" s="122"/>
      <c r="L32" s="109"/>
      <c r="M32" s="124"/>
      <c r="N32" s="125"/>
      <c r="O32" s="124"/>
      <c r="P32" s="109"/>
      <c r="Q32" s="111"/>
      <c r="R32" s="19" t="s">
        <v>270</v>
      </c>
      <c r="S32" s="109"/>
      <c r="T32" s="124"/>
      <c r="U32" s="109"/>
      <c r="V32" s="132"/>
      <c r="W32" s="107"/>
      <c r="X32" s="21">
        <v>2</v>
      </c>
      <c r="Y32" s="39" t="s">
        <v>455</v>
      </c>
      <c r="Z32" s="46" t="s">
        <v>337</v>
      </c>
      <c r="AA32" s="89" t="s">
        <v>335</v>
      </c>
      <c r="AB32" s="53" t="str">
        <f t="shared" si="6"/>
        <v xml:space="preserve">Profesiona Universitario (Atención al Ciudadano) Registrar y publicar cronograma de actividades  misionales periódicas de la SED para reforzar la capacitación   anual </v>
      </c>
      <c r="AC32" s="50" t="s">
        <v>188</v>
      </c>
      <c r="AD32" s="51">
        <f t="shared" si="7"/>
        <v>0.25</v>
      </c>
      <c r="AE32" s="11" t="str">
        <f>+IF(OR(AC32='[1]11 FORMULAS'!$O$4,AC32='[1]11 FORMULAS'!$O$5),'[1]11 FORMULAS'!$P$5,IF(AC32='[1]11 FORMULAS'!$O$6,'[1]11 FORMULAS'!$P$6,""))</f>
        <v>Probabilidad</v>
      </c>
      <c r="AF32" s="10" t="s">
        <v>189</v>
      </c>
      <c r="AG32" s="20">
        <f t="shared" si="8"/>
        <v>0.15</v>
      </c>
      <c r="AH32" s="12" t="s">
        <v>190</v>
      </c>
      <c r="AI32" s="12" t="s">
        <v>191</v>
      </c>
      <c r="AJ32" s="12" t="s">
        <v>192</v>
      </c>
      <c r="AK32" s="11">
        <f t="shared" si="9"/>
        <v>0.4</v>
      </c>
      <c r="AL32" s="11">
        <f>+AM31*AK32</f>
        <v>0.30000000000000004</v>
      </c>
      <c r="AM32" s="11">
        <f>+AM31-AL32</f>
        <v>0.44999999999999996</v>
      </c>
      <c r="AN32" s="11">
        <f>IF(AE32='[1]11 FORMULAS'!$P$6,AN31-(AN31*AK32),AN31)</f>
        <v>0.44999999999999996</v>
      </c>
      <c r="AO32" s="108"/>
      <c r="AP32" s="109"/>
      <c r="AQ32" s="108"/>
      <c r="AR32" s="109"/>
      <c r="AS32" s="107"/>
      <c r="AT32" s="111"/>
      <c r="AU32" s="114"/>
      <c r="AV32" s="114"/>
      <c r="AW32" s="114"/>
      <c r="AX32" s="114"/>
      <c r="AY32" s="58"/>
      <c r="AZ32" s="267"/>
      <c r="BA32" s="58"/>
      <c r="BB32" s="143"/>
      <c r="BC32" s="146"/>
      <c r="BF32" s="8"/>
    </row>
    <row r="33" spans="1:58" s="13" customFormat="1" ht="49.5" x14ac:dyDescent="0.25">
      <c r="A33" s="239"/>
      <c r="B33" s="116"/>
      <c r="C33" s="134"/>
      <c r="D33" s="137"/>
      <c r="E33" s="137"/>
      <c r="F33" s="119"/>
      <c r="G33" s="118"/>
      <c r="H33" s="120"/>
      <c r="I33" s="120"/>
      <c r="J33" s="121"/>
      <c r="K33" s="122"/>
      <c r="L33" s="109"/>
      <c r="M33" s="124"/>
      <c r="N33" s="125"/>
      <c r="O33" s="124"/>
      <c r="P33" s="109"/>
      <c r="Q33" s="111"/>
      <c r="R33" s="19" t="s">
        <v>273</v>
      </c>
      <c r="S33" s="109"/>
      <c r="T33" s="124"/>
      <c r="U33" s="109"/>
      <c r="V33" s="132"/>
      <c r="W33" s="107"/>
      <c r="X33" s="21">
        <v>3</v>
      </c>
      <c r="Y33" s="39" t="s">
        <v>455</v>
      </c>
      <c r="Z33" s="46" t="s">
        <v>338</v>
      </c>
      <c r="AA33" s="89" t="s">
        <v>339</v>
      </c>
      <c r="AB33" s="53" t="str">
        <f t="shared" si="6"/>
        <v xml:space="preserve">Profesiona Universitario (Atención al Ciudadano) Realizar análisis de casos presentados para plantear acciones de mejora y actualizar plan de capacitación. semestral </v>
      </c>
      <c r="AC33" s="50" t="s">
        <v>188</v>
      </c>
      <c r="AD33" s="51">
        <f t="shared" si="7"/>
        <v>0.25</v>
      </c>
      <c r="AE33" s="11" t="str">
        <f>+IF(OR(AC33='[1]11 FORMULAS'!$O$4,AC33='[1]11 FORMULAS'!$O$5),'[1]11 FORMULAS'!$P$5,IF(AC33='[1]11 FORMULAS'!$O$6,'[1]11 FORMULAS'!$P$6,""))</f>
        <v>Probabilidad</v>
      </c>
      <c r="AF33" s="10" t="s">
        <v>189</v>
      </c>
      <c r="AG33" s="20">
        <f t="shared" si="8"/>
        <v>0.15</v>
      </c>
      <c r="AH33" s="12" t="s">
        <v>190</v>
      </c>
      <c r="AI33" s="12" t="s">
        <v>191</v>
      </c>
      <c r="AJ33" s="12" t="s">
        <v>192</v>
      </c>
      <c r="AK33" s="11">
        <f t="shared" si="9"/>
        <v>0.4</v>
      </c>
      <c r="AL33" s="11">
        <f>+AM32*AK33</f>
        <v>0.18</v>
      </c>
      <c r="AM33" s="11">
        <f>+AM32-AL33</f>
        <v>0.26999999999999996</v>
      </c>
      <c r="AN33" s="11">
        <f>IF(AE33='[1]11 FORMULAS'!$P$6,AN32-(AN32*AK33),AN32)</f>
        <v>0.44999999999999996</v>
      </c>
      <c r="AO33" s="108"/>
      <c r="AP33" s="109"/>
      <c r="AQ33" s="108"/>
      <c r="AR33" s="109"/>
      <c r="AS33" s="107"/>
      <c r="AT33" s="111"/>
      <c r="AU33" s="114"/>
      <c r="AV33" s="114"/>
      <c r="AW33" s="114"/>
      <c r="AX33" s="114"/>
      <c r="AY33" s="58"/>
      <c r="AZ33" s="268"/>
      <c r="BA33" s="58"/>
      <c r="BB33" s="143"/>
      <c r="BC33" s="146"/>
    </row>
    <row r="34" spans="1:58" s="13" customFormat="1" ht="40.5" x14ac:dyDescent="0.25">
      <c r="A34" s="239"/>
      <c r="B34" s="116"/>
      <c r="C34" s="134"/>
      <c r="D34" s="137"/>
      <c r="E34" s="137"/>
      <c r="F34" s="119"/>
      <c r="G34" s="118"/>
      <c r="H34" s="120"/>
      <c r="I34" s="120"/>
      <c r="J34" s="121"/>
      <c r="K34" s="122"/>
      <c r="L34" s="109"/>
      <c r="M34" s="124"/>
      <c r="N34" s="125"/>
      <c r="O34" s="124"/>
      <c r="P34" s="109"/>
      <c r="Q34" s="111"/>
      <c r="R34" s="19" t="s">
        <v>274</v>
      </c>
      <c r="S34" s="109"/>
      <c r="T34" s="124"/>
      <c r="U34" s="109"/>
      <c r="V34" s="132"/>
      <c r="W34" s="107"/>
      <c r="X34" s="21">
        <v>4</v>
      </c>
      <c r="Y34" s="39" t="s">
        <v>455</v>
      </c>
      <c r="Z34" s="46" t="s">
        <v>340</v>
      </c>
      <c r="AA34" s="89" t="s">
        <v>341</v>
      </c>
      <c r="AB34" s="53" t="str">
        <f t="shared" si="6"/>
        <v>Profesiona Universitario (Atención al Ciudadano) Realizar seguimiento del estado de las PQR Semanal y Mensual</v>
      </c>
      <c r="AC34" s="50" t="s">
        <v>298</v>
      </c>
      <c r="AD34" s="51">
        <f t="shared" si="7"/>
        <v>0.15</v>
      </c>
      <c r="AE34" s="11" t="str">
        <f>+IF(OR(AC34='[1]11 FORMULAS'!$O$4,AC34='[1]11 FORMULAS'!$O$5),'[1]11 FORMULAS'!$P$5,IF(AC34='[1]11 FORMULAS'!$O$6,'[1]11 FORMULAS'!$P$6,""))</f>
        <v>Probabilidad</v>
      </c>
      <c r="AF34" s="10" t="s">
        <v>189</v>
      </c>
      <c r="AG34" s="20">
        <f t="shared" si="8"/>
        <v>0.15</v>
      </c>
      <c r="AH34" s="12" t="s">
        <v>190</v>
      </c>
      <c r="AI34" s="12" t="s">
        <v>191</v>
      </c>
      <c r="AJ34" s="12" t="s">
        <v>192</v>
      </c>
      <c r="AK34" s="11">
        <f t="shared" si="9"/>
        <v>0.3</v>
      </c>
      <c r="AL34" s="11">
        <f>+AM33*AK34</f>
        <v>8.0999999999999989E-2</v>
      </c>
      <c r="AM34" s="11">
        <f>+AM33-AL34</f>
        <v>0.18899999999999997</v>
      </c>
      <c r="AN34" s="11">
        <f>IF(AE34='[1]11 FORMULAS'!$P$6,AN33-(AN33*AK34),AN33)</f>
        <v>0.44999999999999996</v>
      </c>
      <c r="AO34" s="108"/>
      <c r="AP34" s="109"/>
      <c r="AQ34" s="108"/>
      <c r="AR34" s="109"/>
      <c r="AS34" s="107"/>
      <c r="AT34" s="111"/>
      <c r="AU34" s="114"/>
      <c r="AV34" s="114"/>
      <c r="AW34" s="114"/>
      <c r="AX34" s="114"/>
      <c r="AY34" s="58"/>
      <c r="AZ34" s="267"/>
      <c r="BA34" s="58"/>
      <c r="BB34" s="143"/>
      <c r="BC34" s="146"/>
    </row>
    <row r="35" spans="1:58" s="13" customFormat="1" ht="49.5" x14ac:dyDescent="0.25">
      <c r="A35" s="239" t="s">
        <v>46</v>
      </c>
      <c r="B35" s="116" t="s">
        <v>303</v>
      </c>
      <c r="C35" s="117" t="s">
        <v>315</v>
      </c>
      <c r="D35" s="136" t="s">
        <v>342</v>
      </c>
      <c r="E35" s="136" t="s">
        <v>343</v>
      </c>
      <c r="F35" s="119" t="str">
        <f>+CONCATENATE(C35," ",D35," ",E35)</f>
        <v>Posibilidad de perdida economica y reputacional Por la asignación de PQR al área que no corresponde. debido a la falta de apropiación de la plataforma SAC para el manejo de las PQR por parte de los responsables de los procesos.</v>
      </c>
      <c r="G35" s="118" t="s">
        <v>198</v>
      </c>
      <c r="H35" s="120"/>
      <c r="I35" s="120" t="s">
        <v>187</v>
      </c>
      <c r="J35" s="121" t="str">
        <f>+H35&amp;I35</f>
        <v>Procesos</v>
      </c>
      <c r="K35" s="122">
        <v>24671</v>
      </c>
      <c r="L35" s="109" t="str">
        <f>IF(K35&lt;=0,"",IF(K35&lt;=2,"Muy Baja",IF(K35&lt;=24,"Baja",IF(K35&lt;=500,"Media",IF(K35&lt;=5000,"Alta","Muy Alta")))))</f>
        <v>Muy Alta</v>
      </c>
      <c r="M35" s="123">
        <f>IF(L35="","",IF(L35="Muy Baja",0.2,IF(L35="Baja",0.4,IF(L35="Media",0.6,IF(L35="Alta",0.8,IF(L35="Muy Alta",1,))))))</f>
        <v>1</v>
      </c>
      <c r="N35" s="125" t="s">
        <v>333</v>
      </c>
      <c r="O35" s="123">
        <f>IF(N35="","",IF(N35="menor a 10 SMLMV",0.2,IF(N35="ENTRE 10 Y 50 SMLMV",0.4,IF(N35="entre 50 y 100 SMLMV",0.6,IF(N35="entre 100 y 500 SMLMV",0.8,IF(N35="Mayor a 500 SMLMV",1,))))))</f>
        <v>0.4</v>
      </c>
      <c r="P35" s="109" t="str">
        <f>IF(O35&lt;=0,"",IF(O35&lt;=20%,"Leve",IF(O35&lt;=40%,"Menor",IF(O35&lt;=60%,"Moderado",IF(O35&lt;=80%,"Mayor","Catastrofico")))))</f>
        <v>Menor</v>
      </c>
      <c r="Q35" s="110" t="s">
        <v>273</v>
      </c>
      <c r="R35" s="19" t="s">
        <v>271</v>
      </c>
      <c r="S35" s="109" t="str">
        <f>IF(T35&lt;=0,"",IF(T35&lt;=20%,"Leve",IF(T35&lt;=40%,"Menor",IF(T35&lt;=60%,"Moderado",IF(T35&lt;=80%,"Mayor","Catastrofico")))))</f>
        <v>Moderado</v>
      </c>
      <c r="T35" s="123">
        <f>IF(Q35="","",IF(Q35="El riesgo afecta la imagen de algún área de la organización",0.2,IF(Q35="El riesgo afecta la imagen de la entidad internamente, de conocimiento general nivel interno, de junta directiva y accionistas y/o de proveedores",0.4,IF(Q35="El riesgo afecta la imagen de la entidad con algunos usuarios de relevancia frente al logro de los objetivos",0.6,IF(Q35="El riesgo afecta la imagen de la entidad con efecto publicitario sostenido a nivel de sector administrativo, nivel departamental o municipal",0.8,IF(Q35="El riesgo afecta la imagen de la entidad a nivel nacional, con efecto publicitario sostenido a nivel país",1,))))))</f>
        <v>0.6</v>
      </c>
      <c r="U35" s="109" t="str">
        <f>IF(V35&lt;=0,"",IF(V35&lt;=20%,"Leve",IF(V35&lt;=40%,"Menor",IF(V35&lt;=60%,"Moderado",IF(V35&lt;=80%,"Mayor","Catastrofico")))))</f>
        <v>Moderado</v>
      </c>
      <c r="V35" s="132">
        <f>+T35</f>
        <v>0.6</v>
      </c>
      <c r="W35" s="107" t="str">
        <f>IF(OR(AND(L35="Muy Baja",U35="Leve"),AND(L35="Muy Baja",U35="Menor"),AND(L35="Baja",U35="Leve")),"Bajo",IF(OR(AND(L35="Muy baja",U35="Moderado"),AND(L35="Baja",U35="Menor"),AND(L35="Baja",U35="Moderado"),AND(L35="Media",U35="Leve"),AND(L35="Media",U35="Menor"),AND(L35="Media",U35="Moderado"),AND(L35="Alta",U35="Leve"),AND(L35="Alta",U35="Menor")),"Moderado",IF(OR(AND(L35="Muy Baja",U35="Mayor"),AND(L35="Baja",U35="Mayor"),AND(L35="Media",U35="Mayor"),AND(L35="Alta",U35="Moderado"),AND(L35="Alta",U35="Mayor"),AND(L35="Muy Alta",U35="Leve"),AND(L35="Muy Alta",U35="Menor"),AND(L35="Muy Alta",U35="Moderado"),AND(L35="Muy Alta",U35="Mayor")),"Alto",IF(OR(AND(L35="Muy Baja",U35="Catastrofico"),AND(L35="Baja",U35="Catastrofico"),AND(L35="Media",U35="Catastrofico"),AND(L35="Alta",U35="Catastrofico"),AND(L35="Muy Alta",U35="Catastrofico")),"Extremo",))))</f>
        <v>Alto</v>
      </c>
      <c r="X35" s="21">
        <v>1</v>
      </c>
      <c r="Y35" s="39" t="s">
        <v>455</v>
      </c>
      <c r="Z35" s="46" t="s">
        <v>344</v>
      </c>
      <c r="AA35" s="89" t="s">
        <v>335</v>
      </c>
      <c r="AB35" s="53" t="str">
        <f t="shared" si="6"/>
        <v xml:space="preserve">Profesiona Universitario (Atención al Ciudadano) Capacitar a los servidores en las funciones de cada una de las áreas de la SED anual </v>
      </c>
      <c r="AC35" s="50" t="s">
        <v>188</v>
      </c>
      <c r="AD35" s="51">
        <f t="shared" si="7"/>
        <v>0.25</v>
      </c>
      <c r="AE35" s="11" t="str">
        <f>+IF(OR(AC35='[1]11 FORMULAS'!$O$4,AC35='[1]11 FORMULAS'!$O$5),'[1]11 FORMULAS'!$P$5,IF(AC35='[1]11 FORMULAS'!$O$6,'[1]11 FORMULAS'!$P$6,""))</f>
        <v>Probabilidad</v>
      </c>
      <c r="AF35" s="10" t="s">
        <v>189</v>
      </c>
      <c r="AG35" s="20">
        <f t="shared" si="8"/>
        <v>0.15</v>
      </c>
      <c r="AH35" s="12" t="s">
        <v>190</v>
      </c>
      <c r="AI35" s="12" t="s">
        <v>191</v>
      </c>
      <c r="AJ35" s="12" t="s">
        <v>192</v>
      </c>
      <c r="AK35" s="11">
        <f t="shared" si="9"/>
        <v>0.4</v>
      </c>
      <c r="AL35" s="11">
        <f>+M35*AK35</f>
        <v>0.4</v>
      </c>
      <c r="AM35" s="11">
        <f>+M35-AL35</f>
        <v>0.6</v>
      </c>
      <c r="AN35" s="11">
        <f>IF(AE35='[1]11 FORMULAS'!$P$6,V35-(V35*AK35),V35)</f>
        <v>0.6</v>
      </c>
      <c r="AO35" s="108">
        <f>+AM37</f>
        <v>0.252</v>
      </c>
      <c r="AP35" s="109" t="str">
        <f>IF(AO35&lt;=0,"",IF(AO35&lt;=20%,"Muy Baja",IF(AO35&lt;=40%,"Baja",IF(AO35&lt;=60%,"Media",IF(AO35&lt;=80%,"Alta","Muy Alta")))))</f>
        <v>Baja</v>
      </c>
      <c r="AQ35" s="108">
        <f>+AN37</f>
        <v>0.6</v>
      </c>
      <c r="AR35" s="109" t="str">
        <f>IF(AQ35&lt;=0,"",IF(AQ35&lt;=20%,"Leve",IF(AQ35&lt;=40%,"Menor",IF(AQ35&lt;=60%,"Moderado",IF(AQ35&lt;=80%,"Mayor","Catastrofico")))))</f>
        <v>Moderado</v>
      </c>
      <c r="AS35" s="107" t="str">
        <f>IF(OR(AND(AP35="Muy Baja",AR35="Leve"),AND(AP35="Muy Baja",AR35="Menor"),AND(AP35="Baja",AR35="Leve")),"Bajo",IF(OR(AND(AP35="Muy baja",AR35="Moderado"),AND(AP35="Baja",AR35="Menor"),AND(AP35="Baja",AR35="Moderado"),AND(AP35="Media",AR35="Leve"),AND(AP35="Media",AR35="Menor"),AND(AP35="Media",AR35="Moderado"),AND(AP35="Alta",AR35="Leve"),AND(AP35="Alta",AR35="Menor")),"Moderado",IF(OR(AND(AP35="Muy Baja",AR35="Mayor"),AND(AP35="Baja",AR35="Mayor"),AND(AP35="Media",AR35="Mayor"),AND(AP35="Alta",AR35="Moderado"),AND(AP35="Alta",AR35="Mayor"),AND(AP35="Muy Alta",AR35="Leve"),AND(AP35="Muy Alta",AR35="Menor"),AND(AP35="Muy Alta",AR35="Moderado"),AND(AP35="Muy Alta",AR35="Mayor")),"Alto",IF(OR(AND(AP35="Muy Baja",AR35="Catastrofico"),AND(AP35="Baja",AR35="Catastrofico"),AND(AP35="Media",AR35="Catastrofico"),AND(AP35="Alta",AR35="Catastrofico"),AND(AP35="Muy Alta",AR35="Catastrofico")),"Extremo",""))))</f>
        <v>Moderado</v>
      </c>
      <c r="AT35" s="110" t="s">
        <v>194</v>
      </c>
      <c r="AU35" s="113"/>
      <c r="AV35" s="113"/>
      <c r="AW35" s="113"/>
      <c r="AX35" s="113"/>
      <c r="AY35" s="58"/>
      <c r="AZ35" s="267"/>
      <c r="BA35" s="58"/>
      <c r="BB35" s="142"/>
      <c r="BC35" s="145"/>
      <c r="BF35" s="8"/>
    </row>
    <row r="36" spans="1:58" s="13" customFormat="1" ht="49.5" x14ac:dyDescent="0.25">
      <c r="A36" s="239"/>
      <c r="B36" s="116"/>
      <c r="C36" s="117"/>
      <c r="D36" s="137"/>
      <c r="E36" s="137"/>
      <c r="F36" s="119"/>
      <c r="G36" s="118"/>
      <c r="H36" s="120"/>
      <c r="I36" s="120"/>
      <c r="J36" s="121"/>
      <c r="K36" s="122"/>
      <c r="L36" s="109"/>
      <c r="M36" s="124"/>
      <c r="N36" s="125"/>
      <c r="O36" s="124"/>
      <c r="P36" s="109"/>
      <c r="Q36" s="111"/>
      <c r="R36" s="19" t="s">
        <v>270</v>
      </c>
      <c r="S36" s="109"/>
      <c r="T36" s="124"/>
      <c r="U36" s="109"/>
      <c r="V36" s="132"/>
      <c r="W36" s="107"/>
      <c r="X36" s="21">
        <v>2</v>
      </c>
      <c r="Y36" s="39" t="s">
        <v>455</v>
      </c>
      <c r="Z36" s="46" t="s">
        <v>338</v>
      </c>
      <c r="AA36" s="89" t="s">
        <v>339</v>
      </c>
      <c r="AB36" s="53" t="str">
        <f t="shared" si="6"/>
        <v xml:space="preserve">Profesiona Universitario (Atención al Ciudadano) Realizar análisis de casos presentados para plantear acciones de mejora y actualizar plan de capacitación. semestral </v>
      </c>
      <c r="AC36" s="50" t="s">
        <v>298</v>
      </c>
      <c r="AD36" s="51">
        <f t="shared" si="7"/>
        <v>0.15</v>
      </c>
      <c r="AE36" s="11" t="str">
        <f>+IF(OR(AC36='[1]11 FORMULAS'!$O$4,AC36='[1]11 FORMULAS'!$O$5),'[1]11 FORMULAS'!$P$5,IF(AC36='[1]11 FORMULAS'!$O$6,'[1]11 FORMULAS'!$P$6,""))</f>
        <v>Probabilidad</v>
      </c>
      <c r="AF36" s="10" t="s">
        <v>189</v>
      </c>
      <c r="AG36" s="20">
        <f t="shared" si="8"/>
        <v>0.15</v>
      </c>
      <c r="AH36" s="12" t="s">
        <v>190</v>
      </c>
      <c r="AI36" s="12" t="s">
        <v>191</v>
      </c>
      <c r="AJ36" s="12" t="s">
        <v>192</v>
      </c>
      <c r="AK36" s="11">
        <f t="shared" si="9"/>
        <v>0.3</v>
      </c>
      <c r="AL36" s="11">
        <f>+AM35*AK36</f>
        <v>0.18</v>
      </c>
      <c r="AM36" s="11">
        <f>+AM35-AL36</f>
        <v>0.42</v>
      </c>
      <c r="AN36" s="11">
        <f>IF(AE36='[1]11 FORMULAS'!$P$6,AN35-(AN35*AK36),AN35)</f>
        <v>0.6</v>
      </c>
      <c r="AO36" s="108"/>
      <c r="AP36" s="109"/>
      <c r="AQ36" s="108"/>
      <c r="AR36" s="109"/>
      <c r="AS36" s="107"/>
      <c r="AT36" s="111"/>
      <c r="AU36" s="114"/>
      <c r="AV36" s="114"/>
      <c r="AW36" s="114"/>
      <c r="AX36" s="114"/>
      <c r="AY36" s="58"/>
      <c r="AZ36" s="268"/>
      <c r="BA36" s="58"/>
      <c r="BB36" s="143"/>
      <c r="BC36" s="146"/>
      <c r="BF36" s="8"/>
    </row>
    <row r="37" spans="1:58" s="13" customFormat="1" ht="33" x14ac:dyDescent="0.25">
      <c r="A37" s="239"/>
      <c r="B37" s="116"/>
      <c r="C37" s="117"/>
      <c r="D37" s="137"/>
      <c r="E37" s="137"/>
      <c r="F37" s="119"/>
      <c r="G37" s="118"/>
      <c r="H37" s="120"/>
      <c r="I37" s="120"/>
      <c r="J37" s="121"/>
      <c r="K37" s="122"/>
      <c r="L37" s="109"/>
      <c r="M37" s="124"/>
      <c r="N37" s="125"/>
      <c r="O37" s="124"/>
      <c r="P37" s="109"/>
      <c r="Q37" s="111"/>
      <c r="R37" s="19" t="s">
        <v>273</v>
      </c>
      <c r="S37" s="109"/>
      <c r="T37" s="124"/>
      <c r="U37" s="109"/>
      <c r="V37" s="132"/>
      <c r="W37" s="107"/>
      <c r="X37" s="21">
        <v>3</v>
      </c>
      <c r="Y37" s="39" t="s">
        <v>455</v>
      </c>
      <c r="Z37" s="46" t="s">
        <v>345</v>
      </c>
      <c r="AA37" s="89" t="s">
        <v>346</v>
      </c>
      <c r="AB37" s="53" t="str">
        <f t="shared" si="6"/>
        <v xml:space="preserve">Profesiona Universitario (Atención al Ciudadano) fortalecer la  Implementación del SAC Vr.2.0 mensual </v>
      </c>
      <c r="AC37" s="50" t="s">
        <v>188</v>
      </c>
      <c r="AD37" s="51">
        <f t="shared" si="7"/>
        <v>0.25</v>
      </c>
      <c r="AE37" s="11" t="str">
        <f>+IF(OR(AC37='[1]11 FORMULAS'!$O$4,AC37='[1]11 FORMULAS'!$O$5),'[1]11 FORMULAS'!$P$5,IF(AC37='[1]11 FORMULAS'!$O$6,'[1]11 FORMULAS'!$P$6,""))</f>
        <v>Probabilidad</v>
      </c>
      <c r="AF37" s="10" t="s">
        <v>189</v>
      </c>
      <c r="AG37" s="20">
        <f t="shared" si="8"/>
        <v>0.15</v>
      </c>
      <c r="AH37" s="12" t="s">
        <v>190</v>
      </c>
      <c r="AI37" s="12" t="s">
        <v>191</v>
      </c>
      <c r="AJ37" s="12" t="s">
        <v>192</v>
      </c>
      <c r="AK37" s="11">
        <f t="shared" si="9"/>
        <v>0.4</v>
      </c>
      <c r="AL37" s="11">
        <f>+AM36*AK37</f>
        <v>0.16800000000000001</v>
      </c>
      <c r="AM37" s="11">
        <f>+AM36-AL37</f>
        <v>0.252</v>
      </c>
      <c r="AN37" s="11">
        <f>IF(AE37='[1]11 FORMULAS'!$P$6,AN36-(AN36*AK37),AN36)</f>
        <v>0.6</v>
      </c>
      <c r="AO37" s="108"/>
      <c r="AP37" s="109"/>
      <c r="AQ37" s="108"/>
      <c r="AR37" s="109"/>
      <c r="AS37" s="107"/>
      <c r="AT37" s="111"/>
      <c r="AU37" s="114"/>
      <c r="AV37" s="114"/>
      <c r="AW37" s="114"/>
      <c r="AX37" s="114"/>
      <c r="AY37" s="58"/>
      <c r="AZ37" s="267"/>
      <c r="BA37" s="58"/>
      <c r="BB37" s="143"/>
      <c r="BC37" s="146"/>
      <c r="BF37" s="8"/>
    </row>
    <row r="38" spans="1:58" s="13" customFormat="1" ht="49.5" x14ac:dyDescent="0.25">
      <c r="A38" s="239" t="s">
        <v>52</v>
      </c>
      <c r="B38" s="116" t="s">
        <v>186</v>
      </c>
      <c r="C38" s="133" t="s">
        <v>315</v>
      </c>
      <c r="D38" s="136" t="s">
        <v>347</v>
      </c>
      <c r="E38" s="136" t="s">
        <v>348</v>
      </c>
      <c r="F38" s="151" t="str">
        <f>+CONCATENATE(C38," ",D38," ",E38)</f>
        <v>Posibilidad de perdida economica y reputacional por desfinanciación del presupuesto de ingresos y gastos de la SED debido a reducción de presupuesto para la ejecución de las actividades.</v>
      </c>
      <c r="G38" s="118" t="s">
        <v>198</v>
      </c>
      <c r="H38" s="120"/>
      <c r="I38" s="120" t="s">
        <v>187</v>
      </c>
      <c r="J38" s="121" t="str">
        <f>+H38&amp;I38</f>
        <v>Procesos</v>
      </c>
      <c r="K38" s="122">
        <v>1</v>
      </c>
      <c r="L38" s="109" t="str">
        <f>IF(K38&lt;=0,"",IF(K38&lt;=2,"Muy Baja",IF(K38&lt;=24,"Baja",IF(K38&lt;=500,"Media",IF(K38&lt;=5000,"Alta","Muy Alta")))))</f>
        <v>Muy Baja</v>
      </c>
      <c r="M38" s="123">
        <f>IF(L38="","",IF(L38="Muy Baja",0.2,IF(L38="Baja",0.4,IF(L38="Media",0.6,IF(L38="Alta",0.8,IF(L38="Muy Alta",1,))))))</f>
        <v>0.2</v>
      </c>
      <c r="N38" s="125" t="s">
        <v>349</v>
      </c>
      <c r="O38" s="123">
        <f>IF(N38="","",IF(N38="menor a 10 SMLMV",0.2,IF(N38="ENTRE 10 Y 50 SMLMV",0.4,IF(N38="entre 50 y 100 SMLMV",0.6,IF(N38="entre 100 y 500 SMLMV",0.8,IF(N38="Mayor a 500 SMLMV",1,))))))</f>
        <v>0.8</v>
      </c>
      <c r="P38" s="109" t="str">
        <f>IF(O38&lt;=0,"",IF(O38&lt;=20%,"Leve",IF(O38&lt;=40%,"Menor",IF(O38&lt;=60%,"Moderado",IF(O38&lt;=80%,"Mayor","Catastrofico")))))</f>
        <v>Mayor</v>
      </c>
      <c r="Q38" s="110" t="s">
        <v>270</v>
      </c>
      <c r="R38" s="19" t="s">
        <v>271</v>
      </c>
      <c r="S38" s="109" t="str">
        <f>IF(T38&lt;=0,"",IF(T38&lt;=20%,"Leve",IF(T38&lt;=40%,"Menor",IF(T38&lt;=60%,"Moderado",IF(T38&lt;=80%,"Mayor","Catastrofico")))))</f>
        <v>Menor</v>
      </c>
      <c r="T38" s="123">
        <f>IF(Q38="","",IF(Q38="El riesgo afecta la imagen de algún área de la organización",0.2,IF(Q38="El riesgo afecta la imagen de la entidad internamente, de conocimiento general nivel interno, de junta directiva y accionistas y/o de proveedores",0.4,IF(Q38="El riesgo afecta la imagen de la entidad con algunos usuarios de relevancia frente al logro de los objetivos",0.6,IF(Q38="El riesgo afecta la imagen de la entidad con efecto publicitario sostenido a nivel de sector administrativo, nivel departamental o municipal",0.8,IF(Q38="El riesgo afecta la imagen de la entidad a nivel nacional, con efecto publicitario sostenido a nivel país",1,))))))</f>
        <v>0.4</v>
      </c>
      <c r="U38" s="109" t="str">
        <f>IF(V38&lt;=0,"",IF(V38&lt;=20%,"Leve",IF(V38&lt;=40%,"Menor",IF(V38&lt;=60%,"Moderado",IF(V38&lt;=80%,"Mayor","Catastrofico")))))</f>
        <v>Menor</v>
      </c>
      <c r="V38" s="132">
        <f>+T38</f>
        <v>0.4</v>
      </c>
      <c r="W38" s="107" t="str">
        <f>IF(OR(AND(L38="Muy Baja",U38="Leve"),AND(L38="Muy Baja",U38="Menor"),AND(L38="Baja",U38="Leve")),"Bajo",IF(OR(AND(L38="Muy baja",U38="Moderado"),AND(L38="Baja",U38="Menor"),AND(L38="Baja",U38="Moderado"),AND(L38="Media",U38="Leve"),AND(L38="Media",U38="Menor"),AND(L38="Media",U38="Moderado"),AND(L38="Alta",U38="Leve"),AND(L38="Alta",U38="Menor")),"Moderado",IF(OR(AND(L38="Muy Baja",U38="Mayor"),AND(L38="Baja",U38="Mayor"),AND(L38="Media",U38="Mayor"),AND(L38="Alta",U38="Moderado"),AND(L38="Alta",U38="Mayor"),AND(L38="Muy Alta",U38="Leve"),AND(L38="Muy Alta",U38="Menor"),AND(L38="Muy Alta",U38="Moderado"),AND(L38="Muy Alta",U38="Mayor")),"Alto",IF(OR(AND(L38="Muy Baja",U38="Catastrofico"),AND(L38="Baja",U38="Catastrofico"),AND(L38="Media",U38="Catastrofico"),AND(L38="Alta",U38="Catastrofico"),AND(L38="Muy Alta",U38="Catastrofico")),"Extremo",))))</f>
        <v>Bajo</v>
      </c>
      <c r="X38" s="9">
        <v>1</v>
      </c>
      <c r="Y38" s="41" t="s">
        <v>456</v>
      </c>
      <c r="Z38" s="46" t="s">
        <v>350</v>
      </c>
      <c r="AA38" s="89" t="s">
        <v>351</v>
      </c>
      <c r="AB38" s="53" t="str">
        <f t="shared" si="6"/>
        <v>Director administrativo y Financiero Seguir y controlar la ejecución presupuestal de tal forma que permita tomar acciones dirigidas a la consecución de recursos para el desarrollo de proyectos. Mensual</v>
      </c>
      <c r="AC38" s="50" t="s">
        <v>298</v>
      </c>
      <c r="AD38" s="51">
        <f t="shared" si="7"/>
        <v>0.15</v>
      </c>
      <c r="AE38" s="11" t="str">
        <f>+IF(OR(AC38='[1]11 FORMULAS'!$O$4,AC38='[1]11 FORMULAS'!$O$5),'[1]11 FORMULAS'!$P$5,IF(AC38='[1]11 FORMULAS'!$O$6,'[1]11 FORMULAS'!$P$6,""))</f>
        <v>Probabilidad</v>
      </c>
      <c r="AF38" s="10" t="s">
        <v>189</v>
      </c>
      <c r="AG38" s="20">
        <f>IF(AF38="","",IF(AF38="Manual",0.15,IF(AF38="Automatico",0.25,)))</f>
        <v>0.15</v>
      </c>
      <c r="AH38" s="12" t="s">
        <v>190</v>
      </c>
      <c r="AI38" s="12" t="s">
        <v>191</v>
      </c>
      <c r="AJ38" s="12" t="s">
        <v>192</v>
      </c>
      <c r="AK38" s="11">
        <f t="shared" si="9"/>
        <v>0.3</v>
      </c>
      <c r="AL38" s="11">
        <f>+M38*AK38</f>
        <v>0.06</v>
      </c>
      <c r="AM38" s="11">
        <f>+M38-AL38</f>
        <v>0.14000000000000001</v>
      </c>
      <c r="AN38" s="11">
        <v>0.6</v>
      </c>
      <c r="AO38" s="108">
        <f>+AM42</f>
        <v>8.4000000000000005E-2</v>
      </c>
      <c r="AP38" s="109" t="str">
        <f>IF(AO38&lt;=0,"",IF(AO38&lt;=20%,"Muy Baja",IF(AO38&lt;=40%,"Baja",IF(AO38&lt;=60%,"Media",IF(AO38&lt;=80%,"Alta","Muy Alta")))))</f>
        <v>Muy Baja</v>
      </c>
      <c r="AQ38" s="108">
        <f>+AN42</f>
        <v>0.6</v>
      </c>
      <c r="AR38" s="109" t="str">
        <f>IF(AQ38&lt;=0,"",IF(AQ38&lt;=20%,"Leve",IF(AQ38&lt;=40%,"Menor",IF(AQ38&lt;=60%,"Moderado",IF(AQ38&lt;=80%,"Mayor","Catastrofico")))))</f>
        <v>Moderado</v>
      </c>
      <c r="AS38" s="107" t="str">
        <f>IF(OR(AND(AP38="Muy Baja",AR38="Leve"),AND(AP38="Muy Baja",AR38="Menor"),AND(AP38="Baja",AR38="Leve")),"Bajo",IF(OR(AND(AP38="Muy baja",AR38="Moderado"),AND(AP38="Baja",AR38="Menor"),AND(AP38="Baja",AR38="Moderado"),AND(AP38="Media",AR38="Leve"),AND(AP38="Media",AR38="Menor"),AND(AP38="Media",AR38="Moderado"),AND(AP38="Alta",AR38="Leve"),AND(AP38="Alta",AR38="Menor")),"Moderado",IF(OR(AND(AP38="Muy Baja",AR38="Mayor"),AND(AP38="Baja",AR38="Mayor"),AND(AP38="Media",AR38="Mayor"),AND(AP38="Alta",AR38="Moderado"),AND(AP38="Alta",AR38="Mayor"),AND(AP38="Muy Alta",AR38="Leve"),AND(AP38="Muy Alta",AR38="Menor"),AND(AP38="Muy Alta",AR38="Moderado"),AND(AP38="Muy Alta",AR38="Mayor")),"Alto",IF(OR(AND(AP38="Muy Baja",AR38="Catastrofico"),AND(AP38="Baja",AR38="Catastrofico"),AND(AP38="Media",AR38="Catastrofico"),AND(AP38="Alta",AR38="Catastrofico"),AND(AP38="Muy Alta",AR38="Catastrofico")),"Extremo",""))))</f>
        <v>Moderado</v>
      </c>
      <c r="AT38" s="110" t="s">
        <v>194</v>
      </c>
      <c r="AU38" s="113"/>
      <c r="AV38" s="113"/>
      <c r="AW38" s="113"/>
      <c r="AX38" s="113"/>
      <c r="AY38" s="142"/>
      <c r="AZ38" s="58"/>
      <c r="BA38" s="58"/>
      <c r="BB38" s="142"/>
      <c r="BC38" s="145"/>
      <c r="BF38" s="8"/>
    </row>
    <row r="39" spans="1:58" s="13" customFormat="1" ht="49.5" x14ac:dyDescent="0.25">
      <c r="A39" s="239"/>
      <c r="B39" s="116"/>
      <c r="C39" s="134"/>
      <c r="D39" s="137"/>
      <c r="E39" s="137"/>
      <c r="F39" s="151"/>
      <c r="G39" s="118"/>
      <c r="H39" s="120"/>
      <c r="I39" s="120"/>
      <c r="J39" s="121"/>
      <c r="K39" s="122"/>
      <c r="L39" s="109"/>
      <c r="M39" s="124"/>
      <c r="N39" s="125"/>
      <c r="O39" s="124"/>
      <c r="P39" s="109"/>
      <c r="Q39" s="111"/>
      <c r="R39" s="19" t="s">
        <v>270</v>
      </c>
      <c r="S39" s="109"/>
      <c r="T39" s="124"/>
      <c r="U39" s="109"/>
      <c r="V39" s="132"/>
      <c r="W39" s="107"/>
      <c r="X39" s="9">
        <v>2</v>
      </c>
      <c r="Y39" s="41" t="s">
        <v>456</v>
      </c>
      <c r="Z39" s="46" t="s">
        <v>352</v>
      </c>
      <c r="AA39" s="89" t="s">
        <v>351</v>
      </c>
      <c r="AB39" s="53" t="str">
        <f t="shared" si="6"/>
        <v>Director administrativo y Financiero Gestionar por parte de los diferentes procesos,  para la realización de  alianzas y convenios interinstitucional que permitan el desarrollo de proyecto  Mensual</v>
      </c>
      <c r="AC39" s="50" t="s">
        <v>188</v>
      </c>
      <c r="AD39" s="51">
        <f t="shared" si="7"/>
        <v>0.25</v>
      </c>
      <c r="AE39" s="11" t="str">
        <f>+IF(OR(AC39='[1]11 FORMULAS'!$O$4,AC39='[1]11 FORMULAS'!$O$5),'[1]11 FORMULAS'!$P$5,IF(AC39='[1]11 FORMULAS'!$O$6,'[1]11 FORMULAS'!$P$6,""))</f>
        <v>Probabilidad</v>
      </c>
      <c r="AF39" s="10" t="s">
        <v>189</v>
      </c>
      <c r="AG39" s="20">
        <f>IF(AF39="","",IF(AF39="Manual",0.15,IF(AF39="Automatico",0.25,)))</f>
        <v>0.15</v>
      </c>
      <c r="AH39" s="12" t="s">
        <v>190</v>
      </c>
      <c r="AI39" s="12" t="s">
        <v>191</v>
      </c>
      <c r="AJ39" s="12" t="s">
        <v>192</v>
      </c>
      <c r="AK39" s="11">
        <f t="shared" si="9"/>
        <v>0.4</v>
      </c>
      <c r="AL39" s="11">
        <f>+AM38*AK39</f>
        <v>5.6000000000000008E-2</v>
      </c>
      <c r="AM39" s="11">
        <f>+AM38-AL39</f>
        <v>8.4000000000000005E-2</v>
      </c>
      <c r="AN39" s="11">
        <f>IF(AE39='[1]11 FORMULAS'!$P$6,AN38-(AN38*AK39),AN38)</f>
        <v>0.6</v>
      </c>
      <c r="AO39" s="108"/>
      <c r="AP39" s="109"/>
      <c r="AQ39" s="108"/>
      <c r="AR39" s="109"/>
      <c r="AS39" s="107"/>
      <c r="AT39" s="111"/>
      <c r="AU39" s="114"/>
      <c r="AV39" s="114"/>
      <c r="AW39" s="114"/>
      <c r="AX39" s="114"/>
      <c r="AY39" s="143"/>
      <c r="AZ39" s="58"/>
      <c r="BA39" s="58"/>
      <c r="BB39" s="143"/>
      <c r="BC39" s="146"/>
      <c r="BF39" s="8"/>
    </row>
    <row r="40" spans="1:58" s="13" customFormat="1" ht="27" x14ac:dyDescent="0.25">
      <c r="A40" s="239"/>
      <c r="B40" s="116"/>
      <c r="C40" s="134"/>
      <c r="D40" s="137"/>
      <c r="E40" s="137"/>
      <c r="F40" s="151"/>
      <c r="G40" s="118"/>
      <c r="H40" s="120"/>
      <c r="I40" s="120"/>
      <c r="J40" s="121"/>
      <c r="K40" s="122"/>
      <c r="L40" s="109"/>
      <c r="M40" s="124"/>
      <c r="N40" s="125"/>
      <c r="O40" s="124"/>
      <c r="P40" s="109"/>
      <c r="Q40" s="111"/>
      <c r="R40" s="19" t="s">
        <v>273</v>
      </c>
      <c r="S40" s="109"/>
      <c r="T40" s="124"/>
      <c r="U40" s="109"/>
      <c r="V40" s="132"/>
      <c r="W40" s="107"/>
      <c r="X40" s="9"/>
      <c r="Y40" s="42"/>
      <c r="Z40" s="46"/>
      <c r="AA40" s="47"/>
      <c r="AB40" s="53"/>
      <c r="AC40" s="50"/>
      <c r="AD40" s="51"/>
      <c r="AE40" s="11"/>
      <c r="AF40" s="10"/>
      <c r="AG40" s="20"/>
      <c r="AH40" s="12"/>
      <c r="AI40" s="12"/>
      <c r="AJ40" s="12"/>
      <c r="AK40" s="11">
        <f t="shared" si="9"/>
        <v>0</v>
      </c>
      <c r="AL40" s="11"/>
      <c r="AM40" s="11">
        <f>+AM39-AL40</f>
        <v>8.4000000000000005E-2</v>
      </c>
      <c r="AN40" s="11">
        <f>IF(AE40='[1]11 FORMULAS'!$P$6,AN39-(AN39*AK40),AN39)</f>
        <v>0.6</v>
      </c>
      <c r="AO40" s="108"/>
      <c r="AP40" s="109"/>
      <c r="AQ40" s="108"/>
      <c r="AR40" s="109"/>
      <c r="AS40" s="107"/>
      <c r="AT40" s="111"/>
      <c r="AU40" s="114"/>
      <c r="AV40" s="114"/>
      <c r="AW40" s="114"/>
      <c r="AX40" s="114"/>
      <c r="AY40" s="143"/>
      <c r="AZ40" s="58"/>
      <c r="BA40" s="58"/>
      <c r="BB40" s="143"/>
      <c r="BC40" s="146"/>
    </row>
    <row r="41" spans="1:58" s="13" customFormat="1" ht="40.5" x14ac:dyDescent="0.25">
      <c r="A41" s="239"/>
      <c r="B41" s="116"/>
      <c r="C41" s="134"/>
      <c r="D41" s="137"/>
      <c r="E41" s="137"/>
      <c r="F41" s="151"/>
      <c r="G41" s="118"/>
      <c r="H41" s="120"/>
      <c r="I41" s="120"/>
      <c r="J41" s="121"/>
      <c r="K41" s="122"/>
      <c r="L41" s="109"/>
      <c r="M41" s="124"/>
      <c r="N41" s="125"/>
      <c r="O41" s="124"/>
      <c r="P41" s="109"/>
      <c r="Q41" s="111"/>
      <c r="R41" s="19" t="s">
        <v>274</v>
      </c>
      <c r="S41" s="109"/>
      <c r="T41" s="124"/>
      <c r="U41" s="109"/>
      <c r="V41" s="132"/>
      <c r="W41" s="107"/>
      <c r="X41" s="9"/>
      <c r="Y41" s="39"/>
      <c r="Z41" s="46"/>
      <c r="AA41" s="89"/>
      <c r="AB41" s="53"/>
      <c r="AC41" s="50"/>
      <c r="AD41" s="51"/>
      <c r="AE41" s="11"/>
      <c r="AF41" s="10"/>
      <c r="AG41" s="20"/>
      <c r="AH41" s="12"/>
      <c r="AI41" s="12"/>
      <c r="AJ41" s="12"/>
      <c r="AK41" s="11">
        <f t="shared" si="9"/>
        <v>0</v>
      </c>
      <c r="AL41" s="11"/>
      <c r="AM41" s="11">
        <f>+AM40-AL41</f>
        <v>8.4000000000000005E-2</v>
      </c>
      <c r="AN41" s="11">
        <f>IF(AE41='[1]11 FORMULAS'!$P$6,AN40-(AN40*AK41),AN40)</f>
        <v>0.6</v>
      </c>
      <c r="AO41" s="108"/>
      <c r="AP41" s="109"/>
      <c r="AQ41" s="108"/>
      <c r="AR41" s="109"/>
      <c r="AS41" s="107"/>
      <c r="AT41" s="111"/>
      <c r="AU41" s="114"/>
      <c r="AV41" s="114"/>
      <c r="AW41" s="114"/>
      <c r="AX41" s="114"/>
      <c r="AY41" s="143"/>
      <c r="AZ41" s="58"/>
      <c r="BA41" s="58"/>
      <c r="BB41" s="143"/>
      <c r="BC41" s="146"/>
    </row>
    <row r="42" spans="1:58" s="13" customFormat="1" ht="27" x14ac:dyDescent="0.25">
      <c r="A42" s="239"/>
      <c r="B42" s="116"/>
      <c r="C42" s="135"/>
      <c r="D42" s="138"/>
      <c r="E42" s="138"/>
      <c r="F42" s="151"/>
      <c r="G42" s="118"/>
      <c r="H42" s="120"/>
      <c r="I42" s="120"/>
      <c r="J42" s="121"/>
      <c r="K42" s="122"/>
      <c r="L42" s="109"/>
      <c r="M42" s="124"/>
      <c r="N42" s="125"/>
      <c r="O42" s="124"/>
      <c r="P42" s="109"/>
      <c r="Q42" s="112"/>
      <c r="R42" s="19" t="s">
        <v>272</v>
      </c>
      <c r="S42" s="109"/>
      <c r="T42" s="124"/>
      <c r="U42" s="109"/>
      <c r="V42" s="132"/>
      <c r="W42" s="107"/>
      <c r="X42" s="14"/>
      <c r="Y42" s="258"/>
      <c r="Z42" s="46"/>
      <c r="AA42" s="254"/>
      <c r="AB42" s="53"/>
      <c r="AC42" s="50"/>
      <c r="AD42" s="51"/>
      <c r="AE42" s="11"/>
      <c r="AF42" s="10"/>
      <c r="AG42" s="20"/>
      <c r="AH42" s="12"/>
      <c r="AI42" s="12"/>
      <c r="AJ42" s="12"/>
      <c r="AK42" s="11">
        <f t="shared" si="9"/>
        <v>0</v>
      </c>
      <c r="AL42" s="11"/>
      <c r="AM42" s="11">
        <f>+AM41-AL42</f>
        <v>8.4000000000000005E-2</v>
      </c>
      <c r="AN42" s="11">
        <f>IF(AE42='[1]11 FORMULAS'!$P$6,AN41-(AN41*AK42),AN41)</f>
        <v>0.6</v>
      </c>
      <c r="AO42" s="108"/>
      <c r="AP42" s="109"/>
      <c r="AQ42" s="108"/>
      <c r="AR42" s="109"/>
      <c r="AS42" s="107"/>
      <c r="AT42" s="112"/>
      <c r="AU42" s="115"/>
      <c r="AV42" s="115"/>
      <c r="AW42" s="115"/>
      <c r="AX42" s="115"/>
      <c r="AY42" s="144"/>
      <c r="AZ42" s="57"/>
      <c r="BA42" s="58"/>
      <c r="BB42" s="144"/>
      <c r="BC42" s="147"/>
    </row>
    <row r="43" spans="1:58" s="13" customFormat="1" ht="33" x14ac:dyDescent="0.25">
      <c r="A43" s="239" t="s">
        <v>52</v>
      </c>
      <c r="B43" s="116" t="s">
        <v>303</v>
      </c>
      <c r="C43" s="117" t="s">
        <v>315</v>
      </c>
      <c r="D43" s="118" t="s">
        <v>353</v>
      </c>
      <c r="E43" s="118" t="s">
        <v>354</v>
      </c>
      <c r="F43" s="151" t="str">
        <f>+CONCATENATE(C43," ",D43," ",E43)</f>
        <v>Posibilidad de perdida economica y reputacional por devolución de solicitudes de CDP por  información errónea debido a falta de control de la información contenida en el documento</v>
      </c>
      <c r="G43" s="118" t="s">
        <v>198</v>
      </c>
      <c r="H43" s="120"/>
      <c r="I43" s="120" t="s">
        <v>187</v>
      </c>
      <c r="J43" s="121" t="str">
        <f>+H43&amp;I43</f>
        <v>Procesos</v>
      </c>
      <c r="K43" s="122">
        <v>365</v>
      </c>
      <c r="L43" s="109" t="str">
        <f>IF(K43&lt;=0,"",IF(K43&lt;=2,"Muy Baja",IF(K43&lt;=24,"Baja",IF(K43&lt;=500,"Media",IF(K43&lt;=5000,"Alta","Muy Alta")))))</f>
        <v>Media</v>
      </c>
      <c r="M43" s="123">
        <f>IF(L43="","",IF(L43="Muy Baja",0.2,IF(L43="Baja",0.4,IF(L43="Media",0.6,IF(L43="Alta",0.8,IF(L43="Muy Alta",1,))))))</f>
        <v>0.6</v>
      </c>
      <c r="N43" s="125" t="s">
        <v>349</v>
      </c>
      <c r="O43" s="123">
        <f>IF(N43="","",IF(N43="menor a 10 SMLMV",0.2,IF(N43="ENTRE 10 Y 50 SMLMV",0.4,IF(N43="entre 50 y 100 SMLMV",0.6,IF(N43="entre 100 y 500 SMLMV",0.8,IF(N43="Mayor a 500 SMLMV",1,))))))</f>
        <v>0.8</v>
      </c>
      <c r="P43" s="109" t="str">
        <f>IF(O43&lt;=0,"",IF(O43&lt;=20%,"Leve",IF(O43&lt;=40%,"Menor",IF(O43&lt;=60%,"Moderado",IF(O43&lt;=80%,"Mayor","Catastrofico")))))</f>
        <v>Mayor</v>
      </c>
      <c r="Q43" s="110" t="s">
        <v>270</v>
      </c>
      <c r="R43" s="19" t="s">
        <v>271</v>
      </c>
      <c r="S43" s="109" t="str">
        <f>IF(T43&lt;=0,"",IF(T43&lt;=20%,"Leve",IF(T43&lt;=40%,"Menor",IF(T43&lt;=60%,"Moderado",IF(T43&lt;=80%,"Mayor","Catastrofico")))))</f>
        <v>Menor</v>
      </c>
      <c r="T43" s="123">
        <f>IF(Q43="","",IF(Q43="El riesgo afecta la imagen de algún área de la organización",0.2,IF(Q43="El riesgo afecta la imagen de la entidad internamente, de conocimiento general nivel interno, de junta directiva y accionistas y/o de proveedores",0.4,IF(Q43="El riesgo afecta la imagen de la entidad con algunos usuarios de relevancia frente al logro de los objetivos",0.6,IF(Q43="El riesgo afecta la imagen de la entidad con efecto publicitario sostenido a nivel de sector administrativo, nivel departamental o municipal",0.8,IF(Q43="El riesgo afecta la imagen de la entidad a nivel nacional, con efecto publicitario sostenido a nivel país",1,))))))</f>
        <v>0.4</v>
      </c>
      <c r="U43" s="109" t="str">
        <f>IF(V43&lt;=0,"",IF(V43&lt;=20%,"Leve",IF(V43&lt;=40%,"Menor",IF(V43&lt;=60%,"Moderado",IF(V43&lt;=80%,"Mayor","Catastrofico")))))</f>
        <v>Menor</v>
      </c>
      <c r="V43" s="132">
        <f>+T43</f>
        <v>0.4</v>
      </c>
      <c r="W43" s="107" t="str">
        <f>IF(OR(AND(L43="Muy Baja",U43="Leve"),AND(L43="Muy Baja",U43="Menor"),AND(L43="Baja",U43="Leve")),"Bajo",IF(OR(AND(L43="Muy baja",U43="Moderado"),AND(L43="Baja",U43="Menor"),AND(L43="Baja",U43="Moderado"),AND(L43="Media",U43="Leve"),AND(L43="Media",U43="Menor"),AND(L43="Media",U43="Moderado"),AND(L43="Alta",U43="Leve"),AND(L43="Alta",U43="Menor")),"Moderado",IF(OR(AND(L43="Muy Baja",U43="Mayor"),AND(L43="Baja",U43="Mayor"),AND(L43="Media",U43="Mayor"),AND(L43="Alta",U43="Moderado"),AND(L43="Alta",U43="Mayor"),AND(L43="Muy Alta",U43="Leve"),AND(L43="Muy Alta",U43="Menor"),AND(L43="Muy Alta",U43="Moderado"),AND(L43="Muy Alta",U43="Mayor")),"Alto",IF(OR(AND(L43="Muy Baja",U43="Catastrofico"),AND(L43="Baja",U43="Catastrofico"),AND(L43="Media",U43="Catastrofico"),AND(L43="Alta",U43="Catastrofico"),AND(L43="Muy Alta",U43="Catastrofico")),"Extremo",))))</f>
        <v>Moderado</v>
      </c>
      <c r="X43" s="9">
        <v>1</v>
      </c>
      <c r="Y43" s="41" t="s">
        <v>456</v>
      </c>
      <c r="Z43" s="46" t="s">
        <v>355</v>
      </c>
      <c r="AA43" s="89" t="s">
        <v>356</v>
      </c>
      <c r="AB43" s="53" t="str">
        <f>+CONCATENATE(Y43," ",Z43," ",AA43)</f>
        <v>Director administrativo y Financiero Mantener el control definido en el formato GEDGF02-F001.Solicitud de trámite de CDP Diario</v>
      </c>
      <c r="AC43" s="50" t="s">
        <v>188</v>
      </c>
      <c r="AD43" s="51">
        <f>IF(AC43="","",IF(AC43="Preventivo",0.25,IF(AC43="Detectivo",0.15,IF(AC43="Correctivo",0.1,))))</f>
        <v>0.25</v>
      </c>
      <c r="AE43" s="11" t="str">
        <f>+IF(OR(AC43='[1]11 FORMULAS'!$O$4,AC43='[1]11 FORMULAS'!$O$5),'[1]11 FORMULAS'!$P$5,IF(AC43='[1]11 FORMULAS'!$O$6,'[1]11 FORMULAS'!$P$6,""))</f>
        <v>Probabilidad</v>
      </c>
      <c r="AF43" s="10" t="s">
        <v>189</v>
      </c>
      <c r="AG43" s="20">
        <f>IF(AF43="","",IF(AF43="Manual",0.15,IF(AF43="Automático",0.25,)))</f>
        <v>0.15</v>
      </c>
      <c r="AH43" s="12" t="s">
        <v>190</v>
      </c>
      <c r="AI43" s="12" t="s">
        <v>191</v>
      </c>
      <c r="AJ43" s="12" t="s">
        <v>192</v>
      </c>
      <c r="AK43" s="11">
        <f t="shared" si="9"/>
        <v>0.4</v>
      </c>
      <c r="AL43" s="11">
        <f>+M43*AK43</f>
        <v>0.24</v>
      </c>
      <c r="AM43" s="11">
        <f>+M43-AL43</f>
        <v>0.36</v>
      </c>
      <c r="AN43" s="11">
        <f>IF(AE43='[1]11 FORMULAS'!$P$6,V43-(V43*AK43),V43)</f>
        <v>0.4</v>
      </c>
      <c r="AO43" s="108">
        <f>+AM47</f>
        <v>0.216</v>
      </c>
      <c r="AP43" s="109" t="str">
        <f>IF(AO43&lt;=0,"",IF(AO43&lt;=20%,"Muy Baja",IF(AO43&lt;=40%,"Baja",IF(AO43&lt;=60%,"Media",IF(AO43&lt;=80%,"Alta","Muy Alta")))))</f>
        <v>Baja</v>
      </c>
      <c r="AQ43" s="108">
        <f>+AN47</f>
        <v>0.4</v>
      </c>
      <c r="AR43" s="109" t="str">
        <f>IF(AQ43&lt;=0,"",IF(AQ43&lt;=20%,"Leve",IF(AQ43&lt;=40%,"Menor",IF(AQ43&lt;=60%,"Moderado",IF(AQ43&lt;=80%,"Mayor","Catastrofico")))))</f>
        <v>Menor</v>
      </c>
      <c r="AS43" s="107" t="str">
        <f>IF(OR(AND(AP43="Muy Baja",AR43="Leve"),AND(AP43="Muy Baja",AR43="Menor"),AND(AP43="Baja",AR43="Leve")),"Bajo",IF(OR(AND(AP43="Muy baja",AR43="Moderado"),AND(AP43="Baja",AR43="Menor"),AND(AP43="Baja",AR43="Moderado"),AND(AP43="Media",AR43="Leve"),AND(AP43="Media",AR43="Menor"),AND(AP43="Media",AR43="Moderado"),AND(AP43="Alta",AR43="Leve"),AND(AP43="Alta",AR43="Menor")),"Moderado",IF(OR(AND(AP43="Muy Baja",AR43="Mayor"),AND(AP43="Baja",AR43="Mayor"),AND(AP43="Media",AR43="Mayor"),AND(AP43="Alta",AR43="Moderado"),AND(AP43="Alta",AR43="Mayor"),AND(AP43="Muy Alta",AR43="Leve"),AND(AP43="Muy Alta",AR43="Menor"),AND(AP43="Muy Alta",AR43="Moderado"),AND(AP43="Muy Alta",AR43="Mayor")),"Alto",IF(OR(AND(AP43="Muy Baja",AR43="Catastrofico"),AND(AP43="Baja",AR43="Catastrofico"),AND(AP43="Media",AR43="Catastrofico"),AND(AP43="Alta",AR43="Catastrofico"),AND(AP43="Muy Alta",AR43="Catastrofico")),"Extremo",""))))</f>
        <v>Moderado</v>
      </c>
      <c r="AT43" s="110" t="s">
        <v>194</v>
      </c>
      <c r="AU43" s="113"/>
      <c r="AV43" s="113"/>
      <c r="AW43" s="113"/>
      <c r="AX43" s="113"/>
      <c r="AY43" s="142"/>
      <c r="AZ43" s="58"/>
      <c r="BA43" s="58"/>
      <c r="BB43" s="142"/>
      <c r="BC43" s="145"/>
      <c r="BF43" s="8"/>
    </row>
    <row r="44" spans="1:58" s="13" customFormat="1" ht="49.5" x14ac:dyDescent="0.25">
      <c r="A44" s="239"/>
      <c r="B44" s="116"/>
      <c r="C44" s="117"/>
      <c r="D44" s="118"/>
      <c r="E44" s="118"/>
      <c r="F44" s="151"/>
      <c r="G44" s="118"/>
      <c r="H44" s="120"/>
      <c r="I44" s="120"/>
      <c r="J44" s="121"/>
      <c r="K44" s="122"/>
      <c r="L44" s="109"/>
      <c r="M44" s="124"/>
      <c r="N44" s="125"/>
      <c r="O44" s="124"/>
      <c r="P44" s="109"/>
      <c r="Q44" s="111"/>
      <c r="R44" s="19" t="s">
        <v>270</v>
      </c>
      <c r="S44" s="109"/>
      <c r="T44" s="124"/>
      <c r="U44" s="109"/>
      <c r="V44" s="132"/>
      <c r="W44" s="107"/>
      <c r="X44" s="9">
        <v>2</v>
      </c>
      <c r="Y44" s="41" t="s">
        <v>456</v>
      </c>
      <c r="Z44" s="46" t="s">
        <v>357</v>
      </c>
      <c r="AA44" s="89" t="s">
        <v>351</v>
      </c>
      <c r="AB44" s="53" t="str">
        <f>+CONCATENATE(Y44," ",Z44," ",AA44)</f>
        <v>Director administrativo y Financiero Realizar actividades de socialización del uso adecuado de la herramienta de control Mensual</v>
      </c>
      <c r="AC44" s="50" t="s">
        <v>188</v>
      </c>
      <c r="AD44" s="51">
        <f>IF(AC44="","",IF(AC44="Preventivo",0.25,IF(AC44="Detectivo",0.15,IF(AC44="Correctivo",0.1,))))</f>
        <v>0.25</v>
      </c>
      <c r="AE44" s="11" t="str">
        <f>+IF(OR(AC44='[1]11 FORMULAS'!$O$4,AC44='[1]11 FORMULAS'!$O$5),'[1]11 FORMULAS'!$P$5,IF(AC44='[1]11 FORMULAS'!$O$6,'[1]11 FORMULAS'!$P$6,""))</f>
        <v>Probabilidad</v>
      </c>
      <c r="AF44" s="10" t="s">
        <v>189</v>
      </c>
      <c r="AG44" s="20">
        <f>IF(AF44="","",IF(AF44="Manual",0.15,IF(AF44="Automático",0.25,)))</f>
        <v>0.15</v>
      </c>
      <c r="AH44" s="12" t="s">
        <v>190</v>
      </c>
      <c r="AI44" s="12" t="s">
        <v>191</v>
      </c>
      <c r="AJ44" s="12" t="s">
        <v>192</v>
      </c>
      <c r="AK44" s="11">
        <f t="shared" si="9"/>
        <v>0.4</v>
      </c>
      <c r="AL44" s="11">
        <f>+AM43*AK44</f>
        <v>0.14399999999999999</v>
      </c>
      <c r="AM44" s="11">
        <f>+AM43-AL44</f>
        <v>0.216</v>
      </c>
      <c r="AN44" s="11">
        <f>IF(AE44='[1]11 FORMULAS'!$P$6,AN43-(AN43*AK44),AN43)</f>
        <v>0.4</v>
      </c>
      <c r="AO44" s="108"/>
      <c r="AP44" s="109"/>
      <c r="AQ44" s="108"/>
      <c r="AR44" s="109"/>
      <c r="AS44" s="107"/>
      <c r="AT44" s="111"/>
      <c r="AU44" s="114"/>
      <c r="AV44" s="114"/>
      <c r="AW44" s="114"/>
      <c r="AX44" s="114"/>
      <c r="AY44" s="143"/>
      <c r="AZ44" s="58"/>
      <c r="BA44" s="58"/>
      <c r="BB44" s="143"/>
      <c r="BC44" s="146"/>
      <c r="BF44" s="8"/>
    </row>
    <row r="45" spans="1:58" s="13" customFormat="1" ht="27" x14ac:dyDescent="0.25">
      <c r="A45" s="239"/>
      <c r="B45" s="116"/>
      <c r="C45" s="117"/>
      <c r="D45" s="118"/>
      <c r="E45" s="118"/>
      <c r="F45" s="151"/>
      <c r="G45" s="118"/>
      <c r="H45" s="120"/>
      <c r="I45" s="120"/>
      <c r="J45" s="121"/>
      <c r="K45" s="122"/>
      <c r="L45" s="109"/>
      <c r="M45" s="124"/>
      <c r="N45" s="125"/>
      <c r="O45" s="124"/>
      <c r="P45" s="109"/>
      <c r="Q45" s="111"/>
      <c r="R45" s="19" t="s">
        <v>273</v>
      </c>
      <c r="S45" s="109"/>
      <c r="T45" s="124"/>
      <c r="U45" s="109"/>
      <c r="V45" s="132"/>
      <c r="W45" s="107"/>
      <c r="X45" s="9"/>
      <c r="Y45" s="42"/>
      <c r="Z45" s="46"/>
      <c r="AA45" s="48"/>
      <c r="AB45" s="53"/>
      <c r="AC45" s="50"/>
      <c r="AD45" s="51"/>
      <c r="AE45" s="11"/>
      <c r="AF45" s="10"/>
      <c r="AG45" s="20"/>
      <c r="AH45" s="12"/>
      <c r="AI45" s="12"/>
      <c r="AJ45" s="12"/>
      <c r="AK45" s="11">
        <f t="shared" si="9"/>
        <v>0</v>
      </c>
      <c r="AL45" s="11"/>
      <c r="AM45" s="11">
        <f>+AM44-AL45</f>
        <v>0.216</v>
      </c>
      <c r="AN45" s="11">
        <f>IF(AE45='[1]11 FORMULAS'!$P$6,AN44-(AN44*AK45),AN44)</f>
        <v>0.4</v>
      </c>
      <c r="AO45" s="108"/>
      <c r="AP45" s="109"/>
      <c r="AQ45" s="108"/>
      <c r="AR45" s="109"/>
      <c r="AS45" s="107"/>
      <c r="AT45" s="111"/>
      <c r="AU45" s="114"/>
      <c r="AV45" s="114"/>
      <c r="AW45" s="114"/>
      <c r="AX45" s="114"/>
      <c r="AY45" s="143"/>
      <c r="AZ45" s="58"/>
      <c r="BA45" s="58"/>
      <c r="BB45" s="143"/>
      <c r="BC45" s="146"/>
      <c r="BF45" s="8"/>
    </row>
    <row r="46" spans="1:58" s="13" customFormat="1" ht="40.5" x14ac:dyDescent="0.25">
      <c r="A46" s="239"/>
      <c r="B46" s="116"/>
      <c r="C46" s="117"/>
      <c r="D46" s="118"/>
      <c r="E46" s="118"/>
      <c r="F46" s="151"/>
      <c r="G46" s="118"/>
      <c r="H46" s="120"/>
      <c r="I46" s="120"/>
      <c r="J46" s="121"/>
      <c r="K46" s="122"/>
      <c r="L46" s="109"/>
      <c r="M46" s="124"/>
      <c r="N46" s="125"/>
      <c r="O46" s="124"/>
      <c r="P46" s="109"/>
      <c r="Q46" s="111"/>
      <c r="R46" s="19" t="s">
        <v>274</v>
      </c>
      <c r="S46" s="109"/>
      <c r="T46" s="124"/>
      <c r="U46" s="109"/>
      <c r="V46" s="132"/>
      <c r="W46" s="107"/>
      <c r="X46" s="9"/>
      <c r="Y46" s="39"/>
      <c r="Z46" s="46"/>
      <c r="AA46" s="89"/>
      <c r="AB46" s="53" t="str">
        <f>+CONCATENATE(Y46," ",Z46," ",AA46)</f>
        <v xml:space="preserve">  </v>
      </c>
      <c r="AC46" s="50"/>
      <c r="AD46" s="51"/>
      <c r="AE46" s="11"/>
      <c r="AF46" s="10"/>
      <c r="AG46" s="20"/>
      <c r="AH46" s="12"/>
      <c r="AI46" s="12"/>
      <c r="AJ46" s="12"/>
      <c r="AK46" s="11">
        <f t="shared" si="9"/>
        <v>0</v>
      </c>
      <c r="AL46" s="11"/>
      <c r="AM46" s="11">
        <f>+AM45-AL46</f>
        <v>0.216</v>
      </c>
      <c r="AN46" s="11">
        <f>IF(AE46='[1]11 FORMULAS'!$P$6,AN45-(AN45*AK46),AN45)</f>
        <v>0.4</v>
      </c>
      <c r="AO46" s="108"/>
      <c r="AP46" s="109"/>
      <c r="AQ46" s="108"/>
      <c r="AR46" s="109"/>
      <c r="AS46" s="107"/>
      <c r="AT46" s="111"/>
      <c r="AU46" s="114"/>
      <c r="AV46" s="114"/>
      <c r="AW46" s="114"/>
      <c r="AX46" s="114"/>
      <c r="AY46" s="143"/>
      <c r="AZ46" s="58"/>
      <c r="BA46" s="58"/>
      <c r="BB46" s="143"/>
      <c r="BC46" s="146"/>
      <c r="BF46" s="8"/>
    </row>
    <row r="47" spans="1:58" s="13" customFormat="1" ht="27" x14ac:dyDescent="0.25">
      <c r="A47" s="239"/>
      <c r="B47" s="116"/>
      <c r="C47" s="117"/>
      <c r="D47" s="118"/>
      <c r="E47" s="118"/>
      <c r="F47" s="151"/>
      <c r="G47" s="118"/>
      <c r="H47" s="120"/>
      <c r="I47" s="120"/>
      <c r="J47" s="121"/>
      <c r="K47" s="122"/>
      <c r="L47" s="109"/>
      <c r="M47" s="124"/>
      <c r="N47" s="125"/>
      <c r="O47" s="124"/>
      <c r="P47" s="109"/>
      <c r="Q47" s="112"/>
      <c r="R47" s="19" t="s">
        <v>272</v>
      </c>
      <c r="S47" s="109"/>
      <c r="T47" s="124"/>
      <c r="U47" s="109"/>
      <c r="V47" s="132"/>
      <c r="W47" s="107"/>
      <c r="X47" s="14"/>
      <c r="Y47" s="257"/>
      <c r="Z47" s="46"/>
      <c r="AA47" s="254"/>
      <c r="AB47" s="53"/>
      <c r="AC47" s="50"/>
      <c r="AD47" s="51"/>
      <c r="AE47" s="11"/>
      <c r="AF47" s="10"/>
      <c r="AG47" s="20"/>
      <c r="AH47" s="12"/>
      <c r="AI47" s="12"/>
      <c r="AJ47" s="12"/>
      <c r="AK47" s="11">
        <f t="shared" si="9"/>
        <v>0</v>
      </c>
      <c r="AL47" s="11"/>
      <c r="AM47" s="11">
        <f>+AM46-AL47</f>
        <v>0.216</v>
      </c>
      <c r="AN47" s="11">
        <f>IF(AE47='[1]11 FORMULAS'!$P$6,AN46-(AN46*AK47),AN46)</f>
        <v>0.4</v>
      </c>
      <c r="AO47" s="108"/>
      <c r="AP47" s="109"/>
      <c r="AQ47" s="108"/>
      <c r="AR47" s="109"/>
      <c r="AS47" s="107"/>
      <c r="AT47" s="112"/>
      <c r="AU47" s="115"/>
      <c r="AV47" s="115"/>
      <c r="AW47" s="115"/>
      <c r="AX47" s="115"/>
      <c r="AY47" s="144"/>
      <c r="AZ47" s="58"/>
      <c r="BA47" s="58"/>
      <c r="BB47" s="144"/>
      <c r="BC47" s="147"/>
      <c r="BF47" s="8"/>
    </row>
    <row r="48" spans="1:58" s="30" customFormat="1" ht="63.75" customHeight="1" x14ac:dyDescent="0.25">
      <c r="A48" s="239" t="s">
        <v>52</v>
      </c>
      <c r="B48" s="116" t="s">
        <v>309</v>
      </c>
      <c r="C48" s="117" t="s">
        <v>315</v>
      </c>
      <c r="D48" s="118" t="s">
        <v>358</v>
      </c>
      <c r="E48" s="118" t="s">
        <v>359</v>
      </c>
      <c r="F48" s="151" t="str">
        <f>+CONCATENATE(C48," ",D48," ",E48)</f>
        <v>Posibilidad de perdida economica y reputacional por no radicación oportuna de las cuentas de cobro por parte de los contratistas y supervisores debido a falta de iniciativa y poca supervision de los lideres de proceso</v>
      </c>
      <c r="G48" s="118" t="s">
        <v>198</v>
      </c>
      <c r="H48" s="120"/>
      <c r="I48" s="120" t="s">
        <v>187</v>
      </c>
      <c r="J48" s="121" t="str">
        <f>+H48&amp;I48</f>
        <v>Procesos</v>
      </c>
      <c r="K48" s="122">
        <v>12</v>
      </c>
      <c r="L48" s="109" t="str">
        <f>IF(K48&lt;=0,"",IF(K48&lt;=2,"Muy Baja",IF(K48&lt;=24,"Baja",IF(K48&lt;=500,"Media",IF(K48&lt;=5000,"Alta","Muy Alta")))))</f>
        <v>Baja</v>
      </c>
      <c r="M48" s="148">
        <v>0.4</v>
      </c>
      <c r="N48" s="150" t="s">
        <v>333</v>
      </c>
      <c r="O48" s="123">
        <f>IF(N48="","",IF(N48="menor a 10 SMLMV",0.2,IF(N48="ENTRE 10 Y 50 SMLMV",0.4,IF(N48="entre 50 y 100 SMLMV",0.6,IF(N48="entre 100 y 500 SMLMV",0.8,IF(N48="Mayor a 500 SMLMV",1,))))))</f>
        <v>0.4</v>
      </c>
      <c r="P48" s="109" t="str">
        <f>IF(O48&lt;=0,"",IF(O48&lt;=20%,"Leve",IF(O48&lt;=40%,"Menor",IF(O48&lt;=60%,"Moderado",IF(O48&lt;=80%,"Mayor","Catastrofico")))))</f>
        <v>Menor</v>
      </c>
      <c r="Q48" s="110" t="s">
        <v>270</v>
      </c>
      <c r="R48" s="24"/>
      <c r="S48" s="109" t="str">
        <f>IF(T48&lt;=0,"",IF(T48&lt;=20%,"Leve",IF(T48&lt;=40%,"Menor",IF(T48&lt;=60%,"Moderado",IF(T48&lt;=80%,"Mayor","Catastrofico")))))</f>
        <v>Menor</v>
      </c>
      <c r="T48" s="123">
        <f>IF(Q48="","",IF(Q48="El riesgo afecta la imagen de algún área de la organización",0.2,IF(Q48="El riesgo afecta la imagen de la entidad internamente, de conocimiento general nivel interno, de junta directiva y accionistas y/o de proveedores",0.4,IF(Q48="El riesgo afecta la imagen de la entidad con algunos usuarios de relevancia frente al logro de los objetivos",0.6,IF(Q48="El riesgo afecta la imagen de la entidad con efecto publicitario sostenido a nivel de sector administrativo, nivel departamental o municipal",0.8,IF(Q48="El riesgo afecta la imagen de la entidad a nivel nacional, con efecto publicitario sostenido a nivel país",1,))))))</f>
        <v>0.4</v>
      </c>
      <c r="U48" s="109" t="str">
        <f>IF(V48&lt;=0,"",IF(V48&lt;=20%,"Leve",IF(V48&lt;=40%,"Menor",IF(V48&lt;=60%,"Moderado",IF(V48&lt;=80%,"Mayor","Catastrofico")))))</f>
        <v>Menor</v>
      </c>
      <c r="V48" s="132">
        <f>+T48</f>
        <v>0.4</v>
      </c>
      <c r="W48" s="107" t="str">
        <f>IF(OR(AND(L48="Muy Baja",U48="Leve"),AND(L48="Muy Baja",U48="Menor"),AND(L48="Baja",U48="Leve")),"Bajo",IF(OR(AND(L48="Muy baja",U48="Moderado"),AND(L48="Baja",U48="Menor"),AND(L48="Baja",U48="Moderado"),AND(L48="Media",U48="Leve"),AND(L48="Media",U48="Menor"),AND(L48="Media",U48="Moderado"),AND(L48="Alta",U48="Leve"),AND(L48="Alta",U48="Menor")),"Moderado",IF(OR(AND(L48="Muy Baja",U48="Mayor"),AND(L48="Baja",U48="Mayor"),AND(L48="Media",U48="Mayor"),AND(L48="Alta",U48="Moderado"),AND(L48="Alta",U48="Mayor"),AND(L48="Muy Alta",U48="Leve"),AND(L48="Muy Alta",U48="Menor"),AND(L48="Muy Alta",U48="Moderado"),AND(L48="Muy Alta",U48="Mayor")),"Alto",IF(OR(AND(L48="Muy Baja",U48="Catastrofico"),AND(L48="Baja",U48="Catastrofico"),AND(L48="Media",U48="Catastrofico"),AND(L48="Alta",U48="Catastrofico"),AND(L48="Muy Alta",U48="Catastrofico")),"Extremo",))))</f>
        <v>Moderado</v>
      </c>
      <c r="X48" s="25">
        <v>1</v>
      </c>
      <c r="Y48" s="41" t="s">
        <v>360</v>
      </c>
      <c r="Z48" s="46" t="s">
        <v>361</v>
      </c>
      <c r="AA48" s="89" t="s">
        <v>362</v>
      </c>
      <c r="AB48" s="53" t="str">
        <f>+CONCATENATE(Y48," ",Z48," ",AA48)</f>
        <v>Lider de cada proceso Supervision y seguimiento a los contratos y la grestion de cuentas de cobro para cada contrato</v>
      </c>
      <c r="AC48" s="50" t="s">
        <v>298</v>
      </c>
      <c r="AD48" s="52">
        <v>0.25</v>
      </c>
      <c r="AE48" s="11" t="str">
        <f>+IF(OR(AC48='[1]11 FORMULAS'!$O$4,AC48='[1]11 FORMULAS'!$O$5),'[1]11 FORMULAS'!$P$5,IF(AC48='[1]11 FORMULAS'!$O$6,'[1]11 FORMULAS'!$P$6,""))</f>
        <v>Probabilidad</v>
      </c>
      <c r="AF48" s="27" t="s">
        <v>189</v>
      </c>
      <c r="AG48" s="26">
        <v>0.15</v>
      </c>
      <c r="AH48" s="28" t="s">
        <v>190</v>
      </c>
      <c r="AI48" s="28" t="s">
        <v>191</v>
      </c>
      <c r="AJ48" s="28" t="s">
        <v>192</v>
      </c>
      <c r="AK48" s="29">
        <v>0.4</v>
      </c>
      <c r="AL48" s="29"/>
      <c r="AM48" s="29">
        <v>0.24</v>
      </c>
      <c r="AN48" s="29">
        <v>0.6</v>
      </c>
      <c r="AO48" s="108">
        <f>+AM52</f>
        <v>0.24</v>
      </c>
      <c r="AP48" s="109" t="str">
        <f>IF(AO48&lt;=0,"",IF(AO48&lt;=20%,"Muy Baja",IF(AO48&lt;=40%,"Baja",IF(AO48&lt;=60%,"Media",IF(AO48&lt;=80%,"Alta","Muy Alta")))))</f>
        <v>Baja</v>
      </c>
      <c r="AQ48" s="108">
        <f>+AN52</f>
        <v>0.6</v>
      </c>
      <c r="AR48" s="109" t="str">
        <f>IF(AQ48&lt;=0,"",IF(AQ48&lt;=20%,"Leve",IF(AQ48&lt;=40%,"Menor",IF(AQ48&lt;=60%,"Moderado",IF(AQ48&lt;=80%,"Mayor","Catastrofico")))))</f>
        <v>Moderado</v>
      </c>
      <c r="AS48" s="107" t="str">
        <f>IF(OR(AND(AP48="Muy Baja",AR48="Leve"),AND(AP48="Muy Baja",AR48="Menor"),AND(AP48="Baja",AR48="Leve")),"Bajo",IF(OR(AND(AP48="Muy baja",AR48="Moderado"),AND(AP48="Baja",AR48="Menor"),AND(AP48="Baja",AR48="Moderado"),AND(AP48="Media",AR48="Leve"),AND(AP48="Media",AR48="Menor"),AND(AP48="Media",AR48="Moderado"),AND(AP48="Alta",AR48="Leve"),AND(AP48="Alta",AR48="Menor")),"Moderado",IF(OR(AND(AP48="Muy Baja",AR48="Mayor"),AND(AP48="Baja",AR48="Mayor"),AND(AP48="Media",AR48="Mayor"),AND(AP48="Alta",AR48="Moderado"),AND(AP48="Alta",AR48="Mayor"),AND(AP48="Muy Alta",AR48="Leve"),AND(AP48="Muy Alta",AR48="Menor"),AND(AP48="Muy Alta",AR48="Moderado"),AND(AP48="Muy Alta",AR48="Mayor")),"Alto",IF(OR(AND(AP48="Muy Baja",AR48="Catastrofico"),AND(AP48="Baja",AR48="Catastrofico"),AND(AP48="Media",AR48="Catastrofico"),AND(AP48="Alta",AR48="Catastrofico"),AND(AP48="Muy Alta",AR48="Catastrofico")),"Extremo",""))))</f>
        <v>Moderado</v>
      </c>
      <c r="AT48" s="110" t="s">
        <v>194</v>
      </c>
      <c r="AU48" s="145"/>
      <c r="AV48" s="145"/>
      <c r="AW48" s="145"/>
      <c r="AX48" s="145"/>
      <c r="AY48" s="142"/>
      <c r="AZ48" s="58"/>
      <c r="BA48" s="58"/>
      <c r="BB48" s="142"/>
      <c r="BC48" s="145"/>
    </row>
    <row r="49" spans="1:58" s="30" customFormat="1" ht="35.25" customHeight="1" x14ac:dyDescent="0.25">
      <c r="A49" s="239"/>
      <c r="B49" s="116"/>
      <c r="C49" s="117"/>
      <c r="D49" s="118"/>
      <c r="E49" s="118"/>
      <c r="F49" s="151"/>
      <c r="G49" s="118"/>
      <c r="H49" s="120"/>
      <c r="I49" s="120"/>
      <c r="J49" s="121"/>
      <c r="K49" s="122"/>
      <c r="L49" s="109"/>
      <c r="M49" s="149"/>
      <c r="N49" s="150"/>
      <c r="O49" s="124"/>
      <c r="P49" s="109"/>
      <c r="Q49" s="111"/>
      <c r="R49" s="24"/>
      <c r="S49" s="109"/>
      <c r="T49" s="124"/>
      <c r="U49" s="109"/>
      <c r="V49" s="132"/>
      <c r="W49" s="107"/>
      <c r="X49" s="25"/>
      <c r="Y49" s="41"/>
      <c r="Z49" s="46"/>
      <c r="AA49" s="48"/>
      <c r="AB49" s="53"/>
      <c r="AC49" s="50"/>
      <c r="AD49" s="51"/>
      <c r="AE49" s="11"/>
      <c r="AF49" s="10"/>
      <c r="AG49" s="20"/>
      <c r="AH49" s="12"/>
      <c r="AI49" s="12"/>
      <c r="AJ49" s="12"/>
      <c r="AK49" s="11">
        <f t="shared" ref="AK49:AK63" si="10">+AD49+AG49</f>
        <v>0</v>
      </c>
      <c r="AL49" s="11">
        <f>+AM48*AK49</f>
        <v>0</v>
      </c>
      <c r="AM49" s="11">
        <f>+AM48-AL49</f>
        <v>0.24</v>
      </c>
      <c r="AN49" s="11">
        <f>IF(AE49='[1]11 FORMULAS'!$P$6,AN48-(AN48*AK49),AN48)</f>
        <v>0.6</v>
      </c>
      <c r="AO49" s="108"/>
      <c r="AP49" s="109"/>
      <c r="AQ49" s="108"/>
      <c r="AR49" s="109"/>
      <c r="AS49" s="107"/>
      <c r="AT49" s="111"/>
      <c r="AU49" s="146"/>
      <c r="AV49" s="146"/>
      <c r="AW49" s="146"/>
      <c r="AX49" s="146"/>
      <c r="AY49" s="143"/>
      <c r="AZ49" s="56"/>
      <c r="BA49" s="56"/>
      <c r="BB49" s="143"/>
      <c r="BC49" s="146"/>
    </row>
    <row r="50" spans="1:58" s="30" customFormat="1" ht="30.75" customHeight="1" x14ac:dyDescent="0.25">
      <c r="A50" s="239"/>
      <c r="B50" s="116"/>
      <c r="C50" s="117"/>
      <c r="D50" s="118"/>
      <c r="E50" s="118"/>
      <c r="F50" s="151"/>
      <c r="G50" s="118"/>
      <c r="H50" s="120"/>
      <c r="I50" s="120"/>
      <c r="J50" s="121"/>
      <c r="K50" s="122"/>
      <c r="L50" s="109"/>
      <c r="M50" s="149"/>
      <c r="N50" s="150"/>
      <c r="O50" s="124"/>
      <c r="P50" s="109"/>
      <c r="Q50" s="111"/>
      <c r="R50" s="24"/>
      <c r="S50" s="109"/>
      <c r="T50" s="124"/>
      <c r="U50" s="109"/>
      <c r="V50" s="132"/>
      <c r="W50" s="107"/>
      <c r="X50" s="25"/>
      <c r="Y50" s="41"/>
      <c r="Z50" s="46"/>
      <c r="AA50" s="48"/>
      <c r="AB50" s="53"/>
      <c r="AC50" s="50"/>
      <c r="AD50" s="51"/>
      <c r="AE50" s="11"/>
      <c r="AF50" s="10"/>
      <c r="AG50" s="20"/>
      <c r="AH50" s="12"/>
      <c r="AI50" s="12"/>
      <c r="AJ50" s="12"/>
      <c r="AK50" s="11">
        <f t="shared" si="10"/>
        <v>0</v>
      </c>
      <c r="AL50" s="11"/>
      <c r="AM50" s="11">
        <f>+AM49-AL50</f>
        <v>0.24</v>
      </c>
      <c r="AN50" s="11">
        <f>IF(AE50='[1]11 FORMULAS'!$P$6,AN49-(AN49*AK50),AN49)</f>
        <v>0.6</v>
      </c>
      <c r="AO50" s="108"/>
      <c r="AP50" s="109"/>
      <c r="AQ50" s="108"/>
      <c r="AR50" s="109"/>
      <c r="AS50" s="107"/>
      <c r="AT50" s="111"/>
      <c r="AU50" s="146"/>
      <c r="AV50" s="146"/>
      <c r="AW50" s="146"/>
      <c r="AX50" s="146"/>
      <c r="AY50" s="143"/>
      <c r="AZ50" s="56"/>
      <c r="BA50" s="56"/>
      <c r="BB50" s="143"/>
      <c r="BC50" s="146"/>
    </row>
    <row r="51" spans="1:58" s="30" customFormat="1" ht="28.5" customHeight="1" x14ac:dyDescent="0.25">
      <c r="A51" s="239"/>
      <c r="B51" s="116"/>
      <c r="C51" s="117"/>
      <c r="D51" s="118"/>
      <c r="E51" s="118"/>
      <c r="F51" s="151"/>
      <c r="G51" s="118"/>
      <c r="H51" s="120"/>
      <c r="I51" s="120"/>
      <c r="J51" s="121"/>
      <c r="K51" s="122"/>
      <c r="L51" s="109"/>
      <c r="M51" s="149"/>
      <c r="N51" s="150"/>
      <c r="O51" s="124"/>
      <c r="P51" s="109"/>
      <c r="Q51" s="111"/>
      <c r="R51" s="24"/>
      <c r="S51" s="109"/>
      <c r="T51" s="124"/>
      <c r="U51" s="109"/>
      <c r="V51" s="132"/>
      <c r="W51" s="107"/>
      <c r="X51" s="25"/>
      <c r="Y51" s="39"/>
      <c r="Z51" s="46"/>
      <c r="AA51" s="89"/>
      <c r="AB51" s="53"/>
      <c r="AC51" s="50"/>
      <c r="AD51" s="51"/>
      <c r="AE51" s="11"/>
      <c r="AF51" s="10"/>
      <c r="AG51" s="20"/>
      <c r="AH51" s="12"/>
      <c r="AI51" s="12"/>
      <c r="AJ51" s="12"/>
      <c r="AK51" s="11">
        <f t="shared" si="10"/>
        <v>0</v>
      </c>
      <c r="AL51" s="11"/>
      <c r="AM51" s="11">
        <f>+AM50-AL51</f>
        <v>0.24</v>
      </c>
      <c r="AN51" s="11">
        <f>IF(AE51='[1]11 FORMULAS'!$P$6,AN50-(AN50*AK51),AN50)</f>
        <v>0.6</v>
      </c>
      <c r="AO51" s="108"/>
      <c r="AP51" s="109"/>
      <c r="AQ51" s="108"/>
      <c r="AR51" s="109"/>
      <c r="AS51" s="107"/>
      <c r="AT51" s="111"/>
      <c r="AU51" s="146"/>
      <c r="AV51" s="146"/>
      <c r="AW51" s="146"/>
      <c r="AX51" s="146"/>
      <c r="AY51" s="143"/>
      <c r="AZ51" s="56"/>
      <c r="BA51" s="56"/>
      <c r="BB51" s="143"/>
      <c r="BC51" s="146"/>
    </row>
    <row r="52" spans="1:58" s="30" customFormat="1" ht="31.5" customHeight="1" x14ac:dyDescent="0.25">
      <c r="A52" s="239"/>
      <c r="B52" s="116"/>
      <c r="C52" s="117"/>
      <c r="D52" s="118"/>
      <c r="E52" s="118"/>
      <c r="F52" s="151"/>
      <c r="G52" s="118"/>
      <c r="H52" s="120"/>
      <c r="I52" s="120"/>
      <c r="J52" s="121"/>
      <c r="K52" s="122"/>
      <c r="L52" s="109"/>
      <c r="M52" s="149"/>
      <c r="N52" s="150"/>
      <c r="O52" s="124"/>
      <c r="P52" s="109"/>
      <c r="Q52" s="112"/>
      <c r="R52" s="24"/>
      <c r="S52" s="109"/>
      <c r="T52" s="124"/>
      <c r="U52" s="109"/>
      <c r="V52" s="132"/>
      <c r="W52" s="107"/>
      <c r="X52" s="31"/>
      <c r="Y52" s="257"/>
      <c r="Z52" s="46"/>
      <c r="AA52" s="254"/>
      <c r="AB52" s="53"/>
      <c r="AC52" s="50"/>
      <c r="AD52" s="54"/>
      <c r="AE52" s="11"/>
      <c r="AF52" s="10"/>
      <c r="AG52" s="22"/>
      <c r="AH52" s="12"/>
      <c r="AI52" s="12"/>
      <c r="AJ52" s="12"/>
      <c r="AK52" s="11">
        <f t="shared" si="10"/>
        <v>0</v>
      </c>
      <c r="AL52" s="11"/>
      <c r="AM52" s="11">
        <f>+AM51-AL52</f>
        <v>0.24</v>
      </c>
      <c r="AN52" s="11">
        <f>IF(AE52='[1]11 FORMULAS'!$P$6,AN51-(AN51*AK52),AN51)</f>
        <v>0.6</v>
      </c>
      <c r="AO52" s="108"/>
      <c r="AP52" s="109"/>
      <c r="AQ52" s="108"/>
      <c r="AR52" s="109"/>
      <c r="AS52" s="107"/>
      <c r="AT52" s="112"/>
      <c r="AU52" s="147"/>
      <c r="AV52" s="147"/>
      <c r="AW52" s="147"/>
      <c r="AX52" s="147"/>
      <c r="AY52" s="144"/>
      <c r="AZ52" s="57"/>
      <c r="BA52" s="57"/>
      <c r="BB52" s="144"/>
      <c r="BC52" s="147"/>
    </row>
    <row r="53" spans="1:58" s="13" customFormat="1" ht="49.5" x14ac:dyDescent="0.25">
      <c r="A53" s="239" t="s">
        <v>54</v>
      </c>
      <c r="B53" s="116" t="s">
        <v>186</v>
      </c>
      <c r="C53" s="117" t="s">
        <v>315</v>
      </c>
      <c r="D53" s="118" t="s">
        <v>363</v>
      </c>
      <c r="E53" s="118" t="s">
        <v>364</v>
      </c>
      <c r="F53" s="119" t="str">
        <f>+CONCATENATE(C53," ",D53," ",E53)</f>
        <v>Posibilidad de perdida economica y reputacional por Formulación de proyectos de manera inoportuna e inadecuada debido a que no da un flujo de información libre con las demás áreas de la SED. (debilidad en los mecanismos de comunicación y la entrega de información)</v>
      </c>
      <c r="G53" s="118" t="s">
        <v>198</v>
      </c>
      <c r="H53" s="120"/>
      <c r="I53" s="120" t="s">
        <v>187</v>
      </c>
      <c r="J53" s="121" t="str">
        <f>+H53&amp;I53</f>
        <v>Procesos</v>
      </c>
      <c r="K53" s="122">
        <v>12</v>
      </c>
      <c r="L53" s="109" t="str">
        <f>IF(K53&lt;=0,"",IF(K53&lt;=2,"Muy Baja",IF(K53&lt;=24,"Baja",IF(K53&lt;=500,"Media",IF(K53&lt;=5000,"Alta","Muy Alta")))))</f>
        <v>Baja</v>
      </c>
      <c r="M53" s="123">
        <f>IF(L53="","",IF(L53="Muy Baja",0.2,IF(L53="Baja",0.4,IF(L53="Media",0.6,IF(L53="Alta",0.8,IF(L53="Muy Alta",1,))))))</f>
        <v>0.4</v>
      </c>
      <c r="N53" s="125" t="s">
        <v>349</v>
      </c>
      <c r="O53" s="123">
        <f>IF(N53="","",IF(N53="menor a 10 SMLMV",0.2,IF(N53="ENTRE 10 Y 50 SMLMV",0.4,IF(N53="entre 50 y 100 SMLMV",0.6,IF(N53="entre 100 y 500 SMLMV",0.8,IF(N53="Mayor a 500 SMLMV",1,))))))</f>
        <v>0.8</v>
      </c>
      <c r="P53" s="109" t="str">
        <f>IF(O53&lt;=0,"",IF(O53&lt;=20%,"Leve",IF(O53&lt;=40%,"Menor",IF(O53&lt;=60%,"Moderado",IF(O53&lt;=80%,"Mayor","Catastrofico")))))</f>
        <v>Mayor</v>
      </c>
      <c r="Q53" s="110" t="s">
        <v>273</v>
      </c>
      <c r="R53" s="19" t="s">
        <v>271</v>
      </c>
      <c r="S53" s="109" t="str">
        <f>IF(T53&lt;=0,"",IF(T53&lt;=20%,"Leve",IF(T53&lt;=40%,"Menor",IF(T53&lt;=60%,"Moderado",IF(T53&lt;=80%,"Mayor","Catastrofico")))))</f>
        <v>Moderado</v>
      </c>
      <c r="T53" s="123">
        <f>IF(Q53="","",IF(Q53="El riesgo afecta la imagen de algún área de la organización",0.2,IF(Q53="El riesgo afecta la imagen de la entidad internamente, de conocimiento general nivel interno, de junta directiva y accionistas y/o de proveedores",0.4,IF(Q53="El riesgo afecta la imagen de la entidad con algunos usuarios de relevancia frente al logro de los objetivos",0.6,IF(Q53="El riesgo afecta la imagen de la entidad con efecto publicitario sostenido a nivel de sector administrativo, nivel departamental o municipal",0.8,IF(Q53="El riesgo afecta la imagen de la entidad a nivel nacional, con efecto publicitario sostenido a nivel país",1,))))))</f>
        <v>0.6</v>
      </c>
      <c r="U53" s="109" t="str">
        <f>IF(V53&lt;=0,"",IF(V53&lt;=20%,"Leve",IF(V53&lt;=40%,"Menor",IF(V53&lt;=60%,"Moderado",IF(V53&lt;=80%,"Mayor","Catastrofico")))))</f>
        <v>Moderado</v>
      </c>
      <c r="V53" s="132">
        <f>+T53</f>
        <v>0.6</v>
      </c>
      <c r="W53" s="107" t="str">
        <f>IF(OR(AND(L53="Muy Baja",U53="Leve"),AND(L53="Muy Baja",U53="Menor"),AND(L53="Baja",U53="Leve")),"Bajo",IF(OR(AND(L53="Muy baja",U53="Moderado"),AND(L53="Baja",U53="Menor"),AND(L53="Baja",U53="Moderado"),AND(L53="Media",U53="Leve"),AND(L53="Media",U53="Menor"),AND(L53="Media",U53="Moderado"),AND(L53="Alta",U53="Leve"),AND(L53="Alta",U53="Menor")),"Moderado",IF(OR(AND(L53="Muy Baja",U53="Mayor"),AND(L53="Baja",U53="Mayor"),AND(L53="Media",U53="Mayor"),AND(L53="Alta",U53="Moderado"),AND(L53="Alta",U53="Mayor"),AND(L53="Muy Alta",U53="Leve"),AND(L53="Muy Alta",U53="Menor"),AND(L53="Muy Alta",U53="Moderado"),AND(L53="Muy Alta",U53="Mayor")),"Alto",IF(OR(AND(L53="Muy Baja",U53="Catastrofico"),AND(L53="Baja",U53="Catastrofico"),AND(L53="Media",U53="Catastrofico"),AND(L53="Alta",U53="Catastrofico"),AND(L53="Muy Alta",U53="Catastrofico")),"Extremo",))))</f>
        <v>Moderado</v>
      </c>
      <c r="X53" s="9">
        <v>1</v>
      </c>
      <c r="Y53" s="41" t="s">
        <v>457</v>
      </c>
      <c r="Z53" s="46" t="s">
        <v>365</v>
      </c>
      <c r="AA53" s="89" t="s">
        <v>327</v>
      </c>
      <c r="AB53" s="53" t="str">
        <f>+CONCATENATE(Y53," ",Z53," ",AA53)</f>
        <v>Asesor Of. Asesora Planeación Educativa Realizar cronogramas para la entregas de proyectos y acompañamiento a los diferentes procesos. Anual</v>
      </c>
      <c r="AC53" s="50" t="s">
        <v>188</v>
      </c>
      <c r="AD53" s="51">
        <f t="shared" ref="AD53:AD59" si="11">IF(AC53="","",IF(AC53="Preventivo",0.25,IF(AC53="Detectivo",0.15,IF(AC53="Correctivo",0.1,))))</f>
        <v>0.25</v>
      </c>
      <c r="AE53" s="11" t="str">
        <f>+IF(OR(AC53='[1]11 FORMULAS'!$O$4,AC53='[1]11 FORMULAS'!$O$5),'[1]11 FORMULAS'!$P$5,IF(AC53='[1]11 FORMULAS'!$O$6,'[1]11 FORMULAS'!$P$6,""))</f>
        <v>Probabilidad</v>
      </c>
      <c r="AF53" s="10" t="s">
        <v>189</v>
      </c>
      <c r="AG53" s="20">
        <v>0.25</v>
      </c>
      <c r="AH53" s="12" t="s">
        <v>336</v>
      </c>
      <c r="AI53" s="12" t="s">
        <v>191</v>
      </c>
      <c r="AJ53" s="12" t="s">
        <v>192</v>
      </c>
      <c r="AK53" s="11">
        <f t="shared" si="10"/>
        <v>0.5</v>
      </c>
      <c r="AL53" s="11">
        <f>+M53*AK53</f>
        <v>0.2</v>
      </c>
      <c r="AM53" s="11">
        <f>+M53-AL53</f>
        <v>0.2</v>
      </c>
      <c r="AN53" s="11">
        <f>IF(AE53='[1]11 FORMULAS'!$P$6,V53-(V53*AK53),V53)</f>
        <v>0.6</v>
      </c>
      <c r="AO53" s="108">
        <f>+AM57</f>
        <v>0.05</v>
      </c>
      <c r="AP53" s="109" t="str">
        <f>IF(AO53&lt;=0,"",IF(AO53&lt;=20%,"Muy Baja",IF(AO53&lt;=40%,"Baja",IF(AO53&lt;=60%,"Media",IF(AO53&lt;=80%,"Alta","Muy Alta")))))</f>
        <v>Muy Baja</v>
      </c>
      <c r="AQ53" s="108">
        <f>+AN57</f>
        <v>0.6</v>
      </c>
      <c r="AR53" s="109" t="str">
        <f>IF(AQ53&lt;=0,"",IF(AQ53&lt;=20%,"Leve",IF(AQ53&lt;=40%,"Menor",IF(AQ53&lt;=60%,"Moderado",IF(AQ53&lt;=80%,"Mayor","Catastrofico")))))</f>
        <v>Moderado</v>
      </c>
      <c r="AS53" s="107" t="str">
        <f>IF(OR(AND(AP53="Muy Baja",AR53="Leve"),AND(AP53="Muy Baja",AR53="Menor"),AND(AP53="Baja",AR53="Leve")),"Bajo",IF(OR(AND(AP53="Muy baja",AR53="Moderado"),AND(AP53="Baja",AR53="Menor"),AND(AP53="Baja",AR53="Moderado"),AND(AP53="Media",AR53="Leve"),AND(AP53="Media",AR53="Menor"),AND(AP53="Media",AR53="Moderado"),AND(AP53="Alta",AR53="Leve"),AND(AP53="Alta",AR53="Menor")),"Moderado",IF(OR(AND(AP53="Muy Baja",AR53="Mayor"),AND(AP53="Baja",AR53="Mayor"),AND(AP53="Media",AR53="Mayor"),AND(AP53="Alta",AR53="Moderado"),AND(AP53="Alta",AR53="Mayor"),AND(AP53="Muy Alta",AR53="Leve"),AND(AP53="Muy Alta",AR53="Menor"),AND(AP53="Muy Alta",AR53="Moderado"),AND(AP53="Muy Alta",AR53="Mayor")),"Alto",IF(OR(AND(AP53="Muy Baja",AR53="Catastrofico"),AND(AP53="Baja",AR53="Catastrofico"),AND(AP53="Media",AR53="Catastrofico"),AND(AP53="Alta",AR53="Catastrofico"),AND(AP53="Muy Alta",AR53="Catastrofico")),"Extremo",""))))</f>
        <v>Moderado</v>
      </c>
      <c r="AT53" s="110" t="s">
        <v>194</v>
      </c>
      <c r="AU53" s="113"/>
      <c r="AV53" s="113"/>
      <c r="AW53" s="113"/>
      <c r="AX53" s="113"/>
      <c r="AY53" s="145"/>
      <c r="AZ53" s="260"/>
      <c r="BA53" s="260"/>
      <c r="BB53" s="145"/>
      <c r="BC53" s="145"/>
      <c r="BF53" s="8"/>
    </row>
    <row r="54" spans="1:58" s="13" customFormat="1" ht="49.5" x14ac:dyDescent="0.25">
      <c r="A54" s="239"/>
      <c r="B54" s="116"/>
      <c r="C54" s="117"/>
      <c r="D54" s="118"/>
      <c r="E54" s="118"/>
      <c r="F54" s="119"/>
      <c r="G54" s="118"/>
      <c r="H54" s="120"/>
      <c r="I54" s="120"/>
      <c r="J54" s="121"/>
      <c r="K54" s="122"/>
      <c r="L54" s="109"/>
      <c r="M54" s="124"/>
      <c r="N54" s="125"/>
      <c r="O54" s="124"/>
      <c r="P54" s="109"/>
      <c r="Q54" s="111"/>
      <c r="R54" s="19" t="s">
        <v>270</v>
      </c>
      <c r="S54" s="109"/>
      <c r="T54" s="124"/>
      <c r="U54" s="109"/>
      <c r="V54" s="132"/>
      <c r="W54" s="107"/>
      <c r="X54" s="9">
        <v>2</v>
      </c>
      <c r="Y54" s="41" t="s">
        <v>457</v>
      </c>
      <c r="Z54" s="46" t="s">
        <v>366</v>
      </c>
      <c r="AA54" s="89" t="s">
        <v>351</v>
      </c>
      <c r="AB54" s="53" t="str">
        <f>+CONCATENATE(Y54," ",Z54," ",AA54)</f>
        <v>Asesor Of. Asesora Planeación Educativa Ajustar el proceso de formulación de proyectos según las directrices de planeación distrital. Mensual</v>
      </c>
      <c r="AC54" s="50" t="s">
        <v>188</v>
      </c>
      <c r="AD54" s="51">
        <f t="shared" si="11"/>
        <v>0.25</v>
      </c>
      <c r="AE54" s="11" t="str">
        <f>+IF(OR(AC54='[1]11 FORMULAS'!$O$4,AC54='[1]11 FORMULAS'!$O$5),'[1]11 FORMULAS'!$P$5,IF(AC54='[1]11 FORMULAS'!$O$6,'[1]11 FORMULAS'!$P$6,""))</f>
        <v>Probabilidad</v>
      </c>
      <c r="AF54" s="10" t="s">
        <v>189</v>
      </c>
      <c r="AG54" s="20">
        <v>0.25</v>
      </c>
      <c r="AH54" s="12" t="s">
        <v>190</v>
      </c>
      <c r="AI54" s="12" t="s">
        <v>191</v>
      </c>
      <c r="AJ54" s="12" t="s">
        <v>192</v>
      </c>
      <c r="AK54" s="11">
        <f t="shared" si="10"/>
        <v>0.5</v>
      </c>
      <c r="AL54" s="11">
        <f>+AM53*AK54</f>
        <v>0.1</v>
      </c>
      <c r="AM54" s="11">
        <f>+AM53-AL54</f>
        <v>0.1</v>
      </c>
      <c r="AN54" s="11">
        <f>IF(AE54='[1]11 FORMULAS'!$P$6,AN53-(AN53*AK54),AN53)</f>
        <v>0.6</v>
      </c>
      <c r="AO54" s="108"/>
      <c r="AP54" s="109"/>
      <c r="AQ54" s="108"/>
      <c r="AR54" s="109"/>
      <c r="AS54" s="107"/>
      <c r="AT54" s="111"/>
      <c r="AU54" s="114"/>
      <c r="AV54" s="114"/>
      <c r="AW54" s="114"/>
      <c r="AX54" s="114"/>
      <c r="AY54" s="146"/>
      <c r="AZ54" s="260"/>
      <c r="BA54" s="260"/>
      <c r="BB54" s="146"/>
      <c r="BC54" s="146"/>
      <c r="BF54" s="8"/>
    </row>
    <row r="55" spans="1:58" s="13" customFormat="1" ht="49.5" x14ac:dyDescent="0.25">
      <c r="A55" s="239"/>
      <c r="B55" s="116"/>
      <c r="C55" s="117"/>
      <c r="D55" s="118"/>
      <c r="E55" s="118"/>
      <c r="F55" s="119"/>
      <c r="G55" s="118"/>
      <c r="H55" s="120"/>
      <c r="I55" s="120"/>
      <c r="J55" s="121"/>
      <c r="K55" s="122"/>
      <c r="L55" s="109"/>
      <c r="M55" s="124"/>
      <c r="N55" s="125"/>
      <c r="O55" s="124"/>
      <c r="P55" s="109"/>
      <c r="Q55" s="111"/>
      <c r="R55" s="19" t="s">
        <v>273</v>
      </c>
      <c r="S55" s="109"/>
      <c r="T55" s="124"/>
      <c r="U55" s="109"/>
      <c r="V55" s="132"/>
      <c r="W55" s="107"/>
      <c r="X55" s="9">
        <v>3</v>
      </c>
      <c r="Y55" s="41" t="s">
        <v>457</v>
      </c>
      <c r="Z55" s="46" t="s">
        <v>367</v>
      </c>
      <c r="AA55" s="89" t="s">
        <v>327</v>
      </c>
      <c r="AB55" s="53" t="str">
        <f>+CONCATENATE(Y55," ",Z55," ",AA55)</f>
        <v>Asesor Of. Asesora Planeación Educativa Brindar asistencias y capacitaciones para la elaboraciones de planes programas y proyectos y la evaluación de los mismos  Anual</v>
      </c>
      <c r="AC55" s="50" t="s">
        <v>188</v>
      </c>
      <c r="AD55" s="51">
        <f t="shared" si="11"/>
        <v>0.25</v>
      </c>
      <c r="AE55" s="11" t="str">
        <f>+IF(OR(AC55='[1]11 FORMULAS'!$O$4,AC55='[1]11 FORMULAS'!$O$5),'[1]11 FORMULAS'!$P$5,IF(AC55='[1]11 FORMULAS'!$O$6,'[1]11 FORMULAS'!$P$6,""))</f>
        <v>Probabilidad</v>
      </c>
      <c r="AF55" s="10" t="s">
        <v>189</v>
      </c>
      <c r="AG55" s="20">
        <v>0.25</v>
      </c>
      <c r="AH55" s="12" t="s">
        <v>190</v>
      </c>
      <c r="AI55" s="12" t="s">
        <v>191</v>
      </c>
      <c r="AJ55" s="12" t="s">
        <v>192</v>
      </c>
      <c r="AK55" s="11">
        <f t="shared" si="10"/>
        <v>0.5</v>
      </c>
      <c r="AL55" s="11">
        <f>+AM54*AK55</f>
        <v>0.05</v>
      </c>
      <c r="AM55" s="11">
        <f>+AM54-AL55</f>
        <v>0.05</v>
      </c>
      <c r="AN55" s="11">
        <f>IF(AE55='[1]11 FORMULAS'!$P$6,AN54-(AN54*AK55),AN54)</f>
        <v>0.6</v>
      </c>
      <c r="AO55" s="108"/>
      <c r="AP55" s="109"/>
      <c r="AQ55" s="108"/>
      <c r="AR55" s="109"/>
      <c r="AS55" s="107"/>
      <c r="AT55" s="111"/>
      <c r="AU55" s="114"/>
      <c r="AV55" s="114"/>
      <c r="AW55" s="114"/>
      <c r="AX55" s="114"/>
      <c r="AY55" s="146"/>
      <c r="AZ55" s="260"/>
      <c r="BA55" s="260"/>
      <c r="BB55" s="146"/>
      <c r="BC55" s="146"/>
    </row>
    <row r="56" spans="1:58" s="13" customFormat="1" ht="40.5" x14ac:dyDescent="0.25">
      <c r="A56" s="239"/>
      <c r="B56" s="116"/>
      <c r="C56" s="117"/>
      <c r="D56" s="118"/>
      <c r="E56" s="118"/>
      <c r="F56" s="119"/>
      <c r="G56" s="118"/>
      <c r="H56" s="120"/>
      <c r="I56" s="120"/>
      <c r="J56" s="121"/>
      <c r="K56" s="122"/>
      <c r="L56" s="109"/>
      <c r="M56" s="124"/>
      <c r="N56" s="125"/>
      <c r="O56" s="124"/>
      <c r="P56" s="109"/>
      <c r="Q56" s="111"/>
      <c r="R56" s="19" t="s">
        <v>274</v>
      </c>
      <c r="S56" s="109"/>
      <c r="T56" s="124"/>
      <c r="U56" s="109"/>
      <c r="V56" s="132"/>
      <c r="W56" s="107"/>
      <c r="X56" s="9">
        <v>4</v>
      </c>
      <c r="Y56" s="39"/>
      <c r="Z56" s="46"/>
      <c r="AA56" s="89"/>
      <c r="AB56" s="53" t="str">
        <f>+CONCATENATE(Y56," ",Z56," ",AA56)</f>
        <v xml:space="preserve">  </v>
      </c>
      <c r="AC56" s="50"/>
      <c r="AD56" s="51" t="str">
        <f t="shared" si="11"/>
        <v/>
      </c>
      <c r="AE56" s="11" t="str">
        <f>+IF(OR(AC56='[1]11 FORMULAS'!$O$4,AC56='[1]11 FORMULAS'!$O$5),'[1]11 FORMULAS'!$P$5,IF(AC56='[1]11 FORMULAS'!$O$6,'[1]11 FORMULAS'!$P$6,""))</f>
        <v/>
      </c>
      <c r="AF56" s="10"/>
      <c r="AG56" s="20" t="str">
        <f>IF(AF56="","",IF(AF56="Manual",0.15,IF(AF56="Automatico",0.25,)))</f>
        <v/>
      </c>
      <c r="AH56" s="12"/>
      <c r="AI56" s="12"/>
      <c r="AJ56" s="12"/>
      <c r="AK56" s="11" t="e">
        <f t="shared" si="10"/>
        <v>#VALUE!</v>
      </c>
      <c r="AL56" s="11"/>
      <c r="AM56" s="11">
        <f>+AM55-AL56</f>
        <v>0.05</v>
      </c>
      <c r="AN56" s="11">
        <f>IF(AE56='[1]11 FORMULAS'!$P$6,AN55-(AN55*AK56),AN55)</f>
        <v>0.6</v>
      </c>
      <c r="AO56" s="108"/>
      <c r="AP56" s="109"/>
      <c r="AQ56" s="108"/>
      <c r="AR56" s="109"/>
      <c r="AS56" s="107"/>
      <c r="AT56" s="111"/>
      <c r="AU56" s="114"/>
      <c r="AV56" s="114"/>
      <c r="AW56" s="114"/>
      <c r="AX56" s="114"/>
      <c r="AY56" s="146"/>
      <c r="AZ56" s="260"/>
      <c r="BA56" s="260"/>
      <c r="BB56" s="146"/>
      <c r="BC56" s="146"/>
    </row>
    <row r="57" spans="1:58" s="13" customFormat="1" ht="27" x14ac:dyDescent="0.25">
      <c r="A57" s="239"/>
      <c r="B57" s="116"/>
      <c r="C57" s="117"/>
      <c r="D57" s="118"/>
      <c r="E57" s="118"/>
      <c r="F57" s="119"/>
      <c r="G57" s="118"/>
      <c r="H57" s="120"/>
      <c r="I57" s="120"/>
      <c r="J57" s="121"/>
      <c r="K57" s="122"/>
      <c r="L57" s="109"/>
      <c r="M57" s="124"/>
      <c r="N57" s="125"/>
      <c r="O57" s="124"/>
      <c r="P57" s="109"/>
      <c r="Q57" s="112"/>
      <c r="R57" s="19" t="s">
        <v>272</v>
      </c>
      <c r="S57" s="109"/>
      <c r="T57" s="124"/>
      <c r="U57" s="109"/>
      <c r="V57" s="132"/>
      <c r="W57" s="107"/>
      <c r="X57" s="14"/>
      <c r="Y57" s="43"/>
      <c r="Z57" s="46"/>
      <c r="AA57" s="254"/>
      <c r="AB57" s="53"/>
      <c r="AC57" s="255"/>
      <c r="AD57" s="51" t="str">
        <f t="shared" si="11"/>
        <v/>
      </c>
      <c r="AE57" s="15"/>
      <c r="AF57" s="15"/>
      <c r="AG57" s="20" t="str">
        <f>IF(AF57="","",IF(AF57="Manual",0.15,IF(AF57="Automatico",0.25,)))</f>
        <v/>
      </c>
      <c r="AH57" s="15"/>
      <c r="AI57" s="15"/>
      <c r="AJ57" s="15"/>
      <c r="AK57" s="11" t="e">
        <f t="shared" si="10"/>
        <v>#VALUE!</v>
      </c>
      <c r="AL57" s="11"/>
      <c r="AM57" s="11">
        <f>+AM56-AL57</f>
        <v>0.05</v>
      </c>
      <c r="AN57" s="11">
        <f>IF(AE57='[1]11 FORMULAS'!$P$6,AN56-(AN56*AK57),AN56)</f>
        <v>0.6</v>
      </c>
      <c r="AO57" s="108"/>
      <c r="AP57" s="109"/>
      <c r="AQ57" s="108"/>
      <c r="AR57" s="109"/>
      <c r="AS57" s="107"/>
      <c r="AT57" s="112"/>
      <c r="AU57" s="115"/>
      <c r="AV57" s="115"/>
      <c r="AW57" s="115"/>
      <c r="AX57" s="115"/>
      <c r="AY57" s="147"/>
      <c r="AZ57" s="260"/>
      <c r="BA57" s="260"/>
      <c r="BB57" s="147"/>
      <c r="BC57" s="147"/>
    </row>
    <row r="58" spans="1:58" s="13" customFormat="1" ht="49.5" x14ac:dyDescent="0.25">
      <c r="A58" s="239" t="s">
        <v>54</v>
      </c>
      <c r="B58" s="116" t="s">
        <v>303</v>
      </c>
      <c r="C58" s="117" t="s">
        <v>315</v>
      </c>
      <c r="D58" s="118" t="s">
        <v>368</v>
      </c>
      <c r="E58" s="118" t="s">
        <v>369</v>
      </c>
      <c r="F58" s="119" t="str">
        <f>+CONCATENATE(C58," ",D58," ",E58)</f>
        <v>Posibilidad de perdida economica y reputacional por la Inoportunidad en el seguimiento a la ejecución de los proyectos. debido a la falta de apropiación por parte de los líderes de proceso en el enfoque de toma de decisiones basadas en datos (poco uso del análisis de indicadores para la toma de decisiones)</v>
      </c>
      <c r="G58" s="118" t="s">
        <v>198</v>
      </c>
      <c r="H58" s="120"/>
      <c r="I58" s="120" t="s">
        <v>187</v>
      </c>
      <c r="J58" s="121" t="str">
        <f>+H58&amp;I58</f>
        <v>Procesos</v>
      </c>
      <c r="K58" s="122">
        <v>100</v>
      </c>
      <c r="L58" s="109" t="str">
        <f>IF(K58&lt;=0,"",IF(K58&lt;=2,"Muy Baja",IF(K58&lt;=24,"Baja",IF(K58&lt;=500,"Media",IF(K58&lt;=5000,"Alta","Muy Alta")))))</f>
        <v>Media</v>
      </c>
      <c r="M58" s="123">
        <f>IF(L58="","",IF(L58="Muy Baja",0.2,IF(L58="Baja",0.4,IF(L58="Media",0.6,IF(L58="Alta",0.8,IF(L58="Muy Alta",1,))))))</f>
        <v>0.6</v>
      </c>
      <c r="N58" s="125" t="s">
        <v>349</v>
      </c>
      <c r="O58" s="123">
        <f>IF(N58="","",IF(N58="menor a 10 SMLMV",0.2,IF(N58="ENTRE 10 Y 50 SMLMV",0.4,IF(N58="entre 50 y 100 SMLMV",0.6,IF(N58="entre 100 y 500 SMLMV",0.8,IF(N58="Mayor a 500 SMLMV",1,))))))</f>
        <v>0.8</v>
      </c>
      <c r="P58" s="109" t="str">
        <f>IF(O58&lt;=0,"",IF(O58&lt;=20%,"Leve",IF(O58&lt;=40%,"Menor",IF(O58&lt;=60%,"Moderado",IF(O58&lt;=80%,"Mayor","Catastrofico")))))</f>
        <v>Mayor</v>
      </c>
      <c r="Q58" s="110" t="s">
        <v>273</v>
      </c>
      <c r="R58" s="19" t="s">
        <v>271</v>
      </c>
      <c r="S58" s="109" t="str">
        <f>IF(T58&lt;=0,"",IF(T58&lt;=20%,"Leve",IF(T58&lt;=40%,"Menor",IF(T58&lt;=60%,"Moderado",IF(T58&lt;=80%,"Mayor","Catastrofico")))))</f>
        <v>Moderado</v>
      </c>
      <c r="T58" s="123">
        <f>IF(Q58="","",IF(Q58="El riesgo afecta la imagen de algún área de la organización",0.2,IF(Q58="El riesgo afecta la imagen de la entidad internamente, de conocimiento general nivel interno, de junta directiva y accionistas y/o de proveedores",0.4,IF(Q58="El riesgo afecta la imagen de la entidad con algunos usuarios de relevancia frente al logro de los objetivos",0.6,IF(Q58="El riesgo afecta la imagen de la entidad con efecto publicitario sostenido a nivel de sector administrativo, nivel departamental o municipal",0.8,IF(Q58="El riesgo afecta la imagen de la entidad a nivel nacional, con efecto publicitario sostenido a nivel país",1,))))))</f>
        <v>0.6</v>
      </c>
      <c r="U58" s="109" t="str">
        <f>IF(V58&lt;=0,"",IF(V58&lt;=20%,"Leve",IF(V58&lt;=40%,"Menor",IF(V58&lt;=60%,"Moderado",IF(V58&lt;=80%,"Mayor","Catastrofico")))))</f>
        <v>Moderado</v>
      </c>
      <c r="V58" s="132">
        <f>+T58</f>
        <v>0.6</v>
      </c>
      <c r="W58" s="107" t="str">
        <f>IF(OR(AND(L58="Muy Baja",U58="Leve"),AND(L58="Muy Baja",U58="Menor"),AND(L58="Baja",U58="Leve")),"Bajo",IF(OR(AND(L58="Muy baja",U58="Moderado"),AND(L58="Baja",U58="Menor"),AND(L58="Baja",U58="Moderado"),AND(L58="Media",U58="Leve"),AND(L58="Media",U58="Menor"),AND(L58="Media",U58="Moderado"),AND(L58="Alta",U58="Leve"),AND(L58="Alta",U58="Menor")),"Moderado",IF(OR(AND(L58="Muy Baja",U58="Mayor"),AND(L58="Baja",U58="Mayor"),AND(L58="Media",U58="Mayor"),AND(L58="Alta",U58="Moderado"),AND(L58="Alta",U58="Mayor"),AND(L58="Muy Alta",U58="Leve"),AND(L58="Muy Alta",U58="Menor"),AND(L58="Muy Alta",U58="Moderado"),AND(L58="Muy Alta",U58="Mayor")),"Alto",IF(OR(AND(L58="Muy Baja",U58="Catastrofico"),AND(L58="Baja",U58="Catastrofico"),AND(L58="Media",U58="Catastrofico"),AND(L58="Alta",U58="Catastrofico"),AND(L58="Muy Alta",U58="Catastrofico")),"Extremo",))))</f>
        <v>Moderado</v>
      </c>
      <c r="X58" s="9">
        <v>1</v>
      </c>
      <c r="Y58" s="41" t="s">
        <v>457</v>
      </c>
      <c r="Z58" s="46" t="s">
        <v>370</v>
      </c>
      <c r="AA58" s="89" t="s">
        <v>371</v>
      </c>
      <c r="AB58" s="53" t="str">
        <f>+CONCATENATE(Y58," ",Z58," ",AA58)</f>
        <v>Asesor Of. Asesora Planeación Educativa Realizar acompañamiento a los líderes de proceso en el análisis de la información del proceso. Trimestral</v>
      </c>
      <c r="AC58" s="50" t="s">
        <v>188</v>
      </c>
      <c r="AD58" s="51">
        <f t="shared" si="11"/>
        <v>0.25</v>
      </c>
      <c r="AE58" s="11" t="str">
        <f>+IF(OR(AC58='[1]11 FORMULAS'!$O$4,AC58='[1]11 FORMULAS'!$O$5),'[1]11 FORMULAS'!$P$5,IF(AC58='[1]11 FORMULAS'!$O$6,'[1]11 FORMULAS'!$P$6,""))</f>
        <v>Probabilidad</v>
      </c>
      <c r="AF58" s="10" t="s">
        <v>189</v>
      </c>
      <c r="AG58" s="20">
        <v>0.25</v>
      </c>
      <c r="AH58" s="12" t="s">
        <v>190</v>
      </c>
      <c r="AI58" s="12" t="s">
        <v>191</v>
      </c>
      <c r="AJ58" s="12" t="s">
        <v>192</v>
      </c>
      <c r="AK58" s="11">
        <f t="shared" si="10"/>
        <v>0.5</v>
      </c>
      <c r="AL58" s="11">
        <f>+M58*AK58</f>
        <v>0.3</v>
      </c>
      <c r="AM58" s="11">
        <f>+M58-AL58</f>
        <v>0.3</v>
      </c>
      <c r="AN58" s="11">
        <f>IF(AE58='[1]11 FORMULAS'!$P$6,V58-(V58*AK58),V58)</f>
        <v>0.6</v>
      </c>
      <c r="AO58" s="108">
        <f>+AM62</f>
        <v>0.18</v>
      </c>
      <c r="AP58" s="109" t="str">
        <f>IF(AO58&lt;=0,"",IF(AO58&lt;=20%,"Muy Baja",IF(AO58&lt;=40%,"Baja",IF(AO58&lt;=60%,"Media",IF(AO58&lt;=80%,"Alta","Muy Alta")))))</f>
        <v>Muy Baja</v>
      </c>
      <c r="AQ58" s="108">
        <f>+AN62</f>
        <v>0.6</v>
      </c>
      <c r="AR58" s="109" t="str">
        <f>IF(AQ58&lt;=0,"",IF(AQ58&lt;=20%,"Leve",IF(AQ58&lt;=40%,"Menor",IF(AQ58&lt;=60%,"Moderado",IF(AQ58&lt;=80%,"Mayor","Catastrofico")))))</f>
        <v>Moderado</v>
      </c>
      <c r="AS58" s="107" t="str">
        <f>IF(OR(AND(AP58="Muy Baja",AR58="Leve"),AND(AP58="Muy Baja",AR58="Menor"),AND(AP58="Baja",AR58="Leve")),"Bajo",IF(OR(AND(AP58="Muy baja",AR58="Moderado"),AND(AP58="Baja",AR58="Menor"),AND(AP58="Baja",AR58="Moderado"),AND(AP58="Media",AR58="Leve"),AND(AP58="Media",AR58="Menor"),AND(AP58="Media",AR58="Moderado"),AND(AP58="Alta",AR58="Leve"),AND(AP58="Alta",AR58="Menor")),"Moderado",IF(OR(AND(AP58="Muy Baja",AR58="Mayor"),AND(AP58="Baja",AR58="Mayor"),AND(AP58="Media",AR58="Mayor"),AND(AP58="Alta",AR58="Moderado"),AND(AP58="Alta",AR58="Mayor"),AND(AP58="Muy Alta",AR58="Leve"),AND(AP58="Muy Alta",AR58="Menor"),AND(AP58="Muy Alta",AR58="Moderado"),AND(AP58="Muy Alta",AR58="Mayor")),"Alto",IF(OR(AND(AP58="Muy Baja",AR58="Catastrofico"),AND(AP58="Baja",AR58="Catastrofico"),AND(AP58="Media",AR58="Catastrofico"),AND(AP58="Alta",AR58="Catastrofico"),AND(AP58="Muy Alta",AR58="Catastrofico")),"Extremo",""))))</f>
        <v>Moderado</v>
      </c>
      <c r="AT58" s="110" t="s">
        <v>194</v>
      </c>
      <c r="AU58" s="113"/>
      <c r="AV58" s="113"/>
      <c r="AW58" s="113"/>
      <c r="AX58" s="113"/>
      <c r="AY58" s="145"/>
      <c r="AZ58" s="145"/>
      <c r="BA58" s="145"/>
      <c r="BB58" s="145"/>
      <c r="BC58" s="145"/>
      <c r="BF58" s="8"/>
    </row>
    <row r="59" spans="1:58" s="13" customFormat="1" ht="49.5" x14ac:dyDescent="0.25">
      <c r="A59" s="239"/>
      <c r="B59" s="116"/>
      <c r="C59" s="117"/>
      <c r="D59" s="118"/>
      <c r="E59" s="118"/>
      <c r="F59" s="119"/>
      <c r="G59" s="118"/>
      <c r="H59" s="120"/>
      <c r="I59" s="120"/>
      <c r="J59" s="121"/>
      <c r="K59" s="122"/>
      <c r="L59" s="109"/>
      <c r="M59" s="124"/>
      <c r="N59" s="125"/>
      <c r="O59" s="124"/>
      <c r="P59" s="109"/>
      <c r="Q59" s="111"/>
      <c r="R59" s="19" t="s">
        <v>270</v>
      </c>
      <c r="S59" s="109"/>
      <c r="T59" s="124"/>
      <c r="U59" s="109"/>
      <c r="V59" s="132"/>
      <c r="W59" s="107"/>
      <c r="X59" s="9">
        <v>2</v>
      </c>
      <c r="Y59" s="41" t="s">
        <v>457</v>
      </c>
      <c r="Z59" s="46" t="s">
        <v>372</v>
      </c>
      <c r="AA59" s="89" t="s">
        <v>371</v>
      </c>
      <c r="AB59" s="53" t="str">
        <f>+CONCATENATE(Y59," ",Z59," ",AA59)</f>
        <v>Asesor Of. Asesora Planeación Educativa Realizar seguimiento al cumplimiento del plan de desarrollo del sector educativo. Trimestral</v>
      </c>
      <c r="AC59" s="50" t="s">
        <v>298</v>
      </c>
      <c r="AD59" s="51">
        <f t="shared" si="11"/>
        <v>0.15</v>
      </c>
      <c r="AE59" s="11" t="str">
        <f>+IF(OR(AC59='[1]11 FORMULAS'!$O$4,AC59='[1]11 FORMULAS'!$O$5),'[1]11 FORMULAS'!$P$5,IF(AC59='[1]11 FORMULAS'!$O$6,'[1]11 FORMULAS'!$P$6,""))</f>
        <v>Probabilidad</v>
      </c>
      <c r="AF59" s="10" t="s">
        <v>189</v>
      </c>
      <c r="AG59" s="20">
        <v>0.25</v>
      </c>
      <c r="AH59" s="12" t="s">
        <v>190</v>
      </c>
      <c r="AI59" s="12" t="s">
        <v>191</v>
      </c>
      <c r="AJ59" s="12" t="s">
        <v>192</v>
      </c>
      <c r="AK59" s="11">
        <f t="shared" si="10"/>
        <v>0.4</v>
      </c>
      <c r="AL59" s="11">
        <f>+AM58*AK59</f>
        <v>0.12</v>
      </c>
      <c r="AM59" s="11">
        <f>+AM58-AL59</f>
        <v>0.18</v>
      </c>
      <c r="AN59" s="11">
        <f>IF(AE59='[1]11 FORMULAS'!$P$6,AN58-(AN58*AK59),AN58)</f>
        <v>0.6</v>
      </c>
      <c r="AO59" s="108"/>
      <c r="AP59" s="109"/>
      <c r="AQ59" s="108"/>
      <c r="AR59" s="109"/>
      <c r="AS59" s="107"/>
      <c r="AT59" s="111"/>
      <c r="AU59" s="114"/>
      <c r="AV59" s="114"/>
      <c r="AW59" s="114"/>
      <c r="AX59" s="114"/>
      <c r="AY59" s="146"/>
      <c r="AZ59" s="146"/>
      <c r="BA59" s="146"/>
      <c r="BB59" s="146"/>
      <c r="BC59" s="146"/>
      <c r="BF59" s="8"/>
    </row>
    <row r="60" spans="1:58" s="13" customFormat="1" ht="27" x14ac:dyDescent="0.25">
      <c r="A60" s="239"/>
      <c r="B60" s="116"/>
      <c r="C60" s="117"/>
      <c r="D60" s="118"/>
      <c r="E60" s="118"/>
      <c r="F60" s="119"/>
      <c r="G60" s="118"/>
      <c r="H60" s="120"/>
      <c r="I60" s="120"/>
      <c r="J60" s="121"/>
      <c r="K60" s="122"/>
      <c r="L60" s="109"/>
      <c r="M60" s="124"/>
      <c r="N60" s="125"/>
      <c r="O60" s="124"/>
      <c r="P60" s="109"/>
      <c r="Q60" s="111"/>
      <c r="R60" s="19" t="s">
        <v>273</v>
      </c>
      <c r="S60" s="109"/>
      <c r="T60" s="124"/>
      <c r="U60" s="109"/>
      <c r="V60" s="132"/>
      <c r="W60" s="107"/>
      <c r="X60" s="9">
        <v>3</v>
      </c>
      <c r="Y60" s="41"/>
      <c r="Z60" s="46"/>
      <c r="AA60" s="48"/>
      <c r="AB60" s="53" t="str">
        <f>+CONCATENATE(Y60," ",Z60," ",AA60)</f>
        <v xml:space="preserve">  </v>
      </c>
      <c r="AC60" s="50"/>
      <c r="AD60" s="51"/>
      <c r="AE60" s="11"/>
      <c r="AF60" s="10"/>
      <c r="AG60" s="20"/>
      <c r="AH60" s="12"/>
      <c r="AI60" s="12"/>
      <c r="AJ60" s="12"/>
      <c r="AK60" s="11">
        <f t="shared" si="10"/>
        <v>0</v>
      </c>
      <c r="AL60" s="11"/>
      <c r="AM60" s="11">
        <f>+AM59-AL60</f>
        <v>0.18</v>
      </c>
      <c r="AN60" s="11">
        <f>IF(AE60='[1]11 FORMULAS'!$P$6,AN59-(AN59*AK60),AN59)</f>
        <v>0.6</v>
      </c>
      <c r="AO60" s="108"/>
      <c r="AP60" s="109"/>
      <c r="AQ60" s="108"/>
      <c r="AR60" s="109"/>
      <c r="AS60" s="107"/>
      <c r="AT60" s="111"/>
      <c r="AU60" s="114"/>
      <c r="AV60" s="114"/>
      <c r="AW60" s="114"/>
      <c r="AX60" s="114"/>
      <c r="AY60" s="146"/>
      <c r="AZ60" s="146"/>
      <c r="BA60" s="146"/>
      <c r="BB60" s="146"/>
      <c r="BC60" s="146"/>
      <c r="BF60" s="8"/>
    </row>
    <row r="61" spans="1:58" s="13" customFormat="1" ht="40.5" x14ac:dyDescent="0.25">
      <c r="A61" s="239"/>
      <c r="B61" s="116"/>
      <c r="C61" s="117"/>
      <c r="D61" s="118"/>
      <c r="E61" s="118"/>
      <c r="F61" s="119"/>
      <c r="G61" s="118"/>
      <c r="H61" s="120"/>
      <c r="I61" s="120"/>
      <c r="J61" s="121"/>
      <c r="K61" s="122"/>
      <c r="L61" s="109"/>
      <c r="M61" s="124"/>
      <c r="N61" s="125"/>
      <c r="O61" s="124"/>
      <c r="P61" s="109"/>
      <c r="Q61" s="111"/>
      <c r="R61" s="19" t="s">
        <v>274</v>
      </c>
      <c r="S61" s="109"/>
      <c r="T61" s="124"/>
      <c r="U61" s="109"/>
      <c r="V61" s="132"/>
      <c r="W61" s="107"/>
      <c r="X61" s="9">
        <v>4</v>
      </c>
      <c r="Y61" s="39"/>
      <c r="Z61" s="46"/>
      <c r="AA61" s="89"/>
      <c r="AB61" s="53" t="str">
        <f>+CONCATENATE(Y61," ",Z61," ",AA61)</f>
        <v xml:space="preserve">  </v>
      </c>
      <c r="AC61" s="50"/>
      <c r="AD61" s="51" t="str">
        <f t="shared" ref="AD61:AD79" si="12">IF(AC61="","",IF(AC61="Preventivo",0.25,IF(AC61="Detectivo",0.15,IF(AC61="Correctivo",0.1,))))</f>
        <v/>
      </c>
      <c r="AE61" s="11" t="str">
        <f>+IF(OR(AC61='[1]11 FORMULAS'!$O$4,AC61='[1]11 FORMULAS'!$O$5),'[1]11 FORMULAS'!$P$5,IF(AC61='[1]11 FORMULAS'!$O$6,'[1]11 FORMULAS'!$P$6,""))</f>
        <v/>
      </c>
      <c r="AF61" s="10"/>
      <c r="AG61" s="20" t="str">
        <f>IF(AF61="","",IF(AF61="Manual",0.15,IF(AF61="Automático",0.25,)))</f>
        <v/>
      </c>
      <c r="AH61" s="12"/>
      <c r="AI61" s="12"/>
      <c r="AJ61" s="12"/>
      <c r="AK61" s="11" t="e">
        <f t="shared" si="10"/>
        <v>#VALUE!</v>
      </c>
      <c r="AL61" s="11"/>
      <c r="AM61" s="11">
        <f>+AM60-AL61</f>
        <v>0.18</v>
      </c>
      <c r="AN61" s="11">
        <f>IF(AE61='[1]11 FORMULAS'!$P$6,AN60-(AN60*AK61),AN60)</f>
        <v>0.6</v>
      </c>
      <c r="AO61" s="108"/>
      <c r="AP61" s="109"/>
      <c r="AQ61" s="108"/>
      <c r="AR61" s="109"/>
      <c r="AS61" s="107"/>
      <c r="AT61" s="111"/>
      <c r="AU61" s="114"/>
      <c r="AV61" s="114"/>
      <c r="AW61" s="114"/>
      <c r="AX61" s="114"/>
      <c r="AY61" s="146"/>
      <c r="AZ61" s="146"/>
      <c r="BA61" s="146"/>
      <c r="BB61" s="146"/>
      <c r="BC61" s="146"/>
      <c r="BF61" s="8"/>
    </row>
    <row r="62" spans="1:58" s="13" customFormat="1" ht="27" x14ac:dyDescent="0.25">
      <c r="A62" s="239"/>
      <c r="B62" s="116"/>
      <c r="C62" s="117"/>
      <c r="D62" s="118"/>
      <c r="E62" s="118"/>
      <c r="F62" s="119"/>
      <c r="G62" s="118"/>
      <c r="H62" s="120"/>
      <c r="I62" s="120"/>
      <c r="J62" s="121"/>
      <c r="K62" s="122"/>
      <c r="L62" s="109"/>
      <c r="M62" s="124"/>
      <c r="N62" s="125"/>
      <c r="O62" s="124"/>
      <c r="P62" s="109"/>
      <c r="Q62" s="112"/>
      <c r="R62" s="19" t="s">
        <v>272</v>
      </c>
      <c r="S62" s="109"/>
      <c r="T62" s="124"/>
      <c r="U62" s="109"/>
      <c r="V62" s="132"/>
      <c r="W62" s="107"/>
      <c r="X62" s="14"/>
      <c r="Y62" s="39"/>
      <c r="Z62" s="46"/>
      <c r="AA62" s="254"/>
      <c r="AB62" s="53"/>
      <c r="AC62" s="255"/>
      <c r="AD62" s="51" t="str">
        <f t="shared" si="12"/>
        <v/>
      </c>
      <c r="AE62" s="15"/>
      <c r="AF62" s="15"/>
      <c r="AG62" s="20" t="str">
        <f>IF(AF62="","",IF(AF62="Manual",0.15,IF(AF62="Automático",0.25,)))</f>
        <v/>
      </c>
      <c r="AH62" s="15"/>
      <c r="AI62" s="15"/>
      <c r="AJ62" s="15"/>
      <c r="AK62" s="11" t="e">
        <f t="shared" si="10"/>
        <v>#VALUE!</v>
      </c>
      <c r="AL62" s="11"/>
      <c r="AM62" s="11">
        <f>+AM61-AL62</f>
        <v>0.18</v>
      </c>
      <c r="AN62" s="11">
        <f>IF(AE62='[1]11 FORMULAS'!$P$6,AN61-(AN61*AK62),AN61)</f>
        <v>0.6</v>
      </c>
      <c r="AO62" s="108"/>
      <c r="AP62" s="109"/>
      <c r="AQ62" s="108"/>
      <c r="AR62" s="109"/>
      <c r="AS62" s="107"/>
      <c r="AT62" s="112"/>
      <c r="AU62" s="115"/>
      <c r="AV62" s="115"/>
      <c r="AW62" s="115"/>
      <c r="AX62" s="115"/>
      <c r="AY62" s="147"/>
      <c r="AZ62" s="147"/>
      <c r="BA62" s="147"/>
      <c r="BB62" s="147"/>
      <c r="BC62" s="147"/>
      <c r="BF62" s="8"/>
    </row>
    <row r="63" spans="1:58" s="13" customFormat="1" ht="33" x14ac:dyDescent="0.25">
      <c r="A63" s="216" t="s">
        <v>53</v>
      </c>
      <c r="B63" s="116" t="s">
        <v>186</v>
      </c>
      <c r="C63" s="117" t="s">
        <v>315</v>
      </c>
      <c r="D63" s="118" t="s">
        <v>373</v>
      </c>
      <c r="E63" s="118" t="s">
        <v>374</v>
      </c>
      <c r="F63" s="119" t="str">
        <f>+CONCATENATE(C63," ",D63," ",E63)</f>
        <v>Posibilidad de perdida economica y reputacional por incumplimiento de términos en  la atención de peticiones, conceptos, solicitudes, defensa , acciones judiciales y administrativa debido a la Falta de apropiación de la plataforma SAC para el manejo de las PQR por parte de los responsables de los procesos</v>
      </c>
      <c r="G63" s="118" t="s">
        <v>198</v>
      </c>
      <c r="H63" s="120" t="s">
        <v>187</v>
      </c>
      <c r="I63" s="120" t="s">
        <v>187</v>
      </c>
      <c r="J63" s="121" t="str">
        <f>+H63&amp;I63</f>
        <v>ProcesosProcesos</v>
      </c>
      <c r="K63" s="122">
        <v>12</v>
      </c>
      <c r="L63" s="109" t="str">
        <f>IF(K63&lt;=0,"",IF(K63&lt;=2,"Muy Baja",IF(K63&lt;=24,"Baja",IF(K63&lt;=500,"Media",IF(K63&lt;=5000,"Alta","Muy Alta")))))</f>
        <v>Baja</v>
      </c>
      <c r="M63" s="123">
        <f>IF(L63="","",IF(L63="Muy Baja",0.2,IF(L63="Baja",0.4,IF(L63="Media",0.6,IF(L63="Alta",0.8,IF(L63="Muy Alta",1,))))))</f>
        <v>0.4</v>
      </c>
      <c r="N63" s="125" t="s">
        <v>349</v>
      </c>
      <c r="O63" s="123">
        <f>IF(N63="","",IF(N63="menor a 10 SMLMV",0.2,IF(N63="ENTRE 10 Y 50 SMLMV",0.4,IF(N63="entre 50 y 100 SMLMV",0.6,IF(N63="entre 100 y 500 SMLMV",0.8,IF(N63="Mayor a 500 SMLMV",1,))))))</f>
        <v>0.8</v>
      </c>
      <c r="P63" s="109" t="str">
        <f>IF(O63&lt;=0,"",IF(O63&lt;=20%,"Leve",IF(O63&lt;=40%,"Menor",IF(O63&lt;=60%,"Moderado",IF(O63&lt;=80%,"Mayor","Catastrofico")))))</f>
        <v>Mayor</v>
      </c>
      <c r="Q63" s="110" t="s">
        <v>273</v>
      </c>
      <c r="R63" s="19" t="s">
        <v>271</v>
      </c>
      <c r="S63" s="109" t="str">
        <f>IF(T63&lt;=0,"",IF(T63&lt;=20%,"Leve",IF(T63&lt;=40%,"Menor",IF(T63&lt;=60%,"Moderado",IF(T63&lt;=80%,"Mayor","Catastrofico")))))</f>
        <v>Moderado</v>
      </c>
      <c r="T63" s="123">
        <f>IF(Q63="","",IF(Q63="El riesgo afecta la imagen de algún área de la organización",0.2,IF(Q63="El riesgo afecta la imagen de la entidad internamente, de conocimiento general nivel interno, de junta directiva y accionistas y/o de proveedores",0.4,IF(Q63="El riesgo afecta la imagen de la entidad con algunos usuarios de relevancia frente al logro de los objetivos",0.6,IF(Q63="El riesgo afecta la imagen de la entidad con efecto publicitario sostenido a nivel de sector administrativo, nivel departamental o municipal",0.8,IF(Q63="El riesgo afecta la imagen de la entidad a nivel nacional, con efecto publicitario sostenido a nivel país",1,))))))</f>
        <v>0.6</v>
      </c>
      <c r="U63" s="109" t="str">
        <f>IF(V63&lt;=0,"",IF(V63&lt;=20%,"Leve",IF(V63&lt;=40%,"Menor",IF(V63&lt;=60%,"Moderado",IF(V63&lt;=80%,"Mayor","Catastrofico")))))</f>
        <v>Moderado</v>
      </c>
      <c r="V63" s="132">
        <f>+T63</f>
        <v>0.6</v>
      </c>
      <c r="W63" s="107" t="str">
        <f>IF(OR(AND(L63="Muy Baja",U63="Leve"),AND(L63="Muy Baja",U63="Menor"),AND(L63="Baja",U63="Leve")),"Bajo",IF(OR(AND(L63="Muy baja",U63="Moderado"),AND(L63="Baja",U63="Menor"),AND(L63="Baja",U63="Moderado"),AND(L63="Media",U63="Leve"),AND(L63="Media",U63="Menor"),AND(L63="Media",U63="Moderado"),AND(L63="Alta",U63="Leve"),AND(L63="Alta",U63="Menor")),"Moderado",IF(OR(AND(L63="Muy Baja",U63="Mayor"),AND(L63="Baja",U63="Mayor"),AND(L63="Media",U63="Mayor"),AND(L63="Alta",U63="Moderado"),AND(L63="Alta",U63="Mayor"),AND(L63="Muy Alta",U63="Leve"),AND(L63="Muy Alta",U63="Menor"),AND(L63="Muy Alta",U63="Moderado"),AND(L63="Muy Alta",U63="Mayor")),"Alto",IF(OR(AND(L63="Muy Baja",U63="Catastrofico"),AND(L63="Baja",U63="Catastrofico"),AND(L63="Media",U63="Catastrofico"),AND(L63="Alta",U63="Catastrofico"),AND(L63="Muy Alta",U63="Catastrofico")),"Extremo",))))</f>
        <v>Moderado</v>
      </c>
      <c r="X63" s="9">
        <v>1</v>
      </c>
      <c r="Y63" s="41" t="s">
        <v>458</v>
      </c>
      <c r="Z63" s="46" t="s">
        <v>375</v>
      </c>
      <c r="AA63" s="89" t="s">
        <v>300</v>
      </c>
      <c r="AB63" s="53" t="str">
        <f>+CONCATENATE(Y63," ",Z63," ",AA63)</f>
        <v>Asesor Of. Asesora Jurídica Revisión diaria de las plataformas tecnológicas MENSUAL</v>
      </c>
      <c r="AC63" s="50" t="s">
        <v>188</v>
      </c>
      <c r="AD63" s="51">
        <f t="shared" si="12"/>
        <v>0.25</v>
      </c>
      <c r="AE63" s="11" t="str">
        <f>+IF(OR(AC63='[1]11 FORMULAS'!$O$4,AC63='[1]11 FORMULAS'!$O$5),'[1]11 FORMULAS'!$P$5,IF(AC63='[1]11 FORMULAS'!$O$6,'[1]11 FORMULAS'!$P$6,""))</f>
        <v>Probabilidad</v>
      </c>
      <c r="AF63" s="10" t="s">
        <v>189</v>
      </c>
      <c r="AG63" s="20">
        <f t="shared" ref="AG63:AG70" si="13">IF(AF63="","",IF(AF63="Manual",0.15,IF(AF63="Automatico",0.25,)))</f>
        <v>0.15</v>
      </c>
      <c r="AH63" s="12" t="s">
        <v>336</v>
      </c>
      <c r="AI63" s="12" t="s">
        <v>191</v>
      </c>
      <c r="AJ63" s="12" t="s">
        <v>192</v>
      </c>
      <c r="AK63" s="11">
        <f t="shared" si="10"/>
        <v>0.4</v>
      </c>
      <c r="AL63" s="11">
        <f>+M63*AK63</f>
        <v>0.16000000000000003</v>
      </c>
      <c r="AM63" s="11">
        <f>+M63-AL63</f>
        <v>0.24</v>
      </c>
      <c r="AN63" s="11">
        <f>IF(AE63='[1]11 FORMULAS'!$P$6,V63-(V63*AK63),V63)</f>
        <v>0.6</v>
      </c>
      <c r="AO63" s="108">
        <f>+AM67</f>
        <v>0.1008</v>
      </c>
      <c r="AP63" s="109" t="str">
        <f>IF(AO63&lt;=0,"",IF(AO63&lt;=20%,"Muy Baja",IF(AO63&lt;=40%,"Baja",IF(AO63&lt;=60%,"Media",IF(AO63&lt;=80%,"Alta","Muy Alta")))))</f>
        <v>Muy Baja</v>
      </c>
      <c r="AQ63" s="108">
        <f>+AN67</f>
        <v>0.6</v>
      </c>
      <c r="AR63" s="109" t="str">
        <f>IF(AQ63&lt;=0,"",IF(AQ63&lt;=20%,"Leve",IF(AQ63&lt;=40%,"Menor",IF(AQ63&lt;=60%,"Moderado",IF(AQ63&lt;=80%,"Mayor","Catastrofico")))))</f>
        <v>Moderado</v>
      </c>
      <c r="AS63" s="107" t="str">
        <f>IF(OR(AND(AP63="Muy Baja",AR63="Leve"),AND(AP63="Muy Baja",AR63="Menor"),AND(AP63="Baja",AR63="Leve")),"Bajo",IF(OR(AND(AP63="Muy baja",AR63="Moderado"),AND(AP63="Baja",AR63="Menor"),AND(AP63="Baja",AR63="Moderado"),AND(AP63="Media",AR63="Leve"),AND(AP63="Media",AR63="Menor"),AND(AP63="Media",AR63="Moderado"),AND(AP63="Alta",AR63="Leve"),AND(AP63="Alta",AR63="Menor")),"Moderado",IF(OR(AND(AP63="Muy Baja",AR63="Mayor"),AND(AP63="Baja",AR63="Mayor"),AND(AP63="Media",AR63="Mayor"),AND(AP63="Alta",AR63="Moderado"),AND(AP63="Alta",AR63="Mayor"),AND(AP63="Muy Alta",AR63="Leve"),AND(AP63="Muy Alta",AR63="Menor"),AND(AP63="Muy Alta",AR63="Moderado"),AND(AP63="Muy Alta",AR63="Mayor")),"Alto",IF(OR(AND(AP63="Muy Baja",AR63="Catastrofico"),AND(AP63="Baja",AR63="Catastrofico"),AND(AP63="Media",AR63="Catastrofico"),AND(AP63="Alta",AR63="Catastrofico"),AND(AP63="Muy Alta",AR63="Catastrofico")),"Extremo",""))))</f>
        <v>Moderado</v>
      </c>
      <c r="AT63" s="110" t="s">
        <v>194</v>
      </c>
      <c r="AU63" s="113"/>
      <c r="AV63" s="113"/>
      <c r="AW63" s="113"/>
      <c r="AX63" s="113"/>
      <c r="AY63" s="145"/>
      <c r="AZ63" s="145"/>
      <c r="BA63" s="145"/>
      <c r="BB63" s="145"/>
      <c r="BC63" s="145"/>
      <c r="BF63" s="8"/>
    </row>
    <row r="64" spans="1:58" s="13" customFormat="1" ht="49.5" x14ac:dyDescent="0.25">
      <c r="A64" s="238"/>
      <c r="B64" s="116"/>
      <c r="C64" s="117"/>
      <c r="D64" s="118"/>
      <c r="E64" s="118"/>
      <c r="F64" s="119"/>
      <c r="G64" s="118"/>
      <c r="H64" s="120"/>
      <c r="I64" s="120"/>
      <c r="J64" s="121"/>
      <c r="K64" s="122"/>
      <c r="L64" s="109"/>
      <c r="M64" s="124"/>
      <c r="N64" s="125"/>
      <c r="O64" s="124"/>
      <c r="P64" s="109"/>
      <c r="Q64" s="111"/>
      <c r="R64" s="19" t="s">
        <v>270</v>
      </c>
      <c r="S64" s="109"/>
      <c r="T64" s="124"/>
      <c r="U64" s="109"/>
      <c r="V64" s="132"/>
      <c r="W64" s="107"/>
      <c r="X64" s="9">
        <v>2</v>
      </c>
      <c r="Y64" s="41" t="s">
        <v>458</v>
      </c>
      <c r="Z64" s="46" t="s">
        <v>376</v>
      </c>
      <c r="AA64" s="89" t="s">
        <v>297</v>
      </c>
      <c r="AB64" s="53" t="str">
        <f>+CONCATENATE(Y64," ",Z64," ",AA64)</f>
        <v>Asesor Of. Asesora Jurídica Actualizar periódicamente el formato código GEDGL01-F001Control de seguimiento a  solicitudes ANUAL</v>
      </c>
      <c r="AC64" s="50" t="s">
        <v>188</v>
      </c>
      <c r="AD64" s="51">
        <f t="shared" si="12"/>
        <v>0.25</v>
      </c>
      <c r="AE64" s="11" t="str">
        <f>+IF(OR(AC64='[1]11 FORMULAS'!$O$4,AC64='[1]11 FORMULAS'!$O$5),'[1]11 FORMULAS'!$P$5,IF(AC64='[1]11 FORMULAS'!$O$6,'[1]11 FORMULAS'!$P$6,""))</f>
        <v>Probabilidad</v>
      </c>
      <c r="AF64" s="10" t="s">
        <v>189</v>
      </c>
      <c r="AG64" s="20">
        <f t="shared" si="13"/>
        <v>0.15</v>
      </c>
      <c r="AH64" s="12" t="s">
        <v>190</v>
      </c>
      <c r="AI64" s="12" t="s">
        <v>191</v>
      </c>
      <c r="AJ64" s="12" t="s">
        <v>192</v>
      </c>
      <c r="AK64" s="11">
        <f t="shared" ref="AK64:AK72" si="14">+AD64+AG64</f>
        <v>0.4</v>
      </c>
      <c r="AL64" s="11">
        <f>+AM63*AK64</f>
        <v>9.6000000000000002E-2</v>
      </c>
      <c r="AM64" s="11">
        <f>+AM63-AL64</f>
        <v>0.14399999999999999</v>
      </c>
      <c r="AN64" s="11">
        <f>IF(AE64='[1]11 FORMULAS'!$P$6,AN63-(AN63*AK64),AN63)</f>
        <v>0.6</v>
      </c>
      <c r="AO64" s="108"/>
      <c r="AP64" s="109"/>
      <c r="AQ64" s="108"/>
      <c r="AR64" s="109"/>
      <c r="AS64" s="107"/>
      <c r="AT64" s="111"/>
      <c r="AU64" s="114"/>
      <c r="AV64" s="114"/>
      <c r="AW64" s="114"/>
      <c r="AX64" s="114"/>
      <c r="AY64" s="146"/>
      <c r="AZ64" s="146"/>
      <c r="BA64" s="146"/>
      <c r="BB64" s="146"/>
      <c r="BC64" s="146"/>
      <c r="BF64" s="8"/>
    </row>
    <row r="65" spans="1:58" s="13" customFormat="1" ht="27" x14ac:dyDescent="0.25">
      <c r="A65" s="238"/>
      <c r="B65" s="116"/>
      <c r="C65" s="117"/>
      <c r="D65" s="118"/>
      <c r="E65" s="118"/>
      <c r="F65" s="119"/>
      <c r="G65" s="118"/>
      <c r="H65" s="120"/>
      <c r="I65" s="120"/>
      <c r="J65" s="121"/>
      <c r="K65" s="122"/>
      <c r="L65" s="109"/>
      <c r="M65" s="124"/>
      <c r="N65" s="125"/>
      <c r="O65" s="124"/>
      <c r="P65" s="109"/>
      <c r="Q65" s="111"/>
      <c r="R65" s="19" t="s">
        <v>273</v>
      </c>
      <c r="S65" s="109"/>
      <c r="T65" s="124"/>
      <c r="U65" s="109"/>
      <c r="V65" s="132"/>
      <c r="W65" s="107"/>
      <c r="X65" s="9">
        <v>3</v>
      </c>
      <c r="Y65" s="42" t="s">
        <v>458</v>
      </c>
      <c r="Z65" s="46" t="s">
        <v>377</v>
      </c>
      <c r="AA65" s="89" t="s">
        <v>378</v>
      </c>
      <c r="AB65" s="53" t="str">
        <f>+CONCATENATE(Y65," ",Z65," ",AA65)</f>
        <v>Asesor Of. Asesora Jurídica Revisar el libro radicado DIARIO</v>
      </c>
      <c r="AC65" s="50" t="s">
        <v>298</v>
      </c>
      <c r="AD65" s="51">
        <f t="shared" si="12"/>
        <v>0.15</v>
      </c>
      <c r="AE65" s="11" t="str">
        <f>+IF(OR(AC65='[1]11 FORMULAS'!$O$4,AC65='[1]11 FORMULAS'!$O$5),'[1]11 FORMULAS'!$P$5,IF(AC65='[1]11 FORMULAS'!$O$6,'[1]11 FORMULAS'!$P$6,""))</f>
        <v>Probabilidad</v>
      </c>
      <c r="AF65" s="10" t="s">
        <v>189</v>
      </c>
      <c r="AG65" s="20">
        <f t="shared" si="13"/>
        <v>0.15</v>
      </c>
      <c r="AH65" s="12" t="s">
        <v>190</v>
      </c>
      <c r="AI65" s="12" t="s">
        <v>191</v>
      </c>
      <c r="AJ65" s="12" t="s">
        <v>192</v>
      </c>
      <c r="AK65" s="11">
        <f t="shared" si="14"/>
        <v>0.3</v>
      </c>
      <c r="AL65" s="11">
        <f>+AM64*AK65</f>
        <v>4.3199999999999995E-2</v>
      </c>
      <c r="AM65" s="11">
        <f>+AM64-AL65</f>
        <v>0.1008</v>
      </c>
      <c r="AN65" s="11">
        <f>IF(AE65='[1]11 FORMULAS'!$P$6,AN64-(AN64*AK65),AN64)</f>
        <v>0.6</v>
      </c>
      <c r="AO65" s="108"/>
      <c r="AP65" s="109"/>
      <c r="AQ65" s="108"/>
      <c r="AR65" s="109"/>
      <c r="AS65" s="107"/>
      <c r="AT65" s="111"/>
      <c r="AU65" s="114"/>
      <c r="AV65" s="114"/>
      <c r="AW65" s="114"/>
      <c r="AX65" s="114"/>
      <c r="AY65" s="146"/>
      <c r="AZ65" s="146"/>
      <c r="BA65" s="146"/>
      <c r="BB65" s="146"/>
      <c r="BC65" s="146"/>
    </row>
    <row r="66" spans="1:58" s="13" customFormat="1" ht="40.5" x14ac:dyDescent="0.25">
      <c r="A66" s="238"/>
      <c r="B66" s="116"/>
      <c r="C66" s="117"/>
      <c r="D66" s="118"/>
      <c r="E66" s="118"/>
      <c r="F66" s="119"/>
      <c r="G66" s="118"/>
      <c r="H66" s="120"/>
      <c r="I66" s="120"/>
      <c r="J66" s="121"/>
      <c r="K66" s="122"/>
      <c r="L66" s="109"/>
      <c r="M66" s="124"/>
      <c r="N66" s="125"/>
      <c r="O66" s="124"/>
      <c r="P66" s="109"/>
      <c r="Q66" s="111"/>
      <c r="R66" s="19" t="s">
        <v>274</v>
      </c>
      <c r="S66" s="109"/>
      <c r="T66" s="124"/>
      <c r="U66" s="109"/>
      <c r="V66" s="132"/>
      <c r="W66" s="107"/>
      <c r="X66" s="9">
        <v>4</v>
      </c>
      <c r="Y66" s="39"/>
      <c r="Z66" s="46"/>
      <c r="AA66" s="89"/>
      <c r="AB66" s="53" t="str">
        <f>+CONCATENATE(Y66," ",Z66," ",AA66)</f>
        <v xml:space="preserve">  </v>
      </c>
      <c r="AC66" s="50"/>
      <c r="AD66" s="51" t="str">
        <f t="shared" si="12"/>
        <v/>
      </c>
      <c r="AE66" s="11" t="str">
        <f>+IF(OR(AC66='[1]11 FORMULAS'!$O$4,AC66='[1]11 FORMULAS'!$O$5),'[1]11 FORMULAS'!$P$5,IF(AC66='[1]11 FORMULAS'!$O$6,'[1]11 FORMULAS'!$P$6,""))</f>
        <v/>
      </c>
      <c r="AF66" s="10"/>
      <c r="AG66" s="20" t="str">
        <f t="shared" si="13"/>
        <v/>
      </c>
      <c r="AH66" s="12"/>
      <c r="AI66" s="12"/>
      <c r="AJ66" s="12"/>
      <c r="AK66" s="11" t="e">
        <f t="shared" si="14"/>
        <v>#VALUE!</v>
      </c>
      <c r="AL66" s="11"/>
      <c r="AM66" s="11">
        <f>+AM65-AL66</f>
        <v>0.1008</v>
      </c>
      <c r="AN66" s="11">
        <f>IF(AE66='[1]11 FORMULAS'!$P$6,AN65-(AN65*AK66),AN65)</f>
        <v>0.6</v>
      </c>
      <c r="AO66" s="108"/>
      <c r="AP66" s="109"/>
      <c r="AQ66" s="108"/>
      <c r="AR66" s="109"/>
      <c r="AS66" s="107"/>
      <c r="AT66" s="111"/>
      <c r="AU66" s="114"/>
      <c r="AV66" s="114"/>
      <c r="AW66" s="114"/>
      <c r="AX66" s="114"/>
      <c r="AY66" s="146"/>
      <c r="AZ66" s="146"/>
      <c r="BA66" s="146"/>
      <c r="BB66" s="146"/>
      <c r="BC66" s="146"/>
    </row>
    <row r="67" spans="1:58" s="13" customFormat="1" ht="27" x14ac:dyDescent="0.25">
      <c r="A67" s="217"/>
      <c r="B67" s="116"/>
      <c r="C67" s="117"/>
      <c r="D67" s="118"/>
      <c r="E67" s="118"/>
      <c r="F67" s="119"/>
      <c r="G67" s="118"/>
      <c r="H67" s="120"/>
      <c r="I67" s="120"/>
      <c r="J67" s="121"/>
      <c r="K67" s="122"/>
      <c r="L67" s="109"/>
      <c r="M67" s="124"/>
      <c r="N67" s="125"/>
      <c r="O67" s="124"/>
      <c r="P67" s="109"/>
      <c r="Q67" s="112"/>
      <c r="R67" s="19" t="s">
        <v>272</v>
      </c>
      <c r="S67" s="109"/>
      <c r="T67" s="124"/>
      <c r="U67" s="109"/>
      <c r="V67" s="132"/>
      <c r="W67" s="107"/>
      <c r="X67" s="14"/>
      <c r="Y67" s="39"/>
      <c r="Z67" s="46"/>
      <c r="AA67" s="256"/>
      <c r="AB67" s="53"/>
      <c r="AC67" s="255"/>
      <c r="AD67" s="51" t="str">
        <f t="shared" si="12"/>
        <v/>
      </c>
      <c r="AE67" s="15"/>
      <c r="AF67" s="15"/>
      <c r="AG67" s="20" t="str">
        <f t="shared" si="13"/>
        <v/>
      </c>
      <c r="AH67" s="15"/>
      <c r="AI67" s="15"/>
      <c r="AJ67" s="15"/>
      <c r="AK67" s="11" t="e">
        <f t="shared" si="14"/>
        <v>#VALUE!</v>
      </c>
      <c r="AL67" s="11"/>
      <c r="AM67" s="11">
        <f>+AM66-AL67</f>
        <v>0.1008</v>
      </c>
      <c r="AN67" s="11">
        <f>IF(AE67='[1]11 FORMULAS'!$P$6,AN66-(AN66*AK67),AN66)</f>
        <v>0.6</v>
      </c>
      <c r="AO67" s="108"/>
      <c r="AP67" s="109"/>
      <c r="AQ67" s="108"/>
      <c r="AR67" s="109"/>
      <c r="AS67" s="107"/>
      <c r="AT67" s="112"/>
      <c r="AU67" s="115"/>
      <c r="AV67" s="115"/>
      <c r="AW67" s="115"/>
      <c r="AX67" s="115"/>
      <c r="AY67" s="147"/>
      <c r="AZ67" s="147"/>
      <c r="BA67" s="147"/>
      <c r="BB67" s="147"/>
      <c r="BC67" s="147"/>
    </row>
    <row r="68" spans="1:58" s="13" customFormat="1" ht="33" x14ac:dyDescent="0.25">
      <c r="A68" s="216" t="s">
        <v>53</v>
      </c>
      <c r="B68" s="116" t="s">
        <v>303</v>
      </c>
      <c r="C68" s="117" t="s">
        <v>197</v>
      </c>
      <c r="D68" s="118" t="s">
        <v>379</v>
      </c>
      <c r="E68" s="118" t="s">
        <v>380</v>
      </c>
      <c r="F68" s="119" t="str">
        <f>+CONCATENATE(C68," ",D68," ",E68)</f>
        <v>Posibilidad de perdida reputacional Por  recibir o solicitar cualquier dádiva o beneficio a nombre propio o de terceros, para expedir conceptos u orientaciones de tipo jurídico sin fundamento legal. debido a Subutilización o manejo inadecuado de los Sistemas de Información con los que cuenta la SED en sus diferentes procesos, que permita la consecución y análisis de la información necesaria para la toma de decisiones. (Falta de articulación de la información generada por las diferentes plataformas).</v>
      </c>
      <c r="G68" s="118" t="s">
        <v>198</v>
      </c>
      <c r="H68" s="120" t="s">
        <v>187</v>
      </c>
      <c r="I68" s="120" t="s">
        <v>187</v>
      </c>
      <c r="J68" s="121" t="str">
        <f>+H68&amp;I68</f>
        <v>ProcesosProcesos</v>
      </c>
      <c r="K68" s="122">
        <v>12</v>
      </c>
      <c r="L68" s="109" t="str">
        <f>IF(K68&lt;=0,"",IF(K68&lt;=2,"Muy Baja",IF(K68&lt;=24,"Baja",IF(K68&lt;=500,"Media",IF(K68&lt;=5000,"Alta","Muy Alta")))))</f>
        <v>Baja</v>
      </c>
      <c r="M68" s="123">
        <f>IF(L68="","",IF(L68="Muy Baja",0.2,IF(L68="Baja",0.4,IF(L68="Media",0.6,IF(L68="Alta",0.8,IF(L68="Muy Alta",1,))))))</f>
        <v>0.4</v>
      </c>
      <c r="N68" s="125" t="s">
        <v>193</v>
      </c>
      <c r="O68" s="123">
        <f>IF(N68="","",IF(N68="menor a 10 SMLMV",0.2,IF(N68="ENTRE 10 Y 50 SMLMV",0.4,IF(N68="entre 50 y 100 SMLMV",0.6,IF(N68="entre 100 y 500 SMLMV",0.8,IF(N68="Mayor a 500 SMLMV",1,))))))</f>
        <v>0</v>
      </c>
      <c r="P68" s="109" t="str">
        <f>IF(O68&lt;=0,"",IF(O68&lt;=20%,"Leve",IF(O68&lt;=40%,"Menor",IF(O68&lt;=60%,"Moderado",IF(O68&lt;=80%,"Mayor","Catastrofico")))))</f>
        <v/>
      </c>
      <c r="Q68" s="110" t="s">
        <v>270</v>
      </c>
      <c r="R68" s="19" t="s">
        <v>271</v>
      </c>
      <c r="S68" s="109" t="str">
        <f>IF(T68&lt;=0,"",IF(T68&lt;=20%,"Leve",IF(T68&lt;=40%,"Menor",IF(T68&lt;=60%,"Moderado",IF(T68&lt;=80%,"Mayor","Catastrofico")))))</f>
        <v>Menor</v>
      </c>
      <c r="T68" s="123">
        <f>IF(Q68="","",IF(Q68="El riesgo afecta la imagen de algún área de la organización",0.2,IF(Q68="El riesgo afecta la imagen de la entidad internamente, de conocimiento general nivel interno, de junta directiva y accionistas y/o de proveedores",0.4,IF(Q68="El riesgo afecta la imagen de la entidad con algunos usuarios de relevancia frente al logro de los objetivos",0.6,IF(Q68="El riesgo afecta la imagen de la entidad con efecto publicitario sostenido a nivel de sector administrativo, nivel departamental o municipal",0.8,IF(Q68="El riesgo afecta la imagen de la entidad a nivel nacional, con efecto publicitario sostenido a nivel país",1,))))))</f>
        <v>0.4</v>
      </c>
      <c r="U68" s="109" t="str">
        <f>IF(V68&lt;=0,"",IF(V68&lt;=20%,"Leve",IF(V68&lt;=40%,"Menor",IF(V68&lt;=60%,"Moderado",IF(V68&lt;=80%,"Mayor","Catastrofico")))))</f>
        <v>Menor</v>
      </c>
      <c r="V68" s="132">
        <f>+T68</f>
        <v>0.4</v>
      </c>
      <c r="W68" s="107" t="str">
        <f>IF(OR(AND(L68="Muy Baja",U68="Leve"),AND(L68="Muy Baja",U68="Menor"),AND(L68="Baja",U68="Leve")),"Bajo",IF(OR(AND(L68="Muy baja",U68="Moderado"),AND(L68="Baja",U68="Menor"),AND(L68="Baja",U68="Moderado"),AND(L68="Media",U68="Leve"),AND(L68="Media",U68="Menor"),AND(L68="Media",U68="Moderado"),AND(L68="Alta",U68="Leve"),AND(L68="Alta",U68="Menor")),"Moderado",IF(OR(AND(L68="Muy Baja",U68="Mayor"),AND(L68="Baja",U68="Mayor"),AND(L68="Media",U68="Mayor"),AND(L68="Alta",U68="Moderado"),AND(L68="Alta",U68="Mayor"),AND(L68="Muy Alta",U68="Leve"),AND(L68="Muy Alta",U68="Menor"),AND(L68="Muy Alta",U68="Moderado"),AND(L68="Muy Alta",U68="Mayor")),"Alto",IF(OR(AND(L68="Muy Baja",U68="Catastrofico"),AND(L68="Baja",U68="Catastrofico"),AND(L68="Media",U68="Catastrofico"),AND(L68="Alta",U68="Catastrofico"),AND(L68="Muy Alta",U68="Catastrofico")),"Extremo",))))</f>
        <v>Moderado</v>
      </c>
      <c r="X68" s="9">
        <v>1</v>
      </c>
      <c r="Y68" s="41" t="s">
        <v>458</v>
      </c>
      <c r="Z68" s="46" t="s">
        <v>381</v>
      </c>
      <c r="AA68" s="243" t="s">
        <v>382</v>
      </c>
      <c r="AB68" s="53" t="str">
        <f>+CONCATENATE(Y68," ",Z68," ",AA68)</f>
        <v xml:space="preserve">Asesor Of. Asesora Jurídica Revisión y  actualización del  normograma Cuando Sea Necesario </v>
      </c>
      <c r="AC68" s="50" t="s">
        <v>188</v>
      </c>
      <c r="AD68" s="51">
        <f t="shared" si="12"/>
        <v>0.25</v>
      </c>
      <c r="AE68" s="11" t="str">
        <f>+IF(OR(AC68='[1]11 FORMULAS'!$O$4,AC68='[1]11 FORMULAS'!$O$5),'[1]11 FORMULAS'!$P$5,IF(AC68='[1]11 FORMULAS'!$O$6,'[1]11 FORMULAS'!$P$6,""))</f>
        <v>Probabilidad</v>
      </c>
      <c r="AF68" s="10" t="s">
        <v>189</v>
      </c>
      <c r="AG68" s="20">
        <f t="shared" si="13"/>
        <v>0.15</v>
      </c>
      <c r="AH68" s="12" t="s">
        <v>190</v>
      </c>
      <c r="AI68" s="12" t="s">
        <v>191</v>
      </c>
      <c r="AJ68" s="12" t="s">
        <v>192</v>
      </c>
      <c r="AK68" s="11">
        <f>+AD68+AG68</f>
        <v>0.4</v>
      </c>
      <c r="AL68" s="11">
        <f>+M68*AK68</f>
        <v>0.16000000000000003</v>
      </c>
      <c r="AM68" s="11">
        <f>+M68-AL68</f>
        <v>0.24</v>
      </c>
      <c r="AN68" s="11">
        <f>IF(AE68='[1]11 FORMULAS'!$P$6,V68-(V68*AK68),V68)</f>
        <v>0.4</v>
      </c>
      <c r="AO68" s="108">
        <f>+AM72</f>
        <v>8.6399999999999991E-2</v>
      </c>
      <c r="AP68" s="109" t="str">
        <f>IF(AO68&lt;=0,"",IF(AO68&lt;=20%,"Muy Baja",IF(AO68&lt;=40%,"Baja",IF(AO68&lt;=60%,"Media",IF(AO68&lt;=80%,"Alta","Muy Alta")))))</f>
        <v>Muy Baja</v>
      </c>
      <c r="AQ68" s="108">
        <f>+AN72</f>
        <v>0.4</v>
      </c>
      <c r="AR68" s="109" t="str">
        <f>IF(AQ68&lt;=0,"",IF(AQ68&lt;=20%,"Leve",IF(AQ68&lt;=40%,"Menor",IF(AQ68&lt;=60%,"Moderado",IF(AQ68&lt;=80%,"Mayor","Catastrofico")))))</f>
        <v>Menor</v>
      </c>
      <c r="AS68" s="107" t="str">
        <f>IF(OR(AND(AP68="Muy Baja",AR68="Leve"),AND(AP68="Muy Baja",AR68="Menor"),AND(AP68="Baja",AR68="Leve")),"Bajo",IF(OR(AND(AP68="Muy baja",AR68="Moderado"),AND(AP68="Baja",AR68="Menor"),AND(AP68="Baja",AR68="Moderado"),AND(AP68="Media",AR68="Leve"),AND(AP68="Media",AR68="Menor"),AND(AP68="Media",AR68="Moderado"),AND(AP68="Alta",AR68="Leve"),AND(AP68="Alta",AR68="Menor")),"Moderado",IF(OR(AND(AP68="Muy Baja",AR68="Mayor"),AND(AP68="Baja",AR68="Mayor"),AND(AP68="Media",AR68="Mayor"),AND(AP68="Alta",AR68="Moderado"),AND(AP68="Alta",AR68="Mayor"),AND(AP68="Muy Alta",AR68="Leve"),AND(AP68="Muy Alta",AR68="Menor"),AND(AP68="Muy Alta",AR68="Moderado"),AND(AP68="Muy Alta",AR68="Mayor")),"Alto",IF(OR(AND(AP68="Muy Baja",AR68="Catastrofico"),AND(AP68="Baja",AR68="Catastrofico"),AND(AP68="Media",AR68="Catastrofico"),AND(AP68="Alta",AR68="Catastrofico"),AND(AP68="Muy Alta",AR68="Catastrofico")),"Extremo",""))))</f>
        <v>Bajo</v>
      </c>
      <c r="AT68" s="110" t="s">
        <v>194</v>
      </c>
      <c r="AU68" s="113"/>
      <c r="AV68" s="113"/>
      <c r="AW68" s="113"/>
      <c r="AX68" s="113"/>
      <c r="AY68" s="145"/>
      <c r="AZ68" s="58"/>
      <c r="BA68" s="58"/>
      <c r="BB68" s="145"/>
      <c r="BC68" s="145"/>
      <c r="BF68" s="8"/>
    </row>
    <row r="69" spans="1:58" s="13" customFormat="1" ht="40.5" x14ac:dyDescent="0.25">
      <c r="A69" s="238"/>
      <c r="B69" s="116"/>
      <c r="C69" s="117"/>
      <c r="D69" s="118"/>
      <c r="E69" s="118"/>
      <c r="F69" s="119"/>
      <c r="G69" s="118"/>
      <c r="H69" s="120"/>
      <c r="I69" s="120"/>
      <c r="J69" s="121"/>
      <c r="K69" s="122"/>
      <c r="L69" s="109"/>
      <c r="M69" s="124"/>
      <c r="N69" s="125"/>
      <c r="O69" s="124"/>
      <c r="P69" s="109"/>
      <c r="Q69" s="111"/>
      <c r="R69" s="19" t="s">
        <v>270</v>
      </c>
      <c r="S69" s="109"/>
      <c r="T69" s="124"/>
      <c r="U69" s="109"/>
      <c r="V69" s="132"/>
      <c r="W69" s="107"/>
      <c r="X69" s="9">
        <v>2</v>
      </c>
      <c r="Y69" s="41" t="s">
        <v>458</v>
      </c>
      <c r="Z69" s="46" t="s">
        <v>383</v>
      </c>
      <c r="AA69" s="243" t="s">
        <v>384</v>
      </c>
      <c r="AB69" s="53" t="str">
        <f>+CONCATENATE(Y69," ",Z69," ",AA69)</f>
        <v xml:space="preserve">Asesor Of. Asesora Jurídica Mecanismos de doble verificación para emisión de los conceptos Diario </v>
      </c>
      <c r="AC69" s="50" t="s">
        <v>188</v>
      </c>
      <c r="AD69" s="51">
        <f t="shared" si="12"/>
        <v>0.25</v>
      </c>
      <c r="AE69" s="11" t="str">
        <f>+IF(OR(AC69='[1]11 FORMULAS'!$O$4,AC69='[1]11 FORMULAS'!$O$5),'[1]11 FORMULAS'!$P$5,IF(AC69='[1]11 FORMULAS'!$O$6,'[1]11 FORMULAS'!$P$6,""))</f>
        <v>Probabilidad</v>
      </c>
      <c r="AF69" s="10" t="s">
        <v>189</v>
      </c>
      <c r="AG69" s="20">
        <f t="shared" si="13"/>
        <v>0.15</v>
      </c>
      <c r="AH69" s="12" t="s">
        <v>190</v>
      </c>
      <c r="AI69" s="12" t="s">
        <v>191</v>
      </c>
      <c r="AJ69" s="12" t="s">
        <v>192</v>
      </c>
      <c r="AK69" s="11">
        <f t="shared" si="14"/>
        <v>0.4</v>
      </c>
      <c r="AL69" s="11">
        <f>+AM68*AK69</f>
        <v>9.6000000000000002E-2</v>
      </c>
      <c r="AM69" s="11">
        <f>+AM68-AL69</f>
        <v>0.14399999999999999</v>
      </c>
      <c r="AN69" s="11">
        <f>IF(AE69='[1]11 FORMULAS'!$P$6,AN68-(AN68*AK69),AN68)</f>
        <v>0.4</v>
      </c>
      <c r="AO69" s="108"/>
      <c r="AP69" s="109"/>
      <c r="AQ69" s="108"/>
      <c r="AR69" s="109"/>
      <c r="AS69" s="107"/>
      <c r="AT69" s="111"/>
      <c r="AU69" s="114"/>
      <c r="AV69" s="114"/>
      <c r="AW69" s="114"/>
      <c r="AX69" s="114"/>
      <c r="AY69" s="146"/>
      <c r="AZ69" s="58"/>
      <c r="BA69" s="58"/>
      <c r="BB69" s="146"/>
      <c r="BC69" s="146"/>
      <c r="BF69" s="8"/>
    </row>
    <row r="70" spans="1:58" s="13" customFormat="1" ht="49.5" x14ac:dyDescent="0.25">
      <c r="A70" s="238"/>
      <c r="B70" s="116"/>
      <c r="C70" s="117"/>
      <c r="D70" s="118"/>
      <c r="E70" s="118"/>
      <c r="F70" s="119"/>
      <c r="G70" s="118"/>
      <c r="H70" s="120"/>
      <c r="I70" s="120"/>
      <c r="J70" s="121"/>
      <c r="K70" s="122"/>
      <c r="L70" s="109"/>
      <c r="M70" s="124"/>
      <c r="N70" s="125"/>
      <c r="O70" s="124"/>
      <c r="P70" s="109"/>
      <c r="Q70" s="111"/>
      <c r="R70" s="19" t="s">
        <v>273</v>
      </c>
      <c r="S70" s="109"/>
      <c r="T70" s="124"/>
      <c r="U70" s="109"/>
      <c r="V70" s="132"/>
      <c r="W70" s="107"/>
      <c r="X70" s="9">
        <v>3</v>
      </c>
      <c r="Y70" s="41" t="s">
        <v>458</v>
      </c>
      <c r="Z70" s="46" t="s">
        <v>385</v>
      </c>
      <c r="AA70" s="243" t="s">
        <v>382</v>
      </c>
      <c r="AB70" s="53" t="str">
        <f>+CONCATENATE(Y70," ",Z70," ",AA70)</f>
        <v xml:space="preserve">Asesor Of. Asesora Jurídica Socialización a todos los funcionarios del proceso la actualización del normograma haciendo énfasis en los apartes que aplican fundamentalmente Cuando Sea Necesario </v>
      </c>
      <c r="AC70" s="50" t="s">
        <v>188</v>
      </c>
      <c r="AD70" s="51">
        <f t="shared" si="12"/>
        <v>0.25</v>
      </c>
      <c r="AE70" s="11" t="str">
        <f>+IF(OR(AC70='[1]11 FORMULAS'!$O$4,AC70='[1]11 FORMULAS'!$O$5),'[1]11 FORMULAS'!$P$5,IF(AC70='[1]11 FORMULAS'!$O$6,'[1]11 FORMULAS'!$P$6,""))</f>
        <v>Probabilidad</v>
      </c>
      <c r="AF70" s="10" t="s">
        <v>189</v>
      </c>
      <c r="AG70" s="20">
        <f t="shared" si="13"/>
        <v>0.15</v>
      </c>
      <c r="AH70" s="12" t="s">
        <v>190</v>
      </c>
      <c r="AI70" s="12" t="s">
        <v>191</v>
      </c>
      <c r="AJ70" s="12" t="s">
        <v>192</v>
      </c>
      <c r="AK70" s="11">
        <f t="shared" si="14"/>
        <v>0.4</v>
      </c>
      <c r="AL70" s="11">
        <f>+AM69*AK70</f>
        <v>5.7599999999999998E-2</v>
      </c>
      <c r="AM70" s="11">
        <f>+AM69-AL70</f>
        <v>8.6399999999999991E-2</v>
      </c>
      <c r="AN70" s="11">
        <f>IF(AE70='[1]11 FORMULAS'!$P$6,AN69-(AN69*AK70),AN69)</f>
        <v>0.4</v>
      </c>
      <c r="AO70" s="108"/>
      <c r="AP70" s="109"/>
      <c r="AQ70" s="108"/>
      <c r="AR70" s="109"/>
      <c r="AS70" s="107"/>
      <c r="AT70" s="111"/>
      <c r="AU70" s="114"/>
      <c r="AV70" s="114"/>
      <c r="AW70" s="114"/>
      <c r="AX70" s="114"/>
      <c r="AY70" s="146"/>
      <c r="AZ70" s="58"/>
      <c r="BA70" s="58"/>
      <c r="BB70" s="146"/>
      <c r="BC70" s="146"/>
      <c r="BF70" s="8"/>
    </row>
    <row r="71" spans="1:58" s="13" customFormat="1" ht="40.5" x14ac:dyDescent="0.25">
      <c r="A71" s="238"/>
      <c r="B71" s="116"/>
      <c r="C71" s="117"/>
      <c r="D71" s="118"/>
      <c r="E71" s="118"/>
      <c r="F71" s="119"/>
      <c r="G71" s="118"/>
      <c r="H71" s="120"/>
      <c r="I71" s="120"/>
      <c r="J71" s="121"/>
      <c r="K71" s="122"/>
      <c r="L71" s="109"/>
      <c r="M71" s="124"/>
      <c r="N71" s="125"/>
      <c r="O71" s="124"/>
      <c r="P71" s="109"/>
      <c r="Q71" s="111"/>
      <c r="R71" s="19" t="s">
        <v>274</v>
      </c>
      <c r="S71" s="109"/>
      <c r="T71" s="124"/>
      <c r="U71" s="109"/>
      <c r="V71" s="132"/>
      <c r="W71" s="107"/>
      <c r="X71" s="9">
        <v>4</v>
      </c>
      <c r="Y71" s="39"/>
      <c r="Z71" s="46"/>
      <c r="AA71" s="89"/>
      <c r="AB71" s="53" t="str">
        <f>+CONCATENATE(Y71," ",Z71," ",AA71)</f>
        <v xml:space="preserve">  </v>
      </c>
      <c r="AC71" s="50"/>
      <c r="AD71" s="51" t="str">
        <f t="shared" si="12"/>
        <v/>
      </c>
      <c r="AE71" s="11" t="str">
        <f>+IF(OR(AC71='[1]11 FORMULAS'!$O$4,AC71='[1]11 FORMULAS'!$O$5),'[1]11 FORMULAS'!$P$5,IF(AC71='[1]11 FORMULAS'!$O$6,'[1]11 FORMULAS'!$P$6,""))</f>
        <v/>
      </c>
      <c r="AF71" s="10"/>
      <c r="AG71" s="20" t="str">
        <f>IF(AF71="","",IF(AF71="Manual",0.15,IF(AF71="Automático",0.25,)))</f>
        <v/>
      </c>
      <c r="AH71" s="12"/>
      <c r="AI71" s="12"/>
      <c r="AJ71" s="12"/>
      <c r="AK71" s="11" t="e">
        <f t="shared" si="14"/>
        <v>#VALUE!</v>
      </c>
      <c r="AL71" s="11"/>
      <c r="AM71" s="11">
        <f>+AM70-AL71</f>
        <v>8.6399999999999991E-2</v>
      </c>
      <c r="AN71" s="11">
        <f>IF(AE71='[1]11 FORMULAS'!$P$6,AN70-(AN70*AK71),AN70)</f>
        <v>0.4</v>
      </c>
      <c r="AO71" s="108"/>
      <c r="AP71" s="109"/>
      <c r="AQ71" s="108"/>
      <c r="AR71" s="109"/>
      <c r="AS71" s="107"/>
      <c r="AT71" s="111"/>
      <c r="AU71" s="114"/>
      <c r="AV71" s="114"/>
      <c r="AW71" s="114"/>
      <c r="AX71" s="114"/>
      <c r="AY71" s="146"/>
      <c r="AZ71" s="58"/>
      <c r="BA71" s="58"/>
      <c r="BB71" s="146"/>
      <c r="BC71" s="146"/>
      <c r="BF71" s="8"/>
    </row>
    <row r="72" spans="1:58" s="13" customFormat="1" ht="27" x14ac:dyDescent="0.25">
      <c r="A72" s="217"/>
      <c r="B72" s="116"/>
      <c r="C72" s="117"/>
      <c r="D72" s="118"/>
      <c r="E72" s="118"/>
      <c r="F72" s="119"/>
      <c r="G72" s="118"/>
      <c r="H72" s="120"/>
      <c r="I72" s="120"/>
      <c r="J72" s="121"/>
      <c r="K72" s="122"/>
      <c r="L72" s="109"/>
      <c r="M72" s="124"/>
      <c r="N72" s="125"/>
      <c r="O72" s="124"/>
      <c r="P72" s="109"/>
      <c r="Q72" s="112"/>
      <c r="R72" s="19" t="s">
        <v>272</v>
      </c>
      <c r="S72" s="109"/>
      <c r="T72" s="124"/>
      <c r="U72" s="109"/>
      <c r="V72" s="132"/>
      <c r="W72" s="107"/>
      <c r="X72" s="14"/>
      <c r="Y72" s="39"/>
      <c r="Z72" s="46"/>
      <c r="AA72" s="254"/>
      <c r="AB72" s="53"/>
      <c r="AC72" s="255"/>
      <c r="AD72" s="51" t="str">
        <f t="shared" si="12"/>
        <v/>
      </c>
      <c r="AE72" s="15"/>
      <c r="AF72" s="15"/>
      <c r="AG72" s="20" t="str">
        <f>IF(AF72="","",IF(AF72="Manual",0.15,IF(AF72="Automático",0.25,)))</f>
        <v/>
      </c>
      <c r="AH72" s="15"/>
      <c r="AI72" s="15"/>
      <c r="AJ72" s="15"/>
      <c r="AK72" s="11" t="e">
        <f t="shared" si="14"/>
        <v>#VALUE!</v>
      </c>
      <c r="AL72" s="11"/>
      <c r="AM72" s="11">
        <f>+AM71-AL72</f>
        <v>8.6399999999999991E-2</v>
      </c>
      <c r="AN72" s="11">
        <f>IF(AE72='[1]11 FORMULAS'!$P$6,AN71-(AN71*AK72),AN71)</f>
        <v>0.4</v>
      </c>
      <c r="AO72" s="108"/>
      <c r="AP72" s="109"/>
      <c r="AQ72" s="108"/>
      <c r="AR72" s="109"/>
      <c r="AS72" s="107"/>
      <c r="AT72" s="112"/>
      <c r="AU72" s="115"/>
      <c r="AV72" s="115"/>
      <c r="AW72" s="115"/>
      <c r="AX72" s="115"/>
      <c r="AY72" s="147"/>
      <c r="AZ72" s="58"/>
      <c r="BA72" s="58"/>
      <c r="BB72" s="147"/>
      <c r="BC72" s="147"/>
      <c r="BF72" s="8"/>
    </row>
    <row r="73" spans="1:58" s="13" customFormat="1" ht="49.5" x14ac:dyDescent="0.25">
      <c r="A73" s="216" t="s">
        <v>50</v>
      </c>
      <c r="B73" s="116" t="s">
        <v>186</v>
      </c>
      <c r="C73" s="133" t="s">
        <v>197</v>
      </c>
      <c r="D73" s="136" t="s">
        <v>386</v>
      </c>
      <c r="E73" s="136" t="s">
        <v>387</v>
      </c>
      <c r="F73" s="119" t="str">
        <f>+CONCATENATE(C73," ",D73," ",E73)</f>
        <v>Posibilidad de perdida reputacional Por inoportunidad en los procesos de contratación   debido a falta de recursos de inversión para el desarrollo de los proyectos educativos</v>
      </c>
      <c r="G73" s="118" t="s">
        <v>198</v>
      </c>
      <c r="H73" s="120"/>
      <c r="I73" s="120" t="s">
        <v>187</v>
      </c>
      <c r="J73" s="121" t="str">
        <f>+H73&amp;I73</f>
        <v>Procesos</v>
      </c>
      <c r="K73" s="122">
        <v>12</v>
      </c>
      <c r="L73" s="109" t="str">
        <f>IF(K73&lt;=0,"",IF(K73&lt;=2,"Muy Baja",IF(K73&lt;=24,"Baja",IF(K73&lt;=500,"Media",IF(K73&lt;=5000,"Alta","Muy Alta")))))</f>
        <v>Baja</v>
      </c>
      <c r="M73" s="123">
        <f>IF(L73="","",IF(L73="Muy Baja",0.2,IF(L73="Baja",0.4,IF(L73="Media",0.6,IF(L73="Alta",0.8,IF(L73="Muy Alta",1,))))))</f>
        <v>0.4</v>
      </c>
      <c r="N73" s="125" t="s">
        <v>193</v>
      </c>
      <c r="O73" s="123">
        <f>IF(N73="","",IF(N73="menor a 10 SMLMV",0.2,IF(N73="ENTRE 10 Y 50 SMLMV",0.4,IF(N73="entre 50 y 100 SMLMV",0.6,IF(N73="entre 100 y 500 SMLMV",0.8,IF(N73="Mayor a 500 SMLMV",1,))))))</f>
        <v>0</v>
      </c>
      <c r="P73" s="109" t="str">
        <f>IF(O73&lt;=0,"",IF(O73&lt;=20%,"Leve",IF(O73&lt;=40%,"Menor",IF(O73&lt;=60%,"Moderado",IF(O73&lt;=80%,"Mayor","Catastrofico")))))</f>
        <v/>
      </c>
      <c r="Q73" s="110" t="s">
        <v>273</v>
      </c>
      <c r="R73" s="19" t="s">
        <v>271</v>
      </c>
      <c r="S73" s="109" t="str">
        <f>IF(T73&lt;=0,"",IF(T73&lt;=20%,"Leve",IF(T73&lt;=40%,"Menor",IF(T73&lt;=60%,"Moderado",IF(T73&lt;=80%,"Mayor","Catastrofico")))))</f>
        <v>Moderado</v>
      </c>
      <c r="T73" s="123">
        <f>IF(Q73="","",IF(Q73="El riesgo afecta la imagen de algún área de la organización",0.2,IF(Q73="El riesgo afecta la imagen de la entidad internamente, de conocimiento general nivel interno, de junta directiva y accionistas y/o de proveedores",0.4,IF(Q73="El riesgo afecta la imagen de la entidad con algunos usuarios de relevancia frente al logro de los objetivos",0.6,IF(Q73="El riesgo afecta la imagen de la entidad con efecto publicitario sostenido a nivel de sector administrativo, nivel departamental o municipal",0.8,IF(Q73="El riesgo afecta la imagen de la entidad a nivel nacional, con efecto publicitario sostenido a nivel país",1,))))))</f>
        <v>0.6</v>
      </c>
      <c r="U73" s="109" t="str">
        <f>IF(V73&lt;=0,"",IF(V73&lt;=20%,"Leve",IF(V73&lt;=40%,"Menor",IF(V73&lt;=60%,"Moderado",IF(V73&lt;=80%,"Mayor","Catastrofico")))))</f>
        <v>Moderado</v>
      </c>
      <c r="V73" s="132">
        <f>+T73</f>
        <v>0.6</v>
      </c>
      <c r="W73" s="107" t="str">
        <f>IF(OR(AND(L73="Muy Baja",U73="Leve"),AND(L73="Muy Baja",U73="Menor"),AND(L73="Baja",U73="Leve")),"Bajo",IF(OR(AND(L73="Muy baja",U73="Moderado"),AND(L73="Baja",U73="Menor"),AND(L73="Baja",U73="Moderado"),AND(L73="Media",U73="Leve"),AND(L73="Media",U73="Menor"),AND(L73="Media",U73="Moderado"),AND(L73="Alta",U73="Leve"),AND(L73="Alta",U73="Menor")),"Moderado",IF(OR(AND(L73="Muy Baja",U73="Mayor"),AND(L73="Baja",U73="Mayor"),AND(L73="Media",U73="Mayor"),AND(L73="Alta",U73="Moderado"),AND(L73="Alta",U73="Mayor"),AND(L73="Muy Alta",U73="Leve"),AND(L73="Muy Alta",U73="Menor"),AND(L73="Muy Alta",U73="Moderado"),AND(L73="Muy Alta",U73="Mayor")),"Alto",IF(OR(AND(L73="Muy Baja",U73="Catastrofico"),AND(L73="Baja",U73="Catastrofico"),AND(L73="Media",U73="Catastrofico"),AND(L73="Alta",U73="Catastrofico"),AND(L73="Muy Alta",U73="Catastrofico")),"Extremo",))))</f>
        <v>Moderado</v>
      </c>
      <c r="X73" s="9">
        <v>1</v>
      </c>
      <c r="Y73" s="41" t="s">
        <v>459</v>
      </c>
      <c r="Z73" s="46" t="s">
        <v>388</v>
      </c>
      <c r="AA73" s="89" t="s">
        <v>314</v>
      </c>
      <c r="AB73" s="53" t="str">
        <f>+CONCATENATE(Y73," ",Z73," ",AA73)</f>
        <v>Subdirector Técnico Gestión Adminstrativa
 Seguimiento periódico al plan de adquisiciones y presentación de avance en comité directivo TRIMESTRAL</v>
      </c>
      <c r="AC73" s="50" t="s">
        <v>188</v>
      </c>
      <c r="AD73" s="51">
        <f t="shared" si="12"/>
        <v>0.25</v>
      </c>
      <c r="AE73" s="11" t="str">
        <f>+IF(OR(AC73='[1]11 FORMULAS'!$O$4,AC73='[1]11 FORMULAS'!$O$5),'[1]11 FORMULAS'!$P$5,IF(AC73='[1]11 FORMULAS'!$O$6,'[1]11 FORMULAS'!$P$6,""))</f>
        <v>Probabilidad</v>
      </c>
      <c r="AF73" s="10" t="s">
        <v>189</v>
      </c>
      <c r="AG73" s="20">
        <f>IF(AF73="","",IF(AF73="Manual",0.15,IF(AF73="Automatico",0.25,)))</f>
        <v>0.15</v>
      </c>
      <c r="AH73" s="12" t="s">
        <v>190</v>
      </c>
      <c r="AI73" s="12" t="s">
        <v>191</v>
      </c>
      <c r="AJ73" s="12" t="s">
        <v>192</v>
      </c>
      <c r="AK73" s="11">
        <f t="shared" ref="AK73:AK101" si="15">+AD73+AG73</f>
        <v>0.4</v>
      </c>
      <c r="AL73" s="11">
        <f>+M73*AK73</f>
        <v>0.16000000000000003</v>
      </c>
      <c r="AM73" s="11">
        <f>+M73-AL73</f>
        <v>0.24</v>
      </c>
      <c r="AN73" s="11">
        <v>0.6</v>
      </c>
      <c r="AO73" s="108">
        <f>+AM77</f>
        <v>0.09</v>
      </c>
      <c r="AP73" s="109" t="str">
        <f>IF(AO73&lt;=0,"",IF(AO73&lt;=20%,"Muy Baja",IF(AO73&lt;=40%,"Baja",IF(AO73&lt;=60%,"Media",IF(AO73&lt;=80%,"Alta","Muy Alta")))))</f>
        <v>Muy Baja</v>
      </c>
      <c r="AQ73" s="108">
        <f>+AN77</f>
        <v>0.6</v>
      </c>
      <c r="AR73" s="109" t="str">
        <f>IF(AQ73&lt;=0,"",IF(AQ73&lt;=20%,"Leve",IF(AQ73&lt;=40%,"Menor",IF(AQ73&lt;=60%,"Moderado",IF(AQ73&lt;=80%,"Mayor","Catastrofico")))))</f>
        <v>Moderado</v>
      </c>
      <c r="AS73" s="107" t="str">
        <f>IF(OR(AND(AP73="Muy Baja",AR73="Leve"),AND(AP73="Muy Baja",AR73="Menor"),AND(AP73="Baja",AR73="Leve")),"Bajo",IF(OR(AND(AP73="Muy baja",AR73="Moderado"),AND(AP73="Baja",AR73="Menor"),AND(AP73="Baja",AR73="Moderado"),AND(AP73="Media",AR73="Leve"),AND(AP73="Media",AR73="Menor"),AND(AP73="Media",AR73="Moderado"),AND(AP73="Alta",AR73="Leve"),AND(AP73="Alta",AR73="Menor")),"Moderado",IF(OR(AND(AP73="Muy Baja",AR73="Mayor"),AND(AP73="Baja",AR73="Mayor"),AND(AP73="Media",AR73="Mayor"),AND(AP73="Alta",AR73="Moderado"),AND(AP73="Alta",AR73="Mayor"),AND(AP73="Muy Alta",AR73="Leve"),AND(AP73="Muy Alta",AR73="Menor"),AND(AP73="Muy Alta",AR73="Moderado"),AND(AP73="Muy Alta",AR73="Mayor")),"Alto",IF(OR(AND(AP73="Muy Baja",AR73="Catastrofico"),AND(AP73="Baja",AR73="Catastrofico"),AND(AP73="Media",AR73="Catastrofico"),AND(AP73="Alta",AR73="Catastrofico"),AND(AP73="Muy Alta",AR73="Catastrofico")),"Extremo",""))))</f>
        <v>Moderado</v>
      </c>
      <c r="AT73" s="110" t="s">
        <v>194</v>
      </c>
      <c r="AU73" s="55"/>
      <c r="AV73" s="55"/>
      <c r="AW73" s="55"/>
      <c r="AX73" s="55"/>
      <c r="AY73" s="269"/>
      <c r="AZ73" s="58"/>
      <c r="BA73" s="58"/>
      <c r="BB73" s="260"/>
      <c r="BC73" s="260"/>
      <c r="BF73" s="8"/>
    </row>
    <row r="74" spans="1:58" s="13" customFormat="1" ht="49.5" x14ac:dyDescent="0.25">
      <c r="A74" s="238"/>
      <c r="B74" s="116"/>
      <c r="C74" s="134"/>
      <c r="D74" s="137"/>
      <c r="E74" s="137"/>
      <c r="F74" s="119"/>
      <c r="G74" s="118"/>
      <c r="H74" s="120"/>
      <c r="I74" s="120"/>
      <c r="J74" s="121"/>
      <c r="K74" s="122"/>
      <c r="L74" s="109"/>
      <c r="M74" s="124"/>
      <c r="N74" s="125"/>
      <c r="O74" s="124"/>
      <c r="P74" s="109"/>
      <c r="Q74" s="111"/>
      <c r="R74" s="19" t="s">
        <v>270</v>
      </c>
      <c r="S74" s="109"/>
      <c r="T74" s="124"/>
      <c r="U74" s="109"/>
      <c r="V74" s="132"/>
      <c r="W74" s="107"/>
      <c r="X74" s="9">
        <v>2</v>
      </c>
      <c r="Y74" s="41" t="s">
        <v>459</v>
      </c>
      <c r="Z74" s="46" t="s">
        <v>389</v>
      </c>
      <c r="AA74" s="89" t="s">
        <v>314</v>
      </c>
      <c r="AB74" s="53" t="str">
        <f>+CONCATENATE(Y74," ",Z74," ",AA74)</f>
        <v>Subdirector Técnico Gestión Adminstrativa
 Alinear con el proceso de planeación las adquisiciones realizadas vs los proyectos ejecutados. TRIMESTRAL</v>
      </c>
      <c r="AC74" s="50" t="s">
        <v>188</v>
      </c>
      <c r="AD74" s="51">
        <f t="shared" si="12"/>
        <v>0.25</v>
      </c>
      <c r="AE74" s="11" t="str">
        <f>+IF(OR(AC74='[1]11 FORMULAS'!$O$4,AC74='[1]11 FORMULAS'!$O$5),'[1]11 FORMULAS'!$P$5,IF(AC74='[1]11 FORMULAS'!$O$6,'[1]11 FORMULAS'!$P$6,""))</f>
        <v>Probabilidad</v>
      </c>
      <c r="AF74" s="10" t="s">
        <v>189</v>
      </c>
      <c r="AG74" s="20">
        <f>IF(AF74="","",IF(AF74="Manual",0.15,IF(AF74="Automatico",0.25,)))</f>
        <v>0.15</v>
      </c>
      <c r="AH74" s="12" t="s">
        <v>190</v>
      </c>
      <c r="AI74" s="12" t="s">
        <v>191</v>
      </c>
      <c r="AJ74" s="12" t="s">
        <v>192</v>
      </c>
      <c r="AK74" s="11">
        <f t="shared" si="15"/>
        <v>0.4</v>
      </c>
      <c r="AL74" s="11">
        <f>+AM73*AK74</f>
        <v>9.6000000000000002E-2</v>
      </c>
      <c r="AM74" s="11">
        <f>+AM73-AL74</f>
        <v>0.14399999999999999</v>
      </c>
      <c r="AN74" s="11">
        <f>IF(AE74='[1]11 FORMULAS'!$P$6,AN73-(AN73*AK74),AN73)</f>
        <v>0.6</v>
      </c>
      <c r="AO74" s="108"/>
      <c r="AP74" s="109"/>
      <c r="AQ74" s="108"/>
      <c r="AR74" s="109"/>
      <c r="AS74" s="107"/>
      <c r="AT74" s="111"/>
      <c r="AU74" s="55"/>
      <c r="AV74" s="55"/>
      <c r="AW74" s="55"/>
      <c r="AX74" s="55"/>
      <c r="AY74" s="270"/>
      <c r="AZ74" s="58"/>
      <c r="BA74" s="58"/>
      <c r="BB74" s="260"/>
      <c r="BC74" s="260"/>
      <c r="BF74" s="8"/>
    </row>
    <row r="75" spans="1:58" s="13" customFormat="1" ht="49.5" x14ac:dyDescent="0.25">
      <c r="A75" s="238"/>
      <c r="B75" s="116"/>
      <c r="C75" s="134"/>
      <c r="D75" s="137"/>
      <c r="E75" s="137"/>
      <c r="F75" s="119"/>
      <c r="G75" s="118"/>
      <c r="H75" s="120"/>
      <c r="I75" s="120"/>
      <c r="J75" s="121"/>
      <c r="K75" s="122"/>
      <c r="L75" s="109"/>
      <c r="M75" s="124"/>
      <c r="N75" s="125"/>
      <c r="O75" s="124"/>
      <c r="P75" s="109"/>
      <c r="Q75" s="111"/>
      <c r="R75" s="19" t="s">
        <v>273</v>
      </c>
      <c r="S75" s="109"/>
      <c r="T75" s="124"/>
      <c r="U75" s="109"/>
      <c r="V75" s="132"/>
      <c r="W75" s="107"/>
      <c r="X75" s="9">
        <v>3</v>
      </c>
      <c r="Y75" s="41" t="s">
        <v>459</v>
      </c>
      <c r="Z75" s="46" t="s">
        <v>390</v>
      </c>
      <c r="AA75" s="48"/>
      <c r="AB75" s="53" t="str">
        <f>+CONCATENATE(Y75," ",Z75," ",AA75)</f>
        <v xml:space="preserve">Subdirector Técnico Gestión Adminstrativa
 Alinear criteritos con las dependencias del ente territorial que aplique, para hacer el proceso más dinámico. </v>
      </c>
      <c r="AC75" s="50" t="s">
        <v>188</v>
      </c>
      <c r="AD75" s="51">
        <f t="shared" si="12"/>
        <v>0.25</v>
      </c>
      <c r="AE75" s="11" t="str">
        <f>+IF(OR(AC75='[1]11 FORMULAS'!$O$4,AC75='[1]11 FORMULAS'!$O$5),'[1]11 FORMULAS'!$P$5,IF(AC75='[1]11 FORMULAS'!$O$6,'[1]11 FORMULAS'!$P$6,""))</f>
        <v>Probabilidad</v>
      </c>
      <c r="AF75" s="10" t="s">
        <v>189</v>
      </c>
      <c r="AG75" s="20">
        <f>IF(AF75="","",IF(AF75="Manual",0.15,IF(AF75="Automatico",0.25,)))</f>
        <v>0.15</v>
      </c>
      <c r="AH75" s="12" t="s">
        <v>190</v>
      </c>
      <c r="AI75" s="12" t="s">
        <v>191</v>
      </c>
      <c r="AJ75" s="12" t="s">
        <v>192</v>
      </c>
      <c r="AK75" s="11">
        <f t="shared" si="15"/>
        <v>0.4</v>
      </c>
      <c r="AL75" s="11"/>
      <c r="AM75" s="11">
        <v>0.09</v>
      </c>
      <c r="AN75" s="11">
        <f>IF(AE75='[1]11 FORMULAS'!$P$6,AN74-(AN74*AK75),AN74)</f>
        <v>0.6</v>
      </c>
      <c r="AO75" s="108"/>
      <c r="AP75" s="109"/>
      <c r="AQ75" s="108"/>
      <c r="AR75" s="109"/>
      <c r="AS75" s="107"/>
      <c r="AT75" s="111"/>
      <c r="AU75" s="55"/>
      <c r="AV75" s="55"/>
      <c r="AW75" s="55"/>
      <c r="AX75" s="55"/>
      <c r="AY75" s="270"/>
      <c r="AZ75" s="260"/>
      <c r="BA75" s="260"/>
      <c r="BB75" s="260"/>
      <c r="BC75" s="260"/>
    </row>
    <row r="76" spans="1:58" s="13" customFormat="1" ht="40.5" x14ac:dyDescent="0.25">
      <c r="A76" s="238"/>
      <c r="B76" s="116"/>
      <c r="C76" s="134"/>
      <c r="D76" s="137"/>
      <c r="E76" s="137"/>
      <c r="F76" s="119"/>
      <c r="G76" s="118"/>
      <c r="H76" s="120"/>
      <c r="I76" s="120"/>
      <c r="J76" s="121"/>
      <c r="K76" s="122"/>
      <c r="L76" s="109"/>
      <c r="M76" s="124"/>
      <c r="N76" s="125"/>
      <c r="O76" s="124"/>
      <c r="P76" s="109"/>
      <c r="Q76" s="111"/>
      <c r="R76" s="19" t="s">
        <v>274</v>
      </c>
      <c r="S76" s="109"/>
      <c r="T76" s="124"/>
      <c r="U76" s="109"/>
      <c r="V76" s="132"/>
      <c r="W76" s="107"/>
      <c r="X76" s="9">
        <v>4</v>
      </c>
      <c r="Y76" s="39"/>
      <c r="Z76" s="46"/>
      <c r="AA76" s="89"/>
      <c r="AB76" s="53" t="str">
        <f>+CONCATENATE(Y76," ",Z76," ",AA76)</f>
        <v xml:space="preserve">  </v>
      </c>
      <c r="AC76" s="50"/>
      <c r="AD76" s="51" t="str">
        <f t="shared" si="12"/>
        <v/>
      </c>
      <c r="AE76" s="11" t="str">
        <f>+IF(OR(AC76='[1]11 FORMULAS'!$O$4,AC76='[1]11 FORMULAS'!$O$5),'[1]11 FORMULAS'!$P$5,IF(AC76='[1]11 FORMULAS'!$O$6,'[1]11 FORMULAS'!$P$6,""))</f>
        <v/>
      </c>
      <c r="AF76" s="10"/>
      <c r="AG76" s="20" t="str">
        <f>IF(AF76="","",IF(AF76="Manual",0.15,IF(AF76="Automatico",0.25,)))</f>
        <v/>
      </c>
      <c r="AH76" s="12"/>
      <c r="AI76" s="12"/>
      <c r="AJ76" s="12"/>
      <c r="AK76" s="11" t="e">
        <f t="shared" si="15"/>
        <v>#VALUE!</v>
      </c>
      <c r="AL76" s="11"/>
      <c r="AM76" s="11">
        <f>+AM75-AL76</f>
        <v>0.09</v>
      </c>
      <c r="AN76" s="11">
        <f>IF(AE76='[1]11 FORMULAS'!$P$6,AN75-(AN75*AK76),AN75)</f>
        <v>0.6</v>
      </c>
      <c r="AO76" s="108"/>
      <c r="AP76" s="109"/>
      <c r="AQ76" s="108"/>
      <c r="AR76" s="109"/>
      <c r="AS76" s="107"/>
      <c r="AT76" s="111"/>
      <c r="AU76" s="55"/>
      <c r="AV76" s="55"/>
      <c r="AW76" s="55"/>
      <c r="AX76" s="55"/>
      <c r="AY76" s="260"/>
      <c r="AZ76" s="260"/>
      <c r="BA76" s="260"/>
      <c r="BB76" s="260"/>
      <c r="BC76" s="260"/>
    </row>
    <row r="77" spans="1:58" s="13" customFormat="1" ht="27" x14ac:dyDescent="0.25">
      <c r="A77" s="217"/>
      <c r="B77" s="116"/>
      <c r="C77" s="135"/>
      <c r="D77" s="138"/>
      <c r="E77" s="138"/>
      <c r="F77" s="119"/>
      <c r="G77" s="118"/>
      <c r="H77" s="120"/>
      <c r="I77" s="120"/>
      <c r="J77" s="121"/>
      <c r="K77" s="122"/>
      <c r="L77" s="109"/>
      <c r="M77" s="124"/>
      <c r="N77" s="125"/>
      <c r="O77" s="124"/>
      <c r="P77" s="109"/>
      <c r="Q77" s="112"/>
      <c r="R77" s="19" t="s">
        <v>272</v>
      </c>
      <c r="S77" s="109"/>
      <c r="T77" s="124"/>
      <c r="U77" s="109"/>
      <c r="V77" s="132"/>
      <c r="W77" s="107"/>
      <c r="X77" s="14"/>
      <c r="Y77" s="39"/>
      <c r="Z77" s="46"/>
      <c r="AA77" s="254"/>
      <c r="AB77" s="53"/>
      <c r="AC77" s="255"/>
      <c r="AD77" s="51" t="str">
        <f t="shared" si="12"/>
        <v/>
      </c>
      <c r="AE77" s="15"/>
      <c r="AF77" s="15"/>
      <c r="AG77" s="20" t="str">
        <f>IF(AF77="","",IF(AF77="Manual",0.15,IF(AF77="Automatico",0.25,)))</f>
        <v/>
      </c>
      <c r="AH77" s="15"/>
      <c r="AI77" s="15"/>
      <c r="AJ77" s="15"/>
      <c r="AK77" s="11" t="e">
        <f t="shared" si="15"/>
        <v>#VALUE!</v>
      </c>
      <c r="AL77" s="11"/>
      <c r="AM77" s="11">
        <f>+AM76-AL77</f>
        <v>0.09</v>
      </c>
      <c r="AN77" s="11">
        <f>IF(AE77='[1]11 FORMULAS'!$P$6,AN76-(AN76*AK77),AN76)</f>
        <v>0.6</v>
      </c>
      <c r="AO77" s="108"/>
      <c r="AP77" s="109"/>
      <c r="AQ77" s="108"/>
      <c r="AR77" s="109"/>
      <c r="AS77" s="107"/>
      <c r="AT77" s="112"/>
      <c r="AU77" s="55"/>
      <c r="AV77" s="55"/>
      <c r="AW77" s="55"/>
      <c r="AX77" s="55"/>
      <c r="AY77" s="260"/>
      <c r="AZ77" s="260"/>
      <c r="BA77" s="260"/>
      <c r="BB77" s="260"/>
      <c r="BC77" s="260"/>
    </row>
    <row r="78" spans="1:58" s="13" customFormat="1" ht="66" x14ac:dyDescent="0.25">
      <c r="A78" s="216" t="s">
        <v>50</v>
      </c>
      <c r="B78" s="116" t="s">
        <v>303</v>
      </c>
      <c r="C78" s="117" t="s">
        <v>391</v>
      </c>
      <c r="D78" s="118" t="s">
        <v>392</v>
      </c>
      <c r="E78" s="118" t="s">
        <v>393</v>
      </c>
      <c r="F78" s="119" t="str">
        <f>+CONCATENATE(C78," ",D78," ",E78)</f>
        <v>Posibilidad de pérdida Económica y Reputacional por Inadecuada supervisión y seguimiento durante la etapa de ejecución contractual debido a  falta de competencia de algunos supervisores en el seguimiento de las actividades contratadas</v>
      </c>
      <c r="G78" s="118" t="s">
        <v>198</v>
      </c>
      <c r="H78" s="120"/>
      <c r="I78" s="120" t="s">
        <v>187</v>
      </c>
      <c r="J78" s="121" t="str">
        <f>+H78&amp;I78</f>
        <v>Procesos</v>
      </c>
      <c r="K78" s="122">
        <v>100</v>
      </c>
      <c r="L78" s="109" t="str">
        <f>IF(K78&lt;=0,"",IF(K78&lt;=2,"Muy Baja",IF(K78&lt;=24,"Baja",IF(K78&lt;=500,"Media",IF(K78&lt;=5000,"Alta","Muy Alta")))))</f>
        <v>Media</v>
      </c>
      <c r="M78" s="123">
        <f>IF(L78="","",IF(L78="Muy Baja",0.2,IF(L78="Baja",0.4,IF(L78="Media",0.6,IF(L78="Alta",0.8,IF(L78="Muy Alta",1,))))))</f>
        <v>0.6</v>
      </c>
      <c r="N78" s="125" t="s">
        <v>394</v>
      </c>
      <c r="O78" s="123">
        <f>IF(N78="","",IF(N78="menor a 10 SMLMV",0.2,IF(N78="ENTRE 10 Y 50 SMLMV",0.4,IF(N78="entre 50 y 100 SMLMV",0.6,IF(N78="entre 100 y 500 SMLMV",0.8,IF(N78="Mayor a 500 SMLMV",1,))))))</f>
        <v>0.6</v>
      </c>
      <c r="P78" s="109" t="str">
        <f>IF(O78&lt;=0,"",IF(O78&lt;=20%,"Leve",IF(O78&lt;=40%,"Menor",IF(O78&lt;=60%,"Moderado",IF(O78&lt;=80%,"Mayor","Catastrofico")))))</f>
        <v>Moderado</v>
      </c>
      <c r="Q78" s="110" t="s">
        <v>270</v>
      </c>
      <c r="R78" s="19" t="s">
        <v>271</v>
      </c>
      <c r="S78" s="109" t="str">
        <f>IF(T78&lt;=0,"",IF(T78&lt;=20%,"Leve",IF(T78&lt;=40%,"Menor",IF(T78&lt;=60%,"Moderado",IF(T78&lt;=80%,"Mayor","Catastrofico")))))</f>
        <v>Menor</v>
      </c>
      <c r="T78" s="123">
        <f>IF(Q78="","",IF(Q78="El riesgo afecta la imagen de algún área de la organización",0.2,IF(Q78="El riesgo afecta la imagen de la entidad internamente, de conocimiento general nivel interno, de junta directiva y accionistas y/o de proveedores",0.4,IF(Q78="El riesgo afecta la imagen de la entidad con algunos usuarios de relevancia frente al logro de los objetivos",0.6,IF(Q78="El riesgo afecta la imagen de la entidad con efecto publicitario sostenido a nivel de sector administrativo, nivel departamental o municipal",0.8,IF(Q78="El riesgo afecta la imagen de la entidad a nivel nacional, con efecto publicitario sostenido a nivel país",1,))))))</f>
        <v>0.4</v>
      </c>
      <c r="U78" s="109" t="str">
        <f>IF(V78&lt;=0,"",IF(V78&lt;=20%,"Leve",IF(V78&lt;=40%,"Menor",IF(V78&lt;=60%,"Moderado",IF(V78&lt;=80%,"Mayor","Catastrofico")))))</f>
        <v>Menor</v>
      </c>
      <c r="V78" s="132">
        <f>+T78</f>
        <v>0.4</v>
      </c>
      <c r="W78" s="107" t="str">
        <f>IF(OR(AND(L78="Muy Baja",U78="Leve"),AND(L78="Muy Baja",U78="Menor"),AND(L78="Baja",U78="Leve")),"Bajo",IF(OR(AND(L78="Muy baja",U78="Moderado"),AND(L78="Baja",U78="Menor"),AND(L78="Baja",U78="Moderado"),AND(L78="Media",U78="Leve"),AND(L78="Media",U78="Menor"),AND(L78="Media",U78="Moderado"),AND(L78="Alta",U78="Leve"),AND(L78="Alta",U78="Menor")),"Moderado",IF(OR(AND(L78="Muy Baja",U78="Mayor"),AND(L78="Baja",U78="Mayor"),AND(L78="Media",U78="Mayor"),AND(L78="Alta",U78="Moderado"),AND(L78="Alta",U78="Mayor"),AND(L78="Muy Alta",U78="Leve"),AND(L78="Muy Alta",U78="Menor"),AND(L78="Muy Alta",U78="Moderado"),AND(L78="Muy Alta",U78="Mayor")),"Alto",IF(OR(AND(L78="Muy Baja",U78="Catastrofico"),AND(L78="Baja",U78="Catastrofico"),AND(L78="Media",U78="Catastrofico"),AND(L78="Alta",U78="Catastrofico"),AND(L78="Muy Alta",U78="Catastrofico")),"Extremo",))))</f>
        <v>Moderado</v>
      </c>
      <c r="X78" s="9">
        <v>1</v>
      </c>
      <c r="Y78" s="41" t="s">
        <v>459</v>
      </c>
      <c r="Z78" s="46" t="s">
        <v>395</v>
      </c>
      <c r="AA78" s="89" t="s">
        <v>297</v>
      </c>
      <c r="AB78" s="53" t="str">
        <f>+CONCATENATE(Y78," ",Z78," ",AA78)</f>
        <v>Subdirector Técnico Gestión Adminstrativa
 Realizar actividades de capacitación y sensibilización en temas de supervisión e interventoría de contratos para el personal que se asignará como supervisor. ANUAL</v>
      </c>
      <c r="AC78" s="50" t="s">
        <v>188</v>
      </c>
      <c r="AD78" s="51">
        <f t="shared" si="12"/>
        <v>0.25</v>
      </c>
      <c r="AE78" s="11" t="str">
        <f>+IF(OR(AC78='[1]11 FORMULAS'!$O$4,AC78='[1]11 FORMULAS'!$O$5),'[1]11 FORMULAS'!$P$5,IF(AC78='[1]11 FORMULAS'!$O$6,'[1]11 FORMULAS'!$P$6,""))</f>
        <v>Probabilidad</v>
      </c>
      <c r="AF78" s="10" t="s">
        <v>189</v>
      </c>
      <c r="AG78" s="20">
        <f>IF(AF78="","",IF(AF78="Manual",0.15,IF(AF78="Automático",0.25,)))</f>
        <v>0.15</v>
      </c>
      <c r="AH78" s="12" t="s">
        <v>190</v>
      </c>
      <c r="AI78" s="12" t="s">
        <v>191</v>
      </c>
      <c r="AJ78" s="12" t="s">
        <v>192</v>
      </c>
      <c r="AK78" s="11">
        <f t="shared" si="15"/>
        <v>0.4</v>
      </c>
      <c r="AL78" s="11">
        <f>+M78*AK78</f>
        <v>0.24</v>
      </c>
      <c r="AM78" s="11">
        <f>+M78-AL78</f>
        <v>0.36</v>
      </c>
      <c r="AN78" s="11">
        <f>IF(AE78='[1]11 FORMULAS'!$P$6,V78-(V78*AK78),V78)</f>
        <v>0.4</v>
      </c>
      <c r="AO78" s="108">
        <f>+AM82</f>
        <v>0.216</v>
      </c>
      <c r="AP78" s="109" t="str">
        <f>IF(AO78&lt;=0,"",IF(AO78&lt;=20%,"Muy Baja",IF(AO78&lt;=40%,"Baja",IF(AO78&lt;=60%,"Media",IF(AO78&lt;=80%,"Alta","Muy Alta")))))</f>
        <v>Baja</v>
      </c>
      <c r="AQ78" s="108">
        <f>+AN82</f>
        <v>0.4</v>
      </c>
      <c r="AR78" s="109" t="str">
        <f>IF(AQ78&lt;=0,"",IF(AQ78&lt;=20%,"Leve",IF(AQ78&lt;=40%,"Menor",IF(AQ78&lt;=60%,"Moderado",IF(AQ78&lt;=80%,"Mayor","Catastrofico")))))</f>
        <v>Menor</v>
      </c>
      <c r="AS78" s="107" t="str">
        <f>IF(OR(AND(AP78="Muy Baja",AR78="Leve"),AND(AP78="Muy Baja",AR78="Menor"),AND(AP78="Baja",AR78="Leve")),"Bajo",IF(OR(AND(AP78="Muy baja",AR78="Moderado"),AND(AP78="Baja",AR78="Menor"),AND(AP78="Baja",AR78="Moderado"),AND(AP78="Media",AR78="Leve"),AND(AP78="Media",AR78="Menor"),AND(AP78="Media",AR78="Moderado"),AND(AP78="Alta",AR78="Leve"),AND(AP78="Alta",AR78="Menor")),"Moderado",IF(OR(AND(AP78="Muy Baja",AR78="Mayor"),AND(AP78="Baja",AR78="Mayor"),AND(AP78="Media",AR78="Mayor"),AND(AP78="Alta",AR78="Moderado"),AND(AP78="Alta",AR78="Mayor"),AND(AP78="Muy Alta",AR78="Leve"),AND(AP78="Muy Alta",AR78="Menor"),AND(AP78="Muy Alta",AR78="Moderado"),AND(AP78="Muy Alta",AR78="Mayor")),"Alto",IF(OR(AND(AP78="Muy Baja",AR78="Catastrofico"),AND(AP78="Baja",AR78="Catastrofico"),AND(AP78="Media",AR78="Catastrofico"),AND(AP78="Alta",AR78="Catastrofico"),AND(AP78="Muy Alta",AR78="Catastrofico")),"Extremo",""))))</f>
        <v>Moderado</v>
      </c>
      <c r="AT78" s="110" t="s">
        <v>194</v>
      </c>
      <c r="AU78" s="113"/>
      <c r="AV78" s="113"/>
      <c r="AW78" s="113"/>
      <c r="AX78" s="113"/>
      <c r="AY78" s="267"/>
      <c r="AZ78" s="58"/>
      <c r="BA78" s="58"/>
      <c r="BB78" s="145"/>
      <c r="BC78" s="145"/>
      <c r="BF78" s="8"/>
    </row>
    <row r="79" spans="1:58" s="13" customFormat="1" ht="66" x14ac:dyDescent="0.25">
      <c r="A79" s="238"/>
      <c r="B79" s="116"/>
      <c r="C79" s="117"/>
      <c r="D79" s="118"/>
      <c r="E79" s="118"/>
      <c r="F79" s="119"/>
      <c r="G79" s="118"/>
      <c r="H79" s="120"/>
      <c r="I79" s="120"/>
      <c r="J79" s="121"/>
      <c r="K79" s="122"/>
      <c r="L79" s="109"/>
      <c r="M79" s="124"/>
      <c r="N79" s="125"/>
      <c r="O79" s="124"/>
      <c r="P79" s="109"/>
      <c r="Q79" s="111"/>
      <c r="R79" s="19" t="s">
        <v>270</v>
      </c>
      <c r="S79" s="109"/>
      <c r="T79" s="124"/>
      <c r="U79" s="109"/>
      <c r="V79" s="132"/>
      <c r="W79" s="107"/>
      <c r="X79" s="9">
        <v>2</v>
      </c>
      <c r="Y79" s="41" t="s">
        <v>459</v>
      </c>
      <c r="Z79" s="46" t="s">
        <v>396</v>
      </c>
      <c r="AA79" s="89" t="s">
        <v>397</v>
      </c>
      <c r="AB79" s="53" t="str">
        <f>+CONCATENATE(Y79," ",Z79," ",AA79)</f>
        <v>Subdirector Técnico Gestión Adminstrativa
 Realizar un seguimiento y control  permanente desde el proceso para los supervisores , de tal forma que se cumpla con el proceso. PARA CADA PROCESO CONTRACTUAL</v>
      </c>
      <c r="AC79" s="50" t="s">
        <v>188</v>
      </c>
      <c r="AD79" s="51">
        <f t="shared" si="12"/>
        <v>0.25</v>
      </c>
      <c r="AE79" s="11" t="str">
        <f>+IF(OR(AC79='[1]11 FORMULAS'!$O$4,AC79='[1]11 FORMULAS'!$O$5),'[1]11 FORMULAS'!$P$5,IF(AC79='[1]11 FORMULAS'!$O$6,'[1]11 FORMULAS'!$P$6,""))</f>
        <v>Probabilidad</v>
      </c>
      <c r="AF79" s="10" t="s">
        <v>189</v>
      </c>
      <c r="AG79" s="20">
        <f>IF(AF79="","",IF(AF79="Manual",0.15,IF(AF79="Automático",0.25,)))</f>
        <v>0.15</v>
      </c>
      <c r="AH79" s="12" t="s">
        <v>190</v>
      </c>
      <c r="AI79" s="12" t="s">
        <v>191</v>
      </c>
      <c r="AJ79" s="12" t="s">
        <v>192</v>
      </c>
      <c r="AK79" s="11">
        <f t="shared" si="15"/>
        <v>0.4</v>
      </c>
      <c r="AL79" s="11">
        <f>+AM78*AK79</f>
        <v>0.14399999999999999</v>
      </c>
      <c r="AM79" s="11">
        <f>+AM78-AL79</f>
        <v>0.216</v>
      </c>
      <c r="AN79" s="11">
        <f>IF(AE79='[1]11 FORMULAS'!$P$6,AN78-(AN78*AK79),AN78)</f>
        <v>0.4</v>
      </c>
      <c r="AO79" s="108"/>
      <c r="AP79" s="109"/>
      <c r="AQ79" s="108"/>
      <c r="AR79" s="109"/>
      <c r="AS79" s="107"/>
      <c r="AT79" s="111"/>
      <c r="AU79" s="114"/>
      <c r="AV79" s="114"/>
      <c r="AW79" s="114"/>
      <c r="AX79" s="114"/>
      <c r="AY79" s="271"/>
      <c r="AZ79" s="260"/>
      <c r="BA79" s="260"/>
      <c r="BB79" s="146"/>
      <c r="BC79" s="146"/>
      <c r="BF79" s="8"/>
    </row>
    <row r="80" spans="1:58" s="13" customFormat="1" ht="27" x14ac:dyDescent="0.25">
      <c r="A80" s="238"/>
      <c r="B80" s="116"/>
      <c r="C80" s="117"/>
      <c r="D80" s="118"/>
      <c r="E80" s="118"/>
      <c r="F80" s="119"/>
      <c r="G80" s="118"/>
      <c r="H80" s="120"/>
      <c r="I80" s="120"/>
      <c r="J80" s="121"/>
      <c r="K80" s="122"/>
      <c r="L80" s="109"/>
      <c r="M80" s="124"/>
      <c r="N80" s="125"/>
      <c r="O80" s="124"/>
      <c r="P80" s="109"/>
      <c r="Q80" s="111"/>
      <c r="R80" s="19" t="s">
        <v>273</v>
      </c>
      <c r="S80" s="109"/>
      <c r="T80" s="124"/>
      <c r="U80" s="109"/>
      <c r="V80" s="132"/>
      <c r="W80" s="107"/>
      <c r="X80" s="9">
        <v>3</v>
      </c>
      <c r="Y80" s="42"/>
      <c r="Z80" s="46"/>
      <c r="AA80" s="48"/>
      <c r="AB80" s="53"/>
      <c r="AC80" s="50"/>
      <c r="AD80" s="52"/>
      <c r="AE80" s="29"/>
      <c r="AF80" s="32"/>
      <c r="AG80" s="26"/>
      <c r="AH80" s="28"/>
      <c r="AI80" s="28"/>
      <c r="AJ80" s="28"/>
      <c r="AK80" s="11">
        <f t="shared" si="15"/>
        <v>0</v>
      </c>
      <c r="AL80" s="11"/>
      <c r="AM80" s="11">
        <f>+AM79-AL80</f>
        <v>0.216</v>
      </c>
      <c r="AN80" s="11">
        <f>IF(AE80='[1]11 FORMULAS'!$P$6,AN79-(AN79*AK80),AN79)</f>
        <v>0.4</v>
      </c>
      <c r="AO80" s="108"/>
      <c r="AP80" s="109"/>
      <c r="AQ80" s="108"/>
      <c r="AR80" s="109"/>
      <c r="AS80" s="107"/>
      <c r="AT80" s="111"/>
      <c r="AU80" s="114"/>
      <c r="AV80" s="114"/>
      <c r="AW80" s="114"/>
      <c r="AX80" s="114"/>
      <c r="AY80" s="271"/>
      <c r="AZ80" s="260"/>
      <c r="BA80" s="260"/>
      <c r="BB80" s="146"/>
      <c r="BC80" s="146"/>
      <c r="BF80" s="8"/>
    </row>
    <row r="81" spans="1:58" s="13" customFormat="1" ht="40.5" x14ac:dyDescent="0.25">
      <c r="A81" s="238"/>
      <c r="B81" s="116"/>
      <c r="C81" s="117"/>
      <c r="D81" s="118"/>
      <c r="E81" s="118"/>
      <c r="F81" s="119"/>
      <c r="G81" s="118"/>
      <c r="H81" s="120"/>
      <c r="I81" s="120"/>
      <c r="J81" s="121"/>
      <c r="K81" s="122"/>
      <c r="L81" s="109"/>
      <c r="M81" s="124"/>
      <c r="N81" s="125"/>
      <c r="O81" s="124"/>
      <c r="P81" s="109"/>
      <c r="Q81" s="111"/>
      <c r="R81" s="19" t="s">
        <v>274</v>
      </c>
      <c r="S81" s="109"/>
      <c r="T81" s="124"/>
      <c r="U81" s="109"/>
      <c r="V81" s="132"/>
      <c r="W81" s="107"/>
      <c r="X81" s="9">
        <v>4</v>
      </c>
      <c r="Y81" s="39"/>
      <c r="Z81" s="46"/>
      <c r="AA81" s="89"/>
      <c r="AB81" s="53" t="str">
        <f>+CONCATENATE(Y81," ",Z81," ",AA81)</f>
        <v xml:space="preserve">  </v>
      </c>
      <c r="AC81" s="50"/>
      <c r="AD81" s="52" t="str">
        <f t="shared" ref="AD81:AD92" si="16">IF(AC81="","",IF(AC81="Preventivo",0.25,IF(AC81="Detectivo",0.15,IF(AC81="Correctivo",0.1,))))</f>
        <v/>
      </c>
      <c r="AE81" s="29" t="str">
        <f>+IF(OR(AC81='[1]11 FORMULAS'!$O$4,AC81='[1]11 FORMULAS'!$O$5),'[1]11 FORMULAS'!$P$5,IF(AC81='[1]11 FORMULAS'!$O$6,'[1]11 FORMULAS'!$P$6,""))</f>
        <v/>
      </c>
      <c r="AF81" s="32"/>
      <c r="AG81" s="26" t="str">
        <f>IF(AF81="","",IF(AF81="Manual",0.15,IF(AF81="Automático",0.25,)))</f>
        <v/>
      </c>
      <c r="AH81" s="28"/>
      <c r="AI81" s="28"/>
      <c r="AJ81" s="28"/>
      <c r="AK81" s="11" t="e">
        <f t="shared" si="15"/>
        <v>#VALUE!</v>
      </c>
      <c r="AL81" s="11"/>
      <c r="AM81" s="11">
        <f>+AM80-AL81</f>
        <v>0.216</v>
      </c>
      <c r="AN81" s="11">
        <f>IF(AE81='[1]11 FORMULAS'!$P$6,AN80-(AN80*AK81),AN80)</f>
        <v>0.4</v>
      </c>
      <c r="AO81" s="108"/>
      <c r="AP81" s="109"/>
      <c r="AQ81" s="108"/>
      <c r="AR81" s="109"/>
      <c r="AS81" s="107"/>
      <c r="AT81" s="111"/>
      <c r="AU81" s="114"/>
      <c r="AV81" s="114"/>
      <c r="AW81" s="114"/>
      <c r="AX81" s="114"/>
      <c r="AY81" s="272"/>
      <c r="AZ81" s="260"/>
      <c r="BA81" s="260"/>
      <c r="BB81" s="146"/>
      <c r="BC81" s="146"/>
      <c r="BF81" s="8"/>
    </row>
    <row r="82" spans="1:58" s="13" customFormat="1" ht="27" x14ac:dyDescent="0.25">
      <c r="A82" s="217"/>
      <c r="B82" s="116"/>
      <c r="C82" s="117"/>
      <c r="D82" s="118"/>
      <c r="E82" s="118"/>
      <c r="F82" s="119"/>
      <c r="G82" s="118"/>
      <c r="H82" s="120"/>
      <c r="I82" s="120"/>
      <c r="J82" s="121"/>
      <c r="K82" s="122"/>
      <c r="L82" s="109"/>
      <c r="M82" s="124"/>
      <c r="N82" s="125"/>
      <c r="O82" s="124"/>
      <c r="P82" s="109"/>
      <c r="Q82" s="112"/>
      <c r="R82" s="19" t="s">
        <v>272</v>
      </c>
      <c r="S82" s="109"/>
      <c r="T82" s="124"/>
      <c r="U82" s="109"/>
      <c r="V82" s="132"/>
      <c r="W82" s="107"/>
      <c r="X82" s="14"/>
      <c r="Y82" s="39"/>
      <c r="Z82" s="46"/>
      <c r="AA82" s="254"/>
      <c r="AB82" s="53"/>
      <c r="AC82" s="255"/>
      <c r="AD82" s="51" t="str">
        <f t="shared" si="16"/>
        <v/>
      </c>
      <c r="AE82" s="15"/>
      <c r="AF82" s="15"/>
      <c r="AG82" s="20" t="str">
        <f>IF(AF82="","",IF(AF82="Manual",0.15,IF(AF82="Automático",0.25,)))</f>
        <v/>
      </c>
      <c r="AH82" s="15"/>
      <c r="AI82" s="15"/>
      <c r="AJ82" s="15"/>
      <c r="AK82" s="11" t="e">
        <f t="shared" si="15"/>
        <v>#VALUE!</v>
      </c>
      <c r="AL82" s="11"/>
      <c r="AM82" s="11">
        <f>+AM81-AL82</f>
        <v>0.216</v>
      </c>
      <c r="AN82" s="11">
        <f>IF(AE82='[1]11 FORMULAS'!$P$6,AN81-(AN81*AK82),AN81)</f>
        <v>0.4</v>
      </c>
      <c r="AO82" s="108"/>
      <c r="AP82" s="109"/>
      <c r="AQ82" s="108"/>
      <c r="AR82" s="109"/>
      <c r="AS82" s="107"/>
      <c r="AT82" s="112"/>
      <c r="AU82" s="115"/>
      <c r="AV82" s="115"/>
      <c r="AW82" s="115"/>
      <c r="AX82" s="115"/>
      <c r="AY82" s="260"/>
      <c r="AZ82" s="260"/>
      <c r="BA82" s="260"/>
      <c r="BB82" s="147"/>
      <c r="BC82" s="147"/>
      <c r="BF82" s="8"/>
    </row>
    <row r="83" spans="1:58" s="13" customFormat="1" ht="49.5" x14ac:dyDescent="0.25">
      <c r="A83" s="216" t="s">
        <v>55</v>
      </c>
      <c r="B83" s="116" t="s">
        <v>186</v>
      </c>
      <c r="C83" s="117" t="s">
        <v>197</v>
      </c>
      <c r="D83" s="118" t="s">
        <v>398</v>
      </c>
      <c r="E83" s="118" t="s">
        <v>399</v>
      </c>
      <c r="F83" s="119" t="str">
        <f>+CONCATENATE(C83," ",D83," ",E83)</f>
        <v>Posibilidad de perdida reputacional por inoportunidad en la asistencia tecnológica debidos a la carencia de personal suficiente y con los perfiles acordes a las necesidades de los procesos, además de la falta de recursos para la actualización de infraestructura tecnológica.</v>
      </c>
      <c r="G83" s="118" t="s">
        <v>198</v>
      </c>
      <c r="H83" s="120"/>
      <c r="I83" s="120" t="s">
        <v>187</v>
      </c>
      <c r="J83" s="121" t="str">
        <f>+H83&amp;I83</f>
        <v>Procesos</v>
      </c>
      <c r="K83" s="122">
        <v>24</v>
      </c>
      <c r="L83" s="109" t="str">
        <f>IF(K83&lt;=0,"",IF(K83&lt;=2,"Muy Baja",IF(K83&lt;=24,"Baja",IF(K83&lt;=500,"Media",IF(K83&lt;=5000,"Alta","Muy Alta")))))</f>
        <v>Baja</v>
      </c>
      <c r="M83" s="123">
        <f>IF(L83="","",IF(L83="Muy Baja",0.2,IF(L83="Baja",0.4,IF(L83="Media",0.6,IF(L83="Alta",0.8,IF(L83="Muy Alta",1,))))))</f>
        <v>0.4</v>
      </c>
      <c r="N83" s="125" t="s">
        <v>193</v>
      </c>
      <c r="O83" s="123">
        <f>IF(N83="","",IF(N83="menor a 10 SMLMV",0.2,IF(N83="ENTRE 10 Y 50 SMLMV",0.4,IF(N83="entre 50 y 100 SMLMV",0.6,IF(N83="entre 100 y 500 SMLMV",0.8,IF(N83="Mayor a 500 SMLMV",1,))))))</f>
        <v>0</v>
      </c>
      <c r="P83" s="109" t="str">
        <f>IF(O83&lt;=0,"",IF(O83&lt;=20%,"Leve",IF(O83&lt;=40%,"Menor",IF(O83&lt;=60%,"Moderado",IF(O83&lt;=80%,"Mayor","Catastrofico")))))</f>
        <v/>
      </c>
      <c r="Q83" s="126" t="s">
        <v>270</v>
      </c>
      <c r="R83" s="19" t="s">
        <v>271</v>
      </c>
      <c r="S83" s="109" t="str">
        <f>IF(T83&lt;=0,"",IF(T83&lt;=20%,"Leve",IF(T83&lt;=40%,"Menor",IF(T83&lt;=60%,"Moderado",IF(T83&lt;=80%,"Mayor","Catastrofico")))))</f>
        <v>Menor</v>
      </c>
      <c r="T83" s="123">
        <f>IF(Q83="","",IF(Q83="El riesgo afecta la imagen de algún área de la organización",0.2,IF(Q83="El riesgo afecta la imagen de la entidad internamente, de conocimiento general nivel interno, de junta directiva y accionistas y/o de proveedores",0.4,IF(Q83="El riesgo afecta la imagen de la entidad con algunos usuarios de relevancia frente al logro de los objetivos",0.6,IF(Q83="El riesgo afecta la imagen de la entidad con efecto publicitario sostenido a nivel de sector administrativo, nivel departamental o municipal",0.8,IF(Q83="El riesgo afecta la imagen de la entidad a nivel nacional, con efecto publicitario sostenido a nivel país",1,))))))</f>
        <v>0.4</v>
      </c>
      <c r="U83" s="109" t="str">
        <f>IF(V83&lt;=0,"",IF(V83&lt;=20%,"Leve",IF(V83&lt;=40%,"Menor",IF(V83&lt;=60%,"Moderado",IF(V83&lt;=80%,"Mayor","Catastrofico")))))</f>
        <v>Leve</v>
      </c>
      <c r="V83" s="129">
        <v>0.2</v>
      </c>
      <c r="W83" s="107" t="str">
        <f>IF(OR(AND(L83="Muy Baja",U83="Leve"),AND(L83="Muy Baja",U83="Menor"),AND(L83="Baja",U83="Leve")),"Bajo",IF(OR(AND(L83="Muy baja",U83="Moderado"),AND(L83="Baja",U83="Menor"),AND(L83="Baja",U83="Moderado"),AND(L83="Media",U83="Leve"),AND(L83="Media",U83="Menor"),AND(L83="Media",U83="Moderado"),AND(L83="Alta",U83="Leve"),AND(L83="Alta",U83="Menor")),"Moderado",IF(OR(AND(L83="Muy Baja",U83="Mayor"),AND(L83="Baja",U83="Mayor"),AND(L83="Media",U83="Mayor"),AND(L83="Alta",U83="Moderado"),AND(L83="Alta",U83="Mayor"),AND(L83="Muy Alta",U83="Leve"),AND(L83="Muy Alta",U83="Menor"),AND(L83="Muy Alta",U83="Moderado"),AND(L83="Muy Alta",U83="Mayor")),"Alto",IF(OR(AND(L83="Muy Baja",U83="Catastrofico"),AND(L83="Baja",U83="Catastrofico"),AND(L83="Media",U83="Catastrofico"),AND(L83="Alta",U83="Catastrofico"),AND(L83="Muy Alta",U83="Catastrofico")),"Extremo",))))</f>
        <v>Bajo</v>
      </c>
      <c r="X83" s="9">
        <v>1</v>
      </c>
      <c r="Y83" s="41" t="s">
        <v>400</v>
      </c>
      <c r="Z83" s="46" t="s">
        <v>401</v>
      </c>
      <c r="AA83" s="89" t="s">
        <v>402</v>
      </c>
      <c r="AB83" s="53" t="str">
        <f>+CONCATENATE(Y83," ",Z83," ",AA83)</f>
        <v>Profesional Universiitario TIC  Incluir en el plan de compras los insumos de mantenimiento y partes para remplazo de averiadas en equipos de cómputo, escáner e impresoras Anual.</v>
      </c>
      <c r="AC83" s="50" t="s">
        <v>188</v>
      </c>
      <c r="AD83" s="51">
        <f t="shared" si="16"/>
        <v>0.25</v>
      </c>
      <c r="AE83" s="11" t="str">
        <f>+IF(OR(AC83='[1]11 FORMULAS'!$O$4,AC83='[1]11 FORMULAS'!$O$5),'[1]11 FORMULAS'!$P$5,IF(AC83='[1]11 FORMULAS'!$O$6,'[1]11 FORMULAS'!$P$6,""))</f>
        <v>Probabilidad</v>
      </c>
      <c r="AF83" s="10" t="s">
        <v>189</v>
      </c>
      <c r="AG83" s="20">
        <f>IF(AF83="","",IF(AF83="Manual",0.15,IF(AF83="Automatico",0.25,)))</f>
        <v>0.15</v>
      </c>
      <c r="AH83" s="12" t="s">
        <v>190</v>
      </c>
      <c r="AI83" s="12" t="s">
        <v>191</v>
      </c>
      <c r="AJ83" s="12" t="s">
        <v>192</v>
      </c>
      <c r="AK83" s="11">
        <f t="shared" si="15"/>
        <v>0.4</v>
      </c>
      <c r="AL83" s="11">
        <f>+M83*AK83</f>
        <v>0.16000000000000003</v>
      </c>
      <c r="AM83" s="11">
        <f>+M83-AL83</f>
        <v>0.24</v>
      </c>
      <c r="AN83" s="11">
        <f>IF(AE83='[1]11 FORMULAS'!$P$6,V83-(V83*AK83),V83)</f>
        <v>0.2</v>
      </c>
      <c r="AO83" s="108">
        <f>+AM87</f>
        <v>5.183999999999999E-2</v>
      </c>
      <c r="AP83" s="109" t="str">
        <f>IF(AO83&lt;=0,"",IF(AO83&lt;=20%,"Muy Baja",IF(AO83&lt;=40%,"Baja",IF(AO83&lt;=60%,"Media",IF(AO83&lt;=80%,"Alta","Muy Alta")))))</f>
        <v>Muy Baja</v>
      </c>
      <c r="AQ83" s="108">
        <f>+AN87</f>
        <v>0.2</v>
      </c>
      <c r="AR83" s="109" t="str">
        <f>IF(AQ83&lt;=0,"",IF(AQ83&lt;=20%,"Leve",IF(AQ83&lt;=40%,"Menor",IF(AQ83&lt;=60%,"Moderado",IF(AQ83&lt;=80%,"Mayor","Catastrofico")))))</f>
        <v>Leve</v>
      </c>
      <c r="AS83" s="107" t="str">
        <f>IF(OR(AND(AP83="Muy Baja",AR83="Leve"),AND(AP83="Muy Baja",AR83="Menor"),AND(AP83="Baja",AR83="Leve")),"Bajo",IF(OR(AND(AP83="Muy baja",AR83="Moderado"),AND(AP83="Baja",AR83="Menor"),AND(AP83="Baja",AR83="Moderado"),AND(AP83="Media",AR83="Leve"),AND(AP83="Media",AR83="Menor"),AND(AP83="Media",AR83="Moderado"),AND(AP83="Alta",AR83="Leve"),AND(AP83="Alta",AR83="Menor")),"Moderado",IF(OR(AND(AP83="Muy Baja",AR83="Mayor"),AND(AP83="Baja",AR83="Mayor"),AND(AP83="Media",AR83="Mayor"),AND(AP83="Alta",AR83="Moderado"),AND(AP83="Alta",AR83="Mayor"),AND(AP83="Muy Alta",AR83="Leve"),AND(AP83="Muy Alta",AR83="Menor"),AND(AP83="Muy Alta",AR83="Moderado"),AND(AP83="Muy Alta",AR83="Mayor")),"Alto",IF(OR(AND(AP83="Muy Baja",AR83="Catastrofico"),AND(AP83="Baja",AR83="Catastrofico"),AND(AP83="Media",AR83="Catastrofico"),AND(AP83="Alta",AR83="Catastrofico"),AND(AP83="Muy Alta",AR83="Catastrofico")),"Extremo",""))))</f>
        <v>Bajo</v>
      </c>
      <c r="AT83" s="110" t="s">
        <v>194</v>
      </c>
      <c r="AU83" s="113"/>
      <c r="AV83" s="113"/>
      <c r="AW83" s="113"/>
      <c r="AX83" s="113"/>
      <c r="AY83" s="145"/>
      <c r="AZ83" s="145"/>
      <c r="BA83" s="145"/>
      <c r="BB83" s="145"/>
      <c r="BC83" s="145"/>
      <c r="BF83" s="8"/>
    </row>
    <row r="84" spans="1:58" s="13" customFormat="1" ht="49.5" x14ac:dyDescent="0.25">
      <c r="A84" s="238"/>
      <c r="B84" s="116"/>
      <c r="C84" s="117"/>
      <c r="D84" s="118"/>
      <c r="E84" s="118"/>
      <c r="F84" s="119"/>
      <c r="G84" s="118"/>
      <c r="H84" s="120"/>
      <c r="I84" s="120"/>
      <c r="J84" s="121"/>
      <c r="K84" s="122"/>
      <c r="L84" s="109"/>
      <c r="M84" s="124"/>
      <c r="N84" s="125"/>
      <c r="O84" s="124"/>
      <c r="P84" s="109"/>
      <c r="Q84" s="127"/>
      <c r="R84" s="19" t="s">
        <v>270</v>
      </c>
      <c r="S84" s="109"/>
      <c r="T84" s="124"/>
      <c r="U84" s="109"/>
      <c r="V84" s="130"/>
      <c r="W84" s="107"/>
      <c r="X84" s="9">
        <v>2</v>
      </c>
      <c r="Y84" s="41" t="s">
        <v>400</v>
      </c>
      <c r="Z84" s="46" t="s">
        <v>403</v>
      </c>
      <c r="AA84" s="89" t="s">
        <v>404</v>
      </c>
      <c r="AB84" s="53" t="str">
        <f>+CONCATENATE(Y84," ",Z84," ",AA84)</f>
        <v>Profesional Universiitario TIC  Presentar periódicamente en comité directivo, el balance de stock de materiales vs solicitudes de mantenimiento semestral.</v>
      </c>
      <c r="AC84" s="50" t="s">
        <v>188</v>
      </c>
      <c r="AD84" s="51">
        <f t="shared" si="16"/>
        <v>0.25</v>
      </c>
      <c r="AE84" s="11" t="str">
        <f>+IF(OR(AC84='[1]11 FORMULAS'!$O$4,AC84='[1]11 FORMULAS'!$O$5),'[1]11 FORMULAS'!$P$5,IF(AC84='[1]11 FORMULAS'!$O$6,'[1]11 FORMULAS'!$P$6,""))</f>
        <v>Probabilidad</v>
      </c>
      <c r="AF84" s="10" t="s">
        <v>189</v>
      </c>
      <c r="AG84" s="20">
        <f>IF(AF84="","",IF(AF84="Manual",0.15,IF(AF84="Automatico",0.25,)))</f>
        <v>0.15</v>
      </c>
      <c r="AH84" s="12" t="s">
        <v>190</v>
      </c>
      <c r="AI84" s="12" t="s">
        <v>191</v>
      </c>
      <c r="AJ84" s="12" t="s">
        <v>192</v>
      </c>
      <c r="AK84" s="11">
        <f t="shared" si="15"/>
        <v>0.4</v>
      </c>
      <c r="AL84" s="11">
        <f>+AM83*AK84</f>
        <v>9.6000000000000002E-2</v>
      </c>
      <c r="AM84" s="11">
        <f>+AM83-AL84</f>
        <v>0.14399999999999999</v>
      </c>
      <c r="AN84" s="11">
        <f>IF(AE84='[1]11 FORMULAS'!$P$6,AN83-(AN83*AK84),AN83)</f>
        <v>0.2</v>
      </c>
      <c r="AO84" s="108"/>
      <c r="AP84" s="109"/>
      <c r="AQ84" s="108"/>
      <c r="AR84" s="109"/>
      <c r="AS84" s="107"/>
      <c r="AT84" s="111"/>
      <c r="AU84" s="114"/>
      <c r="AV84" s="114"/>
      <c r="AW84" s="114"/>
      <c r="AX84" s="114"/>
      <c r="AY84" s="146"/>
      <c r="AZ84" s="146"/>
      <c r="BA84" s="146"/>
      <c r="BB84" s="146"/>
      <c r="BC84" s="146"/>
      <c r="BF84" s="8"/>
    </row>
    <row r="85" spans="1:58" s="13" customFormat="1" ht="33" x14ac:dyDescent="0.25">
      <c r="A85" s="238"/>
      <c r="B85" s="116"/>
      <c r="C85" s="117"/>
      <c r="D85" s="118"/>
      <c r="E85" s="118"/>
      <c r="F85" s="119"/>
      <c r="G85" s="118"/>
      <c r="H85" s="120"/>
      <c r="I85" s="120"/>
      <c r="J85" s="121"/>
      <c r="K85" s="122"/>
      <c r="L85" s="109"/>
      <c r="M85" s="124"/>
      <c r="N85" s="125"/>
      <c r="O85" s="124"/>
      <c r="P85" s="109"/>
      <c r="Q85" s="127"/>
      <c r="R85" s="19" t="s">
        <v>273</v>
      </c>
      <c r="S85" s="109"/>
      <c r="T85" s="124"/>
      <c r="U85" s="109"/>
      <c r="V85" s="130"/>
      <c r="W85" s="107"/>
      <c r="X85" s="9">
        <v>3</v>
      </c>
      <c r="Y85" s="41" t="s">
        <v>400</v>
      </c>
      <c r="Z85" s="46" t="s">
        <v>405</v>
      </c>
      <c r="AA85" s="89" t="s">
        <v>402</v>
      </c>
      <c r="AB85" s="53" t="str">
        <f>+CONCATENATE(Y85," ",Z85," ",AA85)</f>
        <v>Profesional Universiitario TIC  Elaboración de los cronogramas de acuerdo a la periodicidad de los mismos Anual.</v>
      </c>
      <c r="AC85" s="50" t="s">
        <v>188</v>
      </c>
      <c r="AD85" s="51">
        <f t="shared" si="16"/>
        <v>0.25</v>
      </c>
      <c r="AE85" s="11" t="str">
        <f>+IF(OR(AC85='[1]11 FORMULAS'!$O$4,AC85='[1]11 FORMULAS'!$O$5),'[1]11 FORMULAS'!$P$5,IF(AC85='[1]11 FORMULAS'!$O$6,'[1]11 FORMULAS'!$P$6,""))</f>
        <v>Probabilidad</v>
      </c>
      <c r="AF85" s="10" t="s">
        <v>189</v>
      </c>
      <c r="AG85" s="20">
        <f>IF(AF85="","",IF(AF85="Manual",0.15,IF(AF85="Automatico",0.25,)))</f>
        <v>0.15</v>
      </c>
      <c r="AH85" s="12" t="s">
        <v>190</v>
      </c>
      <c r="AI85" s="12" t="s">
        <v>191</v>
      </c>
      <c r="AJ85" s="12" t="s">
        <v>192</v>
      </c>
      <c r="AK85" s="11">
        <f t="shared" si="15"/>
        <v>0.4</v>
      </c>
      <c r="AL85" s="11">
        <f>+AM84*AK85</f>
        <v>5.7599999999999998E-2</v>
      </c>
      <c r="AM85" s="11">
        <f>+AM84-AL85</f>
        <v>8.6399999999999991E-2</v>
      </c>
      <c r="AN85" s="11">
        <f>IF(AE85='[1]11 FORMULAS'!$P$6,AN84-(AN84*AK85),AN84)</f>
        <v>0.2</v>
      </c>
      <c r="AO85" s="108"/>
      <c r="AP85" s="109"/>
      <c r="AQ85" s="108"/>
      <c r="AR85" s="109"/>
      <c r="AS85" s="107"/>
      <c r="AT85" s="111"/>
      <c r="AU85" s="114"/>
      <c r="AV85" s="114"/>
      <c r="AW85" s="114"/>
      <c r="AX85" s="114"/>
      <c r="AY85" s="146"/>
      <c r="AZ85" s="146"/>
      <c r="BA85" s="146"/>
      <c r="BB85" s="146"/>
      <c r="BC85" s="146"/>
    </row>
    <row r="86" spans="1:58" s="13" customFormat="1" ht="40.5" x14ac:dyDescent="0.25">
      <c r="A86" s="238"/>
      <c r="B86" s="116"/>
      <c r="C86" s="117"/>
      <c r="D86" s="118"/>
      <c r="E86" s="118"/>
      <c r="F86" s="119"/>
      <c r="G86" s="118"/>
      <c r="H86" s="120"/>
      <c r="I86" s="120"/>
      <c r="J86" s="121"/>
      <c r="K86" s="122"/>
      <c r="L86" s="109"/>
      <c r="M86" s="124"/>
      <c r="N86" s="125"/>
      <c r="O86" s="124"/>
      <c r="P86" s="109"/>
      <c r="Q86" s="127"/>
      <c r="R86" s="19" t="s">
        <v>274</v>
      </c>
      <c r="S86" s="109"/>
      <c r="T86" s="124"/>
      <c r="U86" s="109"/>
      <c r="V86" s="130"/>
      <c r="W86" s="107"/>
      <c r="X86" s="9">
        <v>4</v>
      </c>
      <c r="Y86" s="41" t="s">
        <v>400</v>
      </c>
      <c r="Z86" s="46" t="s">
        <v>406</v>
      </c>
      <c r="AA86" s="89" t="s">
        <v>402</v>
      </c>
      <c r="AB86" s="53" t="str">
        <f>+CONCATENATE(Y86," ",Z86," ",AA86)</f>
        <v>Profesional Universiitario TIC  Contratación del personal a partir del primer día hábil de la vigencia correspondiente Anual.</v>
      </c>
      <c r="AC86" s="50" t="s">
        <v>188</v>
      </c>
      <c r="AD86" s="51">
        <f t="shared" si="16"/>
        <v>0.25</v>
      </c>
      <c r="AE86" s="11" t="str">
        <f>+IF(OR(AC86='[1]11 FORMULAS'!$O$4,AC86='[1]11 FORMULAS'!$O$5),'[1]11 FORMULAS'!$P$5,IF(AC86='[1]11 FORMULAS'!$O$6,'[1]11 FORMULAS'!$P$6,""))</f>
        <v>Probabilidad</v>
      </c>
      <c r="AF86" s="10" t="s">
        <v>189</v>
      </c>
      <c r="AG86" s="20">
        <f>IF(AF86="","",IF(AF86="Manual",0.15,IF(AF86="Automatico",0.25,)))</f>
        <v>0.15</v>
      </c>
      <c r="AH86" s="12" t="s">
        <v>190</v>
      </c>
      <c r="AI86" s="12" t="s">
        <v>191</v>
      </c>
      <c r="AJ86" s="12" t="s">
        <v>192</v>
      </c>
      <c r="AK86" s="11">
        <f t="shared" si="15"/>
        <v>0.4</v>
      </c>
      <c r="AL86" s="11">
        <f>+AM85*AK86</f>
        <v>3.456E-2</v>
      </c>
      <c r="AM86" s="11">
        <f>+AM85-AL86</f>
        <v>5.183999999999999E-2</v>
      </c>
      <c r="AN86" s="11">
        <f>IF(AE86='[1]11 FORMULAS'!$P$6,AN85-(AN85*AK86),AN85)</f>
        <v>0.2</v>
      </c>
      <c r="AO86" s="108"/>
      <c r="AP86" s="109"/>
      <c r="AQ86" s="108"/>
      <c r="AR86" s="109"/>
      <c r="AS86" s="107"/>
      <c r="AT86" s="111"/>
      <c r="AU86" s="114"/>
      <c r="AV86" s="114"/>
      <c r="AW86" s="114"/>
      <c r="AX86" s="114"/>
      <c r="AY86" s="146"/>
      <c r="AZ86" s="146"/>
      <c r="BA86" s="146"/>
      <c r="BB86" s="146"/>
      <c r="BC86" s="146"/>
    </row>
    <row r="87" spans="1:58" s="13" customFormat="1" ht="27" x14ac:dyDescent="0.25">
      <c r="A87" s="217"/>
      <c r="B87" s="116"/>
      <c r="C87" s="117"/>
      <c r="D87" s="118"/>
      <c r="E87" s="118"/>
      <c r="F87" s="119"/>
      <c r="G87" s="118"/>
      <c r="H87" s="120"/>
      <c r="I87" s="120"/>
      <c r="J87" s="121"/>
      <c r="K87" s="122"/>
      <c r="L87" s="109"/>
      <c r="M87" s="124"/>
      <c r="N87" s="125"/>
      <c r="O87" s="124"/>
      <c r="P87" s="109"/>
      <c r="Q87" s="128"/>
      <c r="R87" s="19" t="s">
        <v>272</v>
      </c>
      <c r="S87" s="109"/>
      <c r="T87" s="124"/>
      <c r="U87" s="109"/>
      <c r="V87" s="131"/>
      <c r="W87" s="107"/>
      <c r="X87" s="14"/>
      <c r="Y87" s="39"/>
      <c r="Z87" s="46"/>
      <c r="AA87" s="89"/>
      <c r="AB87" s="53"/>
      <c r="AC87" s="50"/>
      <c r="AD87" s="51" t="str">
        <f t="shared" si="16"/>
        <v/>
      </c>
      <c r="AE87" s="15"/>
      <c r="AF87" s="15"/>
      <c r="AG87" s="20" t="str">
        <f>IF(AF87="","",IF(AF87="Manual",0.15,IF(AF87="Automatico",0.25,)))</f>
        <v/>
      </c>
      <c r="AH87" s="15"/>
      <c r="AI87" s="15"/>
      <c r="AJ87" s="15"/>
      <c r="AK87" s="11" t="e">
        <f t="shared" si="15"/>
        <v>#VALUE!</v>
      </c>
      <c r="AL87" s="11"/>
      <c r="AM87" s="11">
        <f>+AM86-AL87</f>
        <v>5.183999999999999E-2</v>
      </c>
      <c r="AN87" s="11">
        <f>IF(AE87='[1]11 FORMULAS'!$P$6,AN86-(AN86*AK87),AN86)</f>
        <v>0.2</v>
      </c>
      <c r="AO87" s="108"/>
      <c r="AP87" s="109"/>
      <c r="AQ87" s="108"/>
      <c r="AR87" s="109"/>
      <c r="AS87" s="107"/>
      <c r="AT87" s="112"/>
      <c r="AU87" s="115"/>
      <c r="AV87" s="115"/>
      <c r="AW87" s="115"/>
      <c r="AX87" s="115"/>
      <c r="AY87" s="147"/>
      <c r="AZ87" s="147"/>
      <c r="BA87" s="147"/>
      <c r="BB87" s="147"/>
      <c r="BC87" s="147"/>
    </row>
    <row r="88" spans="1:58" s="13" customFormat="1" ht="33" x14ac:dyDescent="0.25">
      <c r="A88" s="216" t="s">
        <v>55</v>
      </c>
      <c r="B88" s="116" t="s">
        <v>303</v>
      </c>
      <c r="C88" s="117" t="s">
        <v>197</v>
      </c>
      <c r="D88" s="118" t="s">
        <v>407</v>
      </c>
      <c r="E88" s="118" t="s">
        <v>408</v>
      </c>
      <c r="F88" s="119" t="str">
        <f>+CONCATENATE(C88," ",D88," ",E88)</f>
        <v>Posibilidad de perdida reputacional Por alteración de la confidencialidad, integridad y disponibilidad de la información. debido a la falta de mecanismos y herramientas que garanticen el acceso a la información solo por el personal autorizado.</v>
      </c>
      <c r="G88" s="118" t="s">
        <v>198</v>
      </c>
      <c r="H88" s="120"/>
      <c r="I88" s="120" t="s">
        <v>187</v>
      </c>
      <c r="J88" s="121" t="str">
        <f>+H88&amp;I88</f>
        <v>Procesos</v>
      </c>
      <c r="K88" s="122">
        <v>40</v>
      </c>
      <c r="L88" s="109" t="str">
        <f>IF(K88&lt;=0,"",IF(K88&lt;=2,"Muy Baja",IF(K88&lt;=24,"Baja",IF(K88&lt;=500,"Media",IF(K88&lt;=5000,"Alta","Muy Alta")))))</f>
        <v>Media</v>
      </c>
      <c r="M88" s="123">
        <f>IF(L88="","",IF(L88="Muy Baja",0.2,IF(L88="Baja",0.4,IF(L88="Media",0.6,IF(L88="Alta",0.8,IF(L88="Muy Alta",1,))))))</f>
        <v>0.6</v>
      </c>
      <c r="N88" s="125" t="s">
        <v>193</v>
      </c>
      <c r="O88" s="123">
        <f>IF(N88="","",IF(N88="menor a 10 SMLMV",0.2,IF(N88="ENTRE 10 Y 50 SMLMV",0.4,IF(N88="entre 50 y 100 SMLMV",0.6,IF(N88="entre 100 y 500 SMLMV",0.8,IF(N88="Mayor a 500 SMLMV",1,))))))</f>
        <v>0</v>
      </c>
      <c r="P88" s="109" t="str">
        <f>IF(O88&lt;=0,"",IF(O88&lt;=20%,"Leve",IF(O88&lt;=40%,"Menor",IF(O88&lt;=60%,"Moderado",IF(O88&lt;=80%,"Mayor","Catastrofico")))))</f>
        <v/>
      </c>
      <c r="Q88" s="126" t="s">
        <v>270</v>
      </c>
      <c r="R88" s="19" t="s">
        <v>271</v>
      </c>
      <c r="S88" s="109" t="str">
        <f>IF(T88&lt;=0,"",IF(T88&lt;=20%,"Leve",IF(T88&lt;=40%,"Menor",IF(T88&lt;=60%,"Moderado",IF(T88&lt;=80%,"Mayor","Catastrofico")))))</f>
        <v>Menor</v>
      </c>
      <c r="T88" s="123">
        <f>IF(Q88="","",IF(Q88="El riesgo afecta la imagen de algún área de la organización",0.2,IF(Q88="El riesgo afecta la imagen de la entidad internamente, de conocimiento general nivel interno, de junta directiva y accionistas y/o de proveedores",0.4,IF(Q88="El riesgo afecta la imagen de la entidad con algunos usuarios de relevancia frente al logro de los objetivos",0.6,IF(Q88="El riesgo afecta la imagen de la entidad con efecto publicitario sostenido a nivel de sector administrativo, nivel departamental o municipal",0.8,IF(Q88="El riesgo afecta la imagen de la entidad a nivel nacional, con efecto publicitario sostenido a nivel país",1,))))))</f>
        <v>0.4</v>
      </c>
      <c r="U88" s="109" t="str">
        <f>IF(V88&lt;=0,"",IF(V88&lt;=20%,"Leve",IF(V88&lt;=40%,"Menor",IF(V88&lt;=60%,"Moderado",IF(V88&lt;=80%,"Mayor","Catastrofico")))))</f>
        <v>Menor</v>
      </c>
      <c r="V88" s="129">
        <v>0.4</v>
      </c>
      <c r="W88" s="107" t="str">
        <f>IF(OR(AND(L88="Muy Baja",U88="Leve"),AND(L88="Muy Baja",U88="Menor"),AND(L88="Baja",U88="Leve")),"Bajo",IF(OR(AND(L88="Muy baja",U88="Moderado"),AND(L88="Baja",U88="Menor"),AND(L88="Baja",U88="Moderado"),AND(L88="Media",U88="Leve"),AND(L88="Media",U88="Menor"),AND(L88="Media",U88="Moderado"),AND(L88="Alta",U88="Leve"),AND(L88="Alta",U88="Menor")),"Moderado",IF(OR(AND(L88="Muy Baja",U88="Mayor"),AND(L88="Baja",U88="Mayor"),AND(L88="Media",U88="Mayor"),AND(L88="Alta",U88="Moderado"),AND(L88="Alta",U88="Mayor"),AND(L88="Muy Alta",U88="Leve"),AND(L88="Muy Alta",U88="Menor"),AND(L88="Muy Alta",U88="Moderado"),AND(L88="Muy Alta",U88="Mayor")),"Alto",IF(OR(AND(L88="Muy Baja",U88="Catastrofico"),AND(L88="Baja",U88="Catastrofico"),AND(L88="Media",U88="Catastrofico"),AND(L88="Alta",U88="Catastrofico"),AND(L88="Muy Alta",U88="Catastrofico")),"Extremo",))))</f>
        <v>Moderado</v>
      </c>
      <c r="X88" s="9">
        <v>1</v>
      </c>
      <c r="Y88" s="41" t="s">
        <v>400</v>
      </c>
      <c r="Z88" s="46" t="s">
        <v>409</v>
      </c>
      <c r="AA88" s="244" t="s">
        <v>410</v>
      </c>
      <c r="AB88" s="53" t="str">
        <f>+CONCATENATE(Y88," ",Z88," ",AA88)</f>
        <v>Profesional Universiitario TIC  Actualizar o Generar perfiles para acceso a la información anual.</v>
      </c>
      <c r="AC88" s="50" t="s">
        <v>188</v>
      </c>
      <c r="AD88" s="51">
        <f t="shared" si="16"/>
        <v>0.25</v>
      </c>
      <c r="AE88" s="11" t="str">
        <f>+IF(OR(AC88='[1]11 FORMULAS'!$O$4,AC88='[1]11 FORMULAS'!$O$5),'[1]11 FORMULAS'!$P$5,IF(AC88='[1]11 FORMULAS'!$O$6,'[1]11 FORMULAS'!$P$6,""))</f>
        <v>Probabilidad</v>
      </c>
      <c r="AF88" s="10" t="s">
        <v>189</v>
      </c>
      <c r="AG88" s="20">
        <f>IF(AF88="","",IF(AF88="Manual",0.15,IF(AF88="Automático",0.25,)))</f>
        <v>0.15</v>
      </c>
      <c r="AH88" s="12" t="s">
        <v>190</v>
      </c>
      <c r="AI88" s="12" t="s">
        <v>191</v>
      </c>
      <c r="AJ88" s="12" t="s">
        <v>192</v>
      </c>
      <c r="AK88" s="11">
        <f t="shared" si="15"/>
        <v>0.4</v>
      </c>
      <c r="AL88" s="11">
        <f>+M88*AK88</f>
        <v>0.24</v>
      </c>
      <c r="AM88" s="11">
        <f>+M88-AL88</f>
        <v>0.36</v>
      </c>
      <c r="AN88" s="11">
        <f>IF(AE88='[1]11 FORMULAS'!$P$6,V88-(V88*AK88),V88)</f>
        <v>0.4</v>
      </c>
      <c r="AO88" s="108">
        <f>+AM92</f>
        <v>7.7759999999999996E-2</v>
      </c>
      <c r="AP88" s="109" t="str">
        <f>IF(AO88&lt;=0,"",IF(AO88&lt;=20%,"Muy Baja",IF(AO88&lt;=40%,"Baja",IF(AO88&lt;=60%,"Media",IF(AO88&lt;=80%,"Alta","Muy Alta")))))</f>
        <v>Muy Baja</v>
      </c>
      <c r="AQ88" s="108">
        <f>+AN92</f>
        <v>0.4</v>
      </c>
      <c r="AR88" s="109" t="str">
        <f>IF(AQ88&lt;=0,"",IF(AQ88&lt;=20%,"Leve",IF(AQ88&lt;=40%,"Menor",IF(AQ88&lt;=60%,"Moderado",IF(AQ88&lt;=80%,"Mayor","Catastrofico")))))</f>
        <v>Menor</v>
      </c>
      <c r="AS88" s="107" t="str">
        <f>IF(OR(AND(AP88="Muy Baja",AR88="Leve"),AND(AP88="Muy Baja",AR88="Menor"),AND(AP88="Baja",AR88="Leve")),"Bajo",IF(OR(AND(AP88="Muy baja",AR88="Moderado"),AND(AP88="Baja",AR88="Menor"),AND(AP88="Baja",AR88="Moderado"),AND(AP88="Media",AR88="Leve"),AND(AP88="Media",AR88="Menor"),AND(AP88="Media",AR88="Moderado"),AND(AP88="Alta",AR88="Leve"),AND(AP88="Alta",AR88="Menor")),"Moderado",IF(OR(AND(AP88="Muy Baja",AR88="Mayor"),AND(AP88="Baja",AR88="Mayor"),AND(AP88="Media",AR88="Mayor"),AND(AP88="Alta",AR88="Moderado"),AND(AP88="Alta",AR88="Mayor"),AND(AP88="Muy Alta",AR88="Leve"),AND(AP88="Muy Alta",AR88="Menor"),AND(AP88="Muy Alta",AR88="Moderado"),AND(AP88="Muy Alta",AR88="Mayor")),"Alto",IF(OR(AND(AP88="Muy Baja",AR88="Catastrofico"),AND(AP88="Baja",AR88="Catastrofico"),AND(AP88="Media",AR88="Catastrofico"),AND(AP88="Alta",AR88="Catastrofico"),AND(AP88="Muy Alta",AR88="Catastrofico")),"Extremo",""))))</f>
        <v>Bajo</v>
      </c>
      <c r="AT88" s="110" t="s">
        <v>194</v>
      </c>
      <c r="AU88" s="113"/>
      <c r="AV88" s="113"/>
      <c r="AW88" s="113"/>
      <c r="AX88" s="113"/>
      <c r="AY88" s="145"/>
      <c r="AZ88" s="145"/>
      <c r="BA88" s="145"/>
      <c r="BB88" s="145"/>
      <c r="BC88" s="145"/>
      <c r="BF88" s="8"/>
    </row>
    <row r="89" spans="1:58" s="13" customFormat="1" ht="49.5" x14ac:dyDescent="0.25">
      <c r="A89" s="238"/>
      <c r="B89" s="116"/>
      <c r="C89" s="117"/>
      <c r="D89" s="118"/>
      <c r="E89" s="118"/>
      <c r="F89" s="119"/>
      <c r="G89" s="118"/>
      <c r="H89" s="120"/>
      <c r="I89" s="120"/>
      <c r="J89" s="121"/>
      <c r="K89" s="122"/>
      <c r="L89" s="109"/>
      <c r="M89" s="124"/>
      <c r="N89" s="125"/>
      <c r="O89" s="124"/>
      <c r="P89" s="109"/>
      <c r="Q89" s="127"/>
      <c r="R89" s="19" t="s">
        <v>270</v>
      </c>
      <c r="S89" s="109"/>
      <c r="T89" s="124"/>
      <c r="U89" s="109"/>
      <c r="V89" s="130"/>
      <c r="W89" s="107"/>
      <c r="X89" s="9">
        <v>2</v>
      </c>
      <c r="Y89" s="41" t="s">
        <v>400</v>
      </c>
      <c r="Z89" s="46" t="s">
        <v>411</v>
      </c>
      <c r="AA89" s="244" t="s">
        <v>412</v>
      </c>
      <c r="AB89" s="53" t="str">
        <f>+CONCATENATE(Y89," ",Z89," ",AA89)</f>
        <v>Profesional Universiitario TIC   Salvaguarda de información relevante en las unidades administrativas existentes en los servidores mensual</v>
      </c>
      <c r="AC89" s="50" t="s">
        <v>188</v>
      </c>
      <c r="AD89" s="51">
        <f t="shared" si="16"/>
        <v>0.25</v>
      </c>
      <c r="AE89" s="11" t="str">
        <f>+IF(OR(AC89='[1]11 FORMULAS'!$O$4,AC89='[1]11 FORMULAS'!$O$5),'[1]11 FORMULAS'!$P$5,IF(AC89='[1]11 FORMULAS'!$O$6,'[1]11 FORMULAS'!$P$6,""))</f>
        <v>Probabilidad</v>
      </c>
      <c r="AF89" s="10" t="s">
        <v>189</v>
      </c>
      <c r="AG89" s="20">
        <f>IF(AF89="","",IF(AF89="Manual",0.15,IF(AF89="Automático",0.25,)))</f>
        <v>0.15</v>
      </c>
      <c r="AH89" s="12" t="s">
        <v>190</v>
      </c>
      <c r="AI89" s="12" t="s">
        <v>191</v>
      </c>
      <c r="AJ89" s="12" t="s">
        <v>192</v>
      </c>
      <c r="AK89" s="11">
        <f t="shared" si="15"/>
        <v>0.4</v>
      </c>
      <c r="AL89" s="11">
        <f>+AM88*AK89</f>
        <v>0.14399999999999999</v>
      </c>
      <c r="AM89" s="11">
        <f>+AM88-AL89</f>
        <v>0.216</v>
      </c>
      <c r="AN89" s="11">
        <f>IF(AE89='[1]11 FORMULAS'!$P$6,AN88-(AN88*AK89),AN88)</f>
        <v>0.4</v>
      </c>
      <c r="AO89" s="108"/>
      <c r="AP89" s="109"/>
      <c r="AQ89" s="108"/>
      <c r="AR89" s="109"/>
      <c r="AS89" s="107"/>
      <c r="AT89" s="111"/>
      <c r="AU89" s="114"/>
      <c r="AV89" s="114"/>
      <c r="AW89" s="114"/>
      <c r="AX89" s="114"/>
      <c r="AY89" s="146"/>
      <c r="AZ89" s="146"/>
      <c r="BA89" s="146"/>
      <c r="BB89" s="146"/>
      <c r="BC89" s="146"/>
      <c r="BF89" s="8"/>
    </row>
    <row r="90" spans="1:58" s="13" customFormat="1" ht="49.5" x14ac:dyDescent="0.25">
      <c r="A90" s="238"/>
      <c r="B90" s="116"/>
      <c r="C90" s="117"/>
      <c r="D90" s="118"/>
      <c r="E90" s="118"/>
      <c r="F90" s="119"/>
      <c r="G90" s="118"/>
      <c r="H90" s="120"/>
      <c r="I90" s="120"/>
      <c r="J90" s="121"/>
      <c r="K90" s="122"/>
      <c r="L90" s="109"/>
      <c r="M90" s="124"/>
      <c r="N90" s="125"/>
      <c r="O90" s="124"/>
      <c r="P90" s="109"/>
      <c r="Q90" s="127"/>
      <c r="R90" s="19" t="s">
        <v>273</v>
      </c>
      <c r="S90" s="109"/>
      <c r="T90" s="124"/>
      <c r="U90" s="109"/>
      <c r="V90" s="130"/>
      <c r="W90" s="107"/>
      <c r="X90" s="9">
        <v>3</v>
      </c>
      <c r="Y90" s="41" t="s">
        <v>400</v>
      </c>
      <c r="Z90" s="46" t="s">
        <v>413</v>
      </c>
      <c r="AA90" s="244" t="s">
        <v>412</v>
      </c>
      <c r="AB90" s="53" t="str">
        <f>+CONCATENATE(Y90," ",Z90," ",AA90)</f>
        <v>Profesional Universiitario TIC  Acceso a las unidades locales de datos por parte del personal autorizado de la oficina de servicios informáticos mensual</v>
      </c>
      <c r="AC90" s="50" t="s">
        <v>188</v>
      </c>
      <c r="AD90" s="51">
        <f t="shared" si="16"/>
        <v>0.25</v>
      </c>
      <c r="AE90" s="11" t="str">
        <f>+IF(OR(AC90='[1]11 FORMULAS'!$O$4,AC90='[1]11 FORMULAS'!$O$5),'[1]11 FORMULAS'!$P$5,IF(AC90='[1]11 FORMULAS'!$O$6,'[1]11 FORMULAS'!$P$6,""))</f>
        <v>Probabilidad</v>
      </c>
      <c r="AF90" s="10" t="s">
        <v>189</v>
      </c>
      <c r="AG90" s="20">
        <f>IF(AF90="","",IF(AF90="Manual",0.15,IF(AF90="Automático",0.25,)))</f>
        <v>0.15</v>
      </c>
      <c r="AH90" s="12" t="s">
        <v>190</v>
      </c>
      <c r="AI90" s="12" t="s">
        <v>191</v>
      </c>
      <c r="AJ90" s="12" t="s">
        <v>192</v>
      </c>
      <c r="AK90" s="11">
        <f t="shared" si="15"/>
        <v>0.4</v>
      </c>
      <c r="AL90" s="11">
        <f>+AM89*AK90</f>
        <v>8.6400000000000005E-2</v>
      </c>
      <c r="AM90" s="11">
        <f>+AM89-AL90</f>
        <v>0.12959999999999999</v>
      </c>
      <c r="AN90" s="11">
        <f>IF(AE90='[1]11 FORMULAS'!$P$6,AN89-(AN89*AK90),AN89)</f>
        <v>0.4</v>
      </c>
      <c r="AO90" s="108"/>
      <c r="AP90" s="109"/>
      <c r="AQ90" s="108"/>
      <c r="AR90" s="109"/>
      <c r="AS90" s="107"/>
      <c r="AT90" s="111"/>
      <c r="AU90" s="114"/>
      <c r="AV90" s="114"/>
      <c r="AW90" s="114"/>
      <c r="AX90" s="114"/>
      <c r="AY90" s="146"/>
      <c r="AZ90" s="146"/>
      <c r="BA90" s="146"/>
      <c r="BB90" s="146"/>
      <c r="BC90" s="146"/>
      <c r="BF90" s="8"/>
    </row>
    <row r="91" spans="1:58" s="13" customFormat="1" ht="40.5" x14ac:dyDescent="0.25">
      <c r="A91" s="238"/>
      <c r="B91" s="116"/>
      <c r="C91" s="117"/>
      <c r="D91" s="118"/>
      <c r="E91" s="118"/>
      <c r="F91" s="119"/>
      <c r="G91" s="118"/>
      <c r="H91" s="120"/>
      <c r="I91" s="120"/>
      <c r="J91" s="121"/>
      <c r="K91" s="122"/>
      <c r="L91" s="109"/>
      <c r="M91" s="124"/>
      <c r="N91" s="125"/>
      <c r="O91" s="124"/>
      <c r="P91" s="109"/>
      <c r="Q91" s="127"/>
      <c r="R91" s="19" t="s">
        <v>274</v>
      </c>
      <c r="S91" s="109"/>
      <c r="T91" s="124"/>
      <c r="U91" s="109"/>
      <c r="V91" s="130"/>
      <c r="W91" s="107"/>
      <c r="X91" s="9">
        <v>4</v>
      </c>
      <c r="Y91" s="41"/>
      <c r="Z91" s="46"/>
      <c r="AA91" s="89" t="s">
        <v>402</v>
      </c>
      <c r="AB91" s="53" t="str">
        <f>+CONCATENATE(Y91," ",Z91," ",AA91)</f>
        <v xml:space="preserve">  Anual.</v>
      </c>
      <c r="AC91" s="50" t="s">
        <v>188</v>
      </c>
      <c r="AD91" s="51">
        <f t="shared" si="16"/>
        <v>0.25</v>
      </c>
      <c r="AE91" s="11" t="str">
        <f>+IF(OR(AC91='[1]11 FORMULAS'!$O$4,AC91='[1]11 FORMULAS'!$O$5),'[1]11 FORMULAS'!$P$5,IF(AC91='[1]11 FORMULAS'!$O$6,'[1]11 FORMULAS'!$P$6,""))</f>
        <v>Probabilidad</v>
      </c>
      <c r="AF91" s="10" t="s">
        <v>189</v>
      </c>
      <c r="AG91" s="20">
        <f>IF(AF91="","",IF(AF91="Manual",0.15,IF(AF91="Automático",0.25,)))</f>
        <v>0.15</v>
      </c>
      <c r="AH91" s="12" t="s">
        <v>190</v>
      </c>
      <c r="AI91" s="12" t="s">
        <v>191</v>
      </c>
      <c r="AJ91" s="12" t="s">
        <v>192</v>
      </c>
      <c r="AK91" s="11">
        <f t="shared" si="15"/>
        <v>0.4</v>
      </c>
      <c r="AL91" s="11">
        <f>+AM90*AK91</f>
        <v>5.1839999999999997E-2</v>
      </c>
      <c r="AM91" s="11">
        <f>+AM90-AL91</f>
        <v>7.7759999999999996E-2</v>
      </c>
      <c r="AN91" s="11">
        <f>IF(AE91='[1]11 FORMULAS'!$P$6,AN90-(AN90*AK91),AN90)</f>
        <v>0.4</v>
      </c>
      <c r="AO91" s="108"/>
      <c r="AP91" s="109"/>
      <c r="AQ91" s="108"/>
      <c r="AR91" s="109"/>
      <c r="AS91" s="107"/>
      <c r="AT91" s="111"/>
      <c r="AU91" s="114"/>
      <c r="AV91" s="114"/>
      <c r="AW91" s="114"/>
      <c r="AX91" s="114"/>
      <c r="AY91" s="146"/>
      <c r="AZ91" s="146"/>
      <c r="BA91" s="146"/>
      <c r="BB91" s="146"/>
      <c r="BC91" s="146"/>
      <c r="BF91" s="8"/>
    </row>
    <row r="92" spans="1:58" s="13" customFormat="1" ht="27" x14ac:dyDescent="0.25">
      <c r="A92" s="217"/>
      <c r="B92" s="116"/>
      <c r="C92" s="117"/>
      <c r="D92" s="118"/>
      <c r="E92" s="118"/>
      <c r="F92" s="119"/>
      <c r="G92" s="118"/>
      <c r="H92" s="120"/>
      <c r="I92" s="120"/>
      <c r="J92" s="121"/>
      <c r="K92" s="122"/>
      <c r="L92" s="109"/>
      <c r="M92" s="124"/>
      <c r="N92" s="125"/>
      <c r="O92" s="124"/>
      <c r="P92" s="109"/>
      <c r="Q92" s="128"/>
      <c r="R92" s="19" t="s">
        <v>272</v>
      </c>
      <c r="S92" s="109"/>
      <c r="T92" s="124"/>
      <c r="U92" s="109"/>
      <c r="V92" s="131"/>
      <c r="W92" s="107"/>
      <c r="X92" s="14"/>
      <c r="Y92" s="39"/>
      <c r="Z92" s="46"/>
      <c r="AA92" s="89"/>
      <c r="AB92" s="53"/>
      <c r="AC92" s="50"/>
      <c r="AD92" s="51" t="str">
        <f t="shared" si="16"/>
        <v/>
      </c>
      <c r="AE92" s="15"/>
      <c r="AF92" s="15"/>
      <c r="AG92" s="20" t="str">
        <f>IF(AF92="","",IF(AF92="Manual",0.15,IF(AF92="Automático",0.25,)))</f>
        <v/>
      </c>
      <c r="AH92" s="15"/>
      <c r="AI92" s="15"/>
      <c r="AJ92" s="15"/>
      <c r="AK92" s="11" t="e">
        <f t="shared" si="15"/>
        <v>#VALUE!</v>
      </c>
      <c r="AL92" s="11"/>
      <c r="AM92" s="11">
        <f>+AM91-AL92</f>
        <v>7.7759999999999996E-2</v>
      </c>
      <c r="AN92" s="11">
        <f>IF(AE92='[1]11 FORMULAS'!$P$6,AN91-(AN91*AK92),AN91)</f>
        <v>0.4</v>
      </c>
      <c r="AO92" s="108"/>
      <c r="AP92" s="109"/>
      <c r="AQ92" s="108"/>
      <c r="AR92" s="109"/>
      <c r="AS92" s="107"/>
      <c r="AT92" s="112"/>
      <c r="AU92" s="115"/>
      <c r="AV92" s="115"/>
      <c r="AW92" s="115"/>
      <c r="AX92" s="115"/>
      <c r="AY92" s="147"/>
      <c r="AZ92" s="147"/>
      <c r="BA92" s="147"/>
      <c r="BB92" s="147"/>
      <c r="BC92" s="147"/>
      <c r="BF92" s="8"/>
    </row>
    <row r="93" spans="1:58" s="13" customFormat="1" ht="69.75" customHeight="1" x14ac:dyDescent="0.25">
      <c r="A93" s="216" t="s">
        <v>57</v>
      </c>
      <c r="B93" s="116" t="s">
        <v>186</v>
      </c>
      <c r="C93" s="117" t="s">
        <v>315</v>
      </c>
      <c r="D93" s="136" t="s">
        <v>414</v>
      </c>
      <c r="E93" s="136" t="s">
        <v>415</v>
      </c>
      <c r="F93" s="119" t="str">
        <f>+CONCATENATE(C93," ",D93," ",E93)</f>
        <v>Posibilidad de perdida economica y reputacional por recobros de incapacidades  menores a los valores cancelados por la SED debido a Información represada, necesaria para la aprobación de recobros por parte de  Fiduprevisora</v>
      </c>
      <c r="G93" s="118" t="s">
        <v>198</v>
      </c>
      <c r="H93" s="120"/>
      <c r="I93" s="120" t="s">
        <v>187</v>
      </c>
      <c r="J93" s="121" t="str">
        <f>+H93&amp;I93</f>
        <v>Procesos</v>
      </c>
      <c r="K93" s="122">
        <v>12</v>
      </c>
      <c r="L93" s="109" t="str">
        <f>IF(K93&lt;=0,"",IF(K93&lt;=2,"Muy Baja",IF(K93&lt;=24,"Baja",IF(K93&lt;=500,"Media",IF(K93&lt;=5000,"Alta","Muy Alta")))))</f>
        <v>Baja</v>
      </c>
      <c r="M93" s="123">
        <f>IF(L93="","",IF(L93="Muy Baja",0.2,IF(L93="Baja",0.4,IF(L93="Media",0.6,IF(L93="Alta",0.8,IF(L93="Muy Alta",1,))))))</f>
        <v>0.4</v>
      </c>
      <c r="N93" s="125" t="s">
        <v>394</v>
      </c>
      <c r="O93" s="123">
        <f>IF(N93="","",IF(N93="menor a 10 SMLMV",0.2,IF(N93="ENTRE 10 Y 50 SMLMV",0.4,IF(N93="entre 50 y 100 SMLMV",0.6,IF(N93="entre 100 y 500 SMLMV",0.8,IF(N93="Mayor a 500 SMLMV",1,))))))</f>
        <v>0.6</v>
      </c>
      <c r="P93" s="109" t="str">
        <f>IF(O93&lt;=0,"",IF(O93&lt;=20%,"Leve",IF(O93&lt;=40%,"Menor",IF(O93&lt;=60%,"Moderado",IF(O93&lt;=80%,"Mayor","Catastrofico")))))</f>
        <v>Moderado</v>
      </c>
      <c r="Q93" s="139" t="s">
        <v>270</v>
      </c>
      <c r="R93" s="19" t="s">
        <v>271</v>
      </c>
      <c r="S93" s="109" t="str">
        <f>IF(T93&lt;=0,"",IF(T93&lt;=20%,"Leve",IF(T93&lt;=40%,"Menor",IF(T93&lt;=60%,"Moderado",IF(T93&lt;=80%,"Mayor","Catastrofico")))))</f>
        <v>Menor</v>
      </c>
      <c r="T93" s="123">
        <f>IF(Q93="","",IF(Q93="El riesgo afecta la imagen de algún área de la organización",0.2,IF(Q93="El riesgo afecta la imagen de la entidad internamente, de conocimiento general nivel interno, de junta directiva y accionistas y/o de proveedores",0.4,IF(Q93="El riesgo afecta la imagen de la entidad con algunos usuarios de relevancia frente al logro de los objetivos",0.6,IF(Q93="El riesgo afecta la imagen de la entidad con efecto publicitario sostenido a nivel de sector administrativo, nivel departamental o municipal",0.8,IF(Q93="El riesgo afecta la imagen de la entidad a nivel nacional, con efecto publicitario sostenido a nivel país",1,))))))</f>
        <v>0.4</v>
      </c>
      <c r="U93" s="109" t="str">
        <f>IF(V93&lt;=0,"",IF(V93&lt;=20%,"Leve",IF(V93&lt;=40%,"Menor",IF(V93&lt;=60%,"Moderado",IF(V93&lt;=80%,"Mayor","Catastrofico")))))</f>
        <v>Menor</v>
      </c>
      <c r="V93" s="132">
        <f>+T93</f>
        <v>0.4</v>
      </c>
      <c r="W93" s="107" t="str">
        <f>IF(OR(AND(L93="Muy Baja",U93="Leve"),AND(L93="Muy Baja",U93="Menor"),AND(L93="Baja",U93="Leve")),"Bajo",IF(OR(AND(L93="Muy baja",U93="Moderado"),AND(L93="Baja",U93="Menor"),AND(L93="Baja",U93="Moderado"),AND(L93="Media",U93="Leve"),AND(L93="Media",U93="Menor"),AND(L93="Media",U93="Moderado"),AND(L93="Alta",U93="Leve"),AND(L93="Alta",U93="Menor")),"Moderado",IF(OR(AND(L93="Muy Baja",U93="Mayor"),AND(L93="Baja",U93="Mayor"),AND(L93="Media",U93="Mayor"),AND(L93="Alta",U93="Moderado"),AND(L93="Alta",U93="Mayor"),AND(L93="Muy Alta",U93="Leve"),AND(L93="Muy Alta",U93="Menor"),AND(L93="Muy Alta",U93="Moderado"),AND(L93="Muy Alta",U93="Mayor")),"Alto",IF(OR(AND(L93="Muy Baja",U93="Catastrofico"),AND(L93="Baja",U93="Catastrofico"),AND(L93="Media",U93="Catastrofico"),AND(L93="Alta",U93="Catastrofico"),AND(L93="Muy Alta",U93="Catastrofico")),"Extremo",))))</f>
        <v>Moderado</v>
      </c>
      <c r="X93" s="9">
        <v>1</v>
      </c>
      <c r="Y93" s="40" t="s">
        <v>416</v>
      </c>
      <c r="Z93" s="46" t="s">
        <v>417</v>
      </c>
      <c r="AA93" s="90" t="s">
        <v>335</v>
      </c>
      <c r="AB93" s="53" t="str">
        <f t="shared" ref="AB93:AB101" si="17">+CONCATENATE(Y93," ",Z93," ",AA93)</f>
        <v xml:space="preserve">Subdirector tecnico de talento humano  realiza socialización a las IEO sobre los procedimientos que impactan en la actividad de recobros. anual </v>
      </c>
      <c r="AC93" s="50" t="s">
        <v>188</v>
      </c>
      <c r="AD93" s="51">
        <f t="shared" ref="AD93:AD100" si="18">IF(AC93="","",IF(AC93="Preventivo",0.25,IF(AC93="Detectivo",0.15,IF(AC93="Correctivo",0.1,))))</f>
        <v>0.25</v>
      </c>
      <c r="AE93" s="11" t="str">
        <f>+IF(OR(AC93='[1]11 FORMULAS'!$O$4,AC93='[1]11 FORMULAS'!$O$5),'[1]11 FORMULAS'!$P$5,IF(AC93='[1]11 FORMULAS'!$O$6,'[1]11 FORMULAS'!$P$6,""))</f>
        <v>Probabilidad</v>
      </c>
      <c r="AF93" s="10" t="s">
        <v>189</v>
      </c>
      <c r="AG93" s="20">
        <f t="shared" ref="AG93:AG100" si="19">IF(AF93="","",IF(AF93="Manual",0.15,IF(AF93="Automatico",0.25,)))</f>
        <v>0.15</v>
      </c>
      <c r="AH93" s="12" t="s">
        <v>190</v>
      </c>
      <c r="AI93" s="12" t="s">
        <v>191</v>
      </c>
      <c r="AJ93" s="12" t="s">
        <v>192</v>
      </c>
      <c r="AK93" s="11">
        <f t="shared" si="15"/>
        <v>0.4</v>
      </c>
      <c r="AL93" s="11">
        <f>+M93*AK93</f>
        <v>0.16000000000000003</v>
      </c>
      <c r="AM93" s="11">
        <f>+M93-AL93</f>
        <v>0.24</v>
      </c>
      <c r="AN93" s="11">
        <f>IF(AE93='[1]11 FORMULAS'!$P$6,V93-(V93*AK93),V93)</f>
        <v>0.4</v>
      </c>
      <c r="AO93" s="108">
        <f>+AM94</f>
        <v>0.16799999999999998</v>
      </c>
      <c r="AP93" s="109" t="str">
        <f>IF(AO93&lt;=0,"",IF(AO93&lt;=20%,"Muy Baja",IF(AO93&lt;=40%,"Baja",IF(AO93&lt;=60%,"Media",IF(AO93&lt;=80%,"Alta","Muy Alta")))))</f>
        <v>Muy Baja</v>
      </c>
      <c r="AQ93" s="108">
        <f>+AN94</f>
        <v>0.4</v>
      </c>
      <c r="AR93" s="109" t="str">
        <f>IF(AQ93&lt;=0,"",IF(AQ93&lt;=20%,"Leve",IF(AQ93&lt;=40%,"Menor",IF(AQ93&lt;=60%,"Moderado",IF(AQ93&lt;=80%,"Mayor","Catastrofico")))))</f>
        <v>Menor</v>
      </c>
      <c r="AS93" s="107" t="str">
        <f>IF(OR(AND(AP93="Muy Baja",AR93="Leve"),AND(AP93="Muy Baja",AR93="Menor"),AND(AP93="Baja",AR93="Leve")),"Bajo",IF(OR(AND(AP93="Muy baja",AR93="Moderado"),AND(AP93="Baja",AR93="Menor"),AND(AP93="Baja",AR93="Moderado"),AND(AP93="Media",AR93="Leve"),AND(AP93="Media",AR93="Menor"),AND(AP93="Media",AR93="Moderado"),AND(AP93="Alta",AR93="Leve"),AND(AP93="Alta",AR93="Menor")),"Moderado",IF(OR(AND(AP93="Muy Baja",AR93="Mayor"),AND(AP93="Baja",AR93="Mayor"),AND(AP93="Media",AR93="Mayor"),AND(AP93="Alta",AR93="Moderado"),AND(AP93="Alta",AR93="Mayor"),AND(AP93="Muy Alta",AR93="Leve"),AND(AP93="Muy Alta",AR93="Menor"),AND(AP93="Muy Alta",AR93="Moderado"),AND(AP93="Muy Alta",AR93="Mayor")),"Alto",IF(OR(AND(AP93="Muy Baja",AR93="Catastrofico"),AND(AP93="Baja",AR93="Catastrofico"),AND(AP93="Media",AR93="Catastrofico"),AND(AP93="Alta",AR93="Catastrofico"),AND(AP93="Muy Alta",AR93="Catastrofico")),"Extremo",""))))</f>
        <v>Bajo</v>
      </c>
      <c r="AT93" s="110" t="s">
        <v>194</v>
      </c>
      <c r="AU93" s="194"/>
      <c r="AV93" s="194"/>
      <c r="AW93" s="194"/>
      <c r="AX93" s="194"/>
      <c r="AY93" s="247"/>
      <c r="AZ93" s="58"/>
      <c r="BA93" s="58"/>
      <c r="BB93" s="247"/>
      <c r="BC93" s="247"/>
      <c r="BF93" s="8"/>
    </row>
    <row r="94" spans="1:58" s="13" customFormat="1" ht="67.5" customHeight="1" x14ac:dyDescent="0.25">
      <c r="A94" s="217"/>
      <c r="B94" s="116"/>
      <c r="C94" s="117"/>
      <c r="D94" s="137"/>
      <c r="E94" s="137"/>
      <c r="F94" s="119"/>
      <c r="G94" s="118"/>
      <c r="H94" s="120"/>
      <c r="I94" s="120"/>
      <c r="J94" s="121"/>
      <c r="K94" s="122"/>
      <c r="L94" s="109"/>
      <c r="M94" s="124"/>
      <c r="N94" s="125"/>
      <c r="O94" s="124"/>
      <c r="P94" s="109"/>
      <c r="Q94" s="140"/>
      <c r="R94" s="19" t="s">
        <v>270</v>
      </c>
      <c r="S94" s="109"/>
      <c r="T94" s="124"/>
      <c r="U94" s="109"/>
      <c r="V94" s="132"/>
      <c r="W94" s="107"/>
      <c r="X94" s="9">
        <v>2</v>
      </c>
      <c r="Y94" s="39" t="s">
        <v>416</v>
      </c>
      <c r="Z94" s="46" t="s">
        <v>418</v>
      </c>
      <c r="AA94" s="89" t="s">
        <v>346</v>
      </c>
      <c r="AB94" s="53" t="str">
        <f t="shared" si="17"/>
        <v xml:space="preserve">Subdirector tecnico de talento humano  identifica todas y cada una de las incapacidades generadas con las solicitudes de recobro y gestión realizada  mensual </v>
      </c>
      <c r="AC94" s="50" t="s">
        <v>298</v>
      </c>
      <c r="AD94" s="51">
        <f t="shared" si="18"/>
        <v>0.15</v>
      </c>
      <c r="AE94" s="11" t="str">
        <f>+IF(OR(AC94='[1]11 FORMULAS'!$O$4,AC94='[1]11 FORMULAS'!$O$5),'[1]11 FORMULAS'!$P$5,IF(AC94='[1]11 FORMULAS'!$O$6,'[1]11 FORMULAS'!$P$6,""))</f>
        <v>Probabilidad</v>
      </c>
      <c r="AF94" s="10" t="s">
        <v>189</v>
      </c>
      <c r="AG94" s="20">
        <f t="shared" si="19"/>
        <v>0.15</v>
      </c>
      <c r="AH94" s="12" t="s">
        <v>190</v>
      </c>
      <c r="AI94" s="12" t="s">
        <v>191</v>
      </c>
      <c r="AJ94" s="12" t="s">
        <v>192</v>
      </c>
      <c r="AK94" s="11">
        <f t="shared" si="15"/>
        <v>0.3</v>
      </c>
      <c r="AL94" s="11">
        <f>+AM93*AK94</f>
        <v>7.1999999999999995E-2</v>
      </c>
      <c r="AM94" s="11">
        <f>+AM93-AL94</f>
        <v>0.16799999999999998</v>
      </c>
      <c r="AN94" s="11">
        <f>IF(AE94='[1]11 FORMULAS'!$P$6,AN93-(AN93*AK94),AN93)</f>
        <v>0.4</v>
      </c>
      <c r="AO94" s="108"/>
      <c r="AP94" s="109"/>
      <c r="AQ94" s="108"/>
      <c r="AR94" s="109"/>
      <c r="AS94" s="107"/>
      <c r="AT94" s="111"/>
      <c r="AU94" s="194"/>
      <c r="AV94" s="194"/>
      <c r="AW94" s="194"/>
      <c r="AX94" s="194"/>
      <c r="AY94" s="247"/>
      <c r="AZ94" s="58"/>
      <c r="BA94" s="58"/>
      <c r="BB94" s="247"/>
      <c r="BC94" s="247"/>
      <c r="BF94" s="8"/>
    </row>
    <row r="95" spans="1:58" s="13" customFormat="1" ht="49.5" x14ac:dyDescent="0.25">
      <c r="A95" s="216" t="s">
        <v>57</v>
      </c>
      <c r="B95" s="116" t="s">
        <v>303</v>
      </c>
      <c r="C95" s="117" t="s">
        <v>328</v>
      </c>
      <c r="D95" s="118" t="s">
        <v>419</v>
      </c>
      <c r="E95" s="118" t="s">
        <v>420</v>
      </c>
      <c r="F95" s="119" t="str">
        <f>+CONCATENATE(C95," ",D95," ",E95)</f>
        <v>Posibilidad de perdida reputacional y economica por posesión de funcionarios sin el cumplimiento de requisitos por dispersión de información entre los diferentes sistemas de información. Muchos sistemas de información del MEN no tienen Inter operatividad.</v>
      </c>
      <c r="G95" s="118" t="s">
        <v>198</v>
      </c>
      <c r="H95" s="120"/>
      <c r="I95" s="120" t="s">
        <v>187</v>
      </c>
      <c r="J95" s="121" t="str">
        <f>+H95&amp;I95</f>
        <v>Procesos</v>
      </c>
      <c r="K95" s="122">
        <v>100</v>
      </c>
      <c r="L95" s="109" t="str">
        <f>IF(K95&lt;=0,"",IF(K95&lt;=2,"Muy Baja",IF(K95&lt;=24,"Baja",IF(K95&lt;=500,"Media",IF(K95&lt;=5000,"Alta","Muy Alta")))))</f>
        <v>Media</v>
      </c>
      <c r="M95" s="123">
        <f>IF(L95="","",IF(L95="Muy Baja",0.2,IF(L95="Baja",0.4,IF(L95="Media",0.6,IF(L95="Alta",0.8,IF(L95="Muy Alta",1,))))))</f>
        <v>0.6</v>
      </c>
      <c r="N95" s="125" t="s">
        <v>333</v>
      </c>
      <c r="O95" s="123">
        <f>IF(N95="","",IF(N95="menor a 10 SMLMV",0.2,IF(N95="ENTRE 10 Y 50 SMLMV",0.4,IF(N95="entre 50 y 100 SMLMV",0.6,IF(N95="entre 100 y 500 SMLMV",0.8,IF(N95="Mayor a 500 SMLMV",1,))))))</f>
        <v>0.4</v>
      </c>
      <c r="P95" s="109" t="str">
        <f>IF(O95&lt;=0,"",IF(O95&lt;=20%,"Leve",IF(O95&lt;=40%,"Menor",IF(O95&lt;=60%,"Moderado",IF(O95&lt;=80%,"Mayor","Catastrofico")))))</f>
        <v>Menor</v>
      </c>
      <c r="Q95" s="195" t="s">
        <v>273</v>
      </c>
      <c r="R95" s="19" t="s">
        <v>271</v>
      </c>
      <c r="S95" s="109" t="str">
        <f>IF(T95&lt;=0,"",IF(T95&lt;=20%,"Leve",IF(T95&lt;=40%,"Menor",IF(T95&lt;=60%,"Moderado",IF(T95&lt;=80%,"Mayor","Catastrofico")))))</f>
        <v>Moderado</v>
      </c>
      <c r="T95" s="123">
        <f>IF(Q95="","",IF(Q95="El riesgo afecta la imagen de algún área de la organización",0.2,IF(Q95="El riesgo afecta la imagen de la entidad internamente, de conocimiento general nivel interno, de junta directiva y accionistas y/o de proveedores",0.4,IF(Q95="El riesgo afecta la imagen de la entidad con algunos usuarios de relevancia frente al logro de los objetivos",0.6,IF(Q95="El riesgo afecta la imagen de la entidad con efecto publicitario sostenido a nivel de sector administrativo, nivel departamental o municipal",0.8,IF(Q95="El riesgo afecta la imagen de la entidad a nivel nacional, con efecto publicitario sostenido a nivel país",1,))))))</f>
        <v>0.6</v>
      </c>
      <c r="U95" s="109" t="str">
        <f>IF(V95&lt;=0,"",IF(V95&lt;=20%,"Leve",IF(V95&lt;=40%,"Menor",IF(V95&lt;=60%,"Moderado",IF(V95&lt;=80%,"Mayor","Catastrofico")))))</f>
        <v>Moderado</v>
      </c>
      <c r="V95" s="132">
        <f>+T95</f>
        <v>0.6</v>
      </c>
      <c r="W95" s="107" t="str">
        <f>IF(OR(AND(L95="Muy Baja",U95="Leve"),AND(L95="Muy Baja",U95="Menor"),AND(L95="Baja",U95="Leve")),"Bajo",IF(OR(AND(L95="Muy baja",U95="Moderado"),AND(L95="Baja",U95="Menor"),AND(L95="Baja",U95="Moderado"),AND(L95="Media",U95="Leve"),AND(L95="Media",U95="Menor"),AND(L95="Media",U95="Moderado"),AND(L95="Alta",U95="Leve"),AND(L95="Alta",U95="Menor")),"Moderado",IF(OR(AND(L95="Muy Baja",U95="Mayor"),AND(L95="Baja",U95="Mayor"),AND(L95="Media",U95="Mayor"),AND(L95="Alta",U95="Moderado"),AND(L95="Alta",U95="Mayor"),AND(L95="Muy Alta",U95="Leve"),AND(L95="Muy Alta",U95="Menor"),AND(L95="Muy Alta",U95="Moderado"),AND(L95="Muy Alta",U95="Mayor")),"Alto",IF(OR(AND(L95="Muy Baja",U95="Catastrofico"),AND(L95="Baja",U95="Catastrofico"),AND(L95="Media",U95="Catastrofico"),AND(L95="Alta",U95="Catastrofico"),AND(L95="Muy Alta",U95="Catastrofico")),"Extremo",))))</f>
        <v>Moderado</v>
      </c>
      <c r="X95" s="9">
        <v>1</v>
      </c>
      <c r="Y95" s="39" t="s">
        <v>416</v>
      </c>
      <c r="Z95" s="46" t="s">
        <v>421</v>
      </c>
      <c r="AA95" s="89" t="s">
        <v>288</v>
      </c>
      <c r="AB95" s="53" t="str">
        <f t="shared" si="17"/>
        <v xml:space="preserve">Subdirector tecnico de talento humano  socializa con el equipo responsable los mecanismos de control para la verificación de los títulos de estudio y documentos requeridos. Anual </v>
      </c>
      <c r="AC95" s="50" t="s">
        <v>188</v>
      </c>
      <c r="AD95" s="54">
        <f t="shared" si="18"/>
        <v>0.25</v>
      </c>
      <c r="AE95" s="11" t="str">
        <f>+IF(OR(AC95='[1]11 FORMULAS'!$O$4,AC95='[1]11 FORMULAS'!$O$5),'[1]11 FORMULAS'!$P$5,IF(AC95='[1]11 FORMULAS'!$O$6,'[1]11 FORMULAS'!$P$6,""))</f>
        <v>Probabilidad</v>
      </c>
      <c r="AF95" s="10" t="s">
        <v>189</v>
      </c>
      <c r="AG95" s="22">
        <f t="shared" si="19"/>
        <v>0.15</v>
      </c>
      <c r="AH95" s="12" t="s">
        <v>190</v>
      </c>
      <c r="AI95" s="12" t="s">
        <v>191</v>
      </c>
      <c r="AJ95" s="12" t="s">
        <v>192</v>
      </c>
      <c r="AK95" s="11">
        <f t="shared" si="15"/>
        <v>0.4</v>
      </c>
      <c r="AL95" s="11">
        <f>+M95*AK95</f>
        <v>0.24</v>
      </c>
      <c r="AM95" s="11">
        <f>+M95-AL95</f>
        <v>0.36</v>
      </c>
      <c r="AN95" s="11">
        <f>IF(AE95='[1]11 FORMULAS'!$P$6,V95-(V95*AK95),V95)</f>
        <v>0.6</v>
      </c>
      <c r="AO95" s="108">
        <f>+AM96</f>
        <v>0.252</v>
      </c>
      <c r="AP95" s="109" t="str">
        <f>IF(AO95&lt;=0,"",IF(AO95&lt;=20%,"Muy Baja",IF(AO95&lt;=40%,"Baja",IF(AO95&lt;=60%,"Media",IF(AO95&lt;=80%,"Alta","Muy Alta")))))</f>
        <v>Baja</v>
      </c>
      <c r="AQ95" s="108">
        <f>+AN96</f>
        <v>0.6</v>
      </c>
      <c r="AR95" s="109" t="str">
        <f>IF(AQ95&lt;=0,"",IF(AQ95&lt;=20%,"Leve",IF(AQ95&lt;=40%,"Menor",IF(AQ95&lt;=60%,"Moderado",IF(AQ95&lt;=80%,"Mayor","Catastrofico")))))</f>
        <v>Moderado</v>
      </c>
      <c r="AS95" s="107" t="str">
        <f>IF(OR(AND(AP95="Muy Baja",AR95="Leve"),AND(AP95="Muy Baja",AR95="Menor"),AND(AP95="Baja",AR95="Leve")),"Bajo",IF(OR(AND(AP95="Muy baja",AR95="Moderado"),AND(AP95="Baja",AR95="Menor"),AND(AP95="Baja",AR95="Moderado"),AND(AP95="Media",AR95="Leve"),AND(AP95="Media",AR95="Menor"),AND(AP95="Media",AR95="Moderado"),AND(AP95="Alta",AR95="Leve"),AND(AP95="Alta",AR95="Menor")),"Moderado",IF(OR(AND(AP95="Muy Baja",AR95="Mayor"),AND(AP95="Baja",AR95="Mayor"),AND(AP95="Media",AR95="Mayor"),AND(AP95="Alta",AR95="Moderado"),AND(AP95="Alta",AR95="Mayor"),AND(AP95="Muy Alta",AR95="Leve"),AND(AP95="Muy Alta",AR95="Menor"),AND(AP95="Muy Alta",AR95="Moderado"),AND(AP95="Muy Alta",AR95="Mayor")),"Alto",IF(OR(AND(AP95="Muy Baja",AR95="Catastrofico"),AND(AP95="Baja",AR95="Catastrofico"),AND(AP95="Media",AR95="Catastrofico"),AND(AP95="Alta",AR95="Catastrofico"),AND(AP95="Muy Alta",AR95="Catastrofico")),"Extremo",""))))</f>
        <v>Moderado</v>
      </c>
      <c r="AT95" s="125" t="s">
        <v>194</v>
      </c>
      <c r="AU95" s="194"/>
      <c r="AV95" s="194"/>
      <c r="AW95" s="194"/>
      <c r="AX95" s="194"/>
      <c r="AY95" s="247"/>
      <c r="AZ95" s="58"/>
      <c r="BA95" s="58"/>
      <c r="BB95" s="247"/>
      <c r="BC95" s="247"/>
      <c r="BF95" s="8"/>
    </row>
    <row r="96" spans="1:58" s="13" customFormat="1" ht="49.5" x14ac:dyDescent="0.25">
      <c r="A96" s="217"/>
      <c r="B96" s="116"/>
      <c r="C96" s="117"/>
      <c r="D96" s="118"/>
      <c r="E96" s="118"/>
      <c r="F96" s="119"/>
      <c r="G96" s="118"/>
      <c r="H96" s="120"/>
      <c r="I96" s="120"/>
      <c r="J96" s="121"/>
      <c r="K96" s="122"/>
      <c r="L96" s="109"/>
      <c r="M96" s="124"/>
      <c r="N96" s="125"/>
      <c r="O96" s="124"/>
      <c r="P96" s="109"/>
      <c r="Q96" s="195"/>
      <c r="R96" s="19" t="s">
        <v>270</v>
      </c>
      <c r="S96" s="109"/>
      <c r="T96" s="124"/>
      <c r="U96" s="109"/>
      <c r="V96" s="132"/>
      <c r="W96" s="107"/>
      <c r="X96" s="9">
        <v>2</v>
      </c>
      <c r="Y96" s="39" t="s">
        <v>416</v>
      </c>
      <c r="Z96" s="46" t="s">
        <v>422</v>
      </c>
      <c r="AA96" s="89" t="s">
        <v>423</v>
      </c>
      <c r="AB96" s="53" t="str">
        <f t="shared" si="17"/>
        <v xml:space="preserve">Subdirector tecnico de talento humano  confirma con los establecimientos educativos y/u organismos la autenticidad de los mismos. En cada proceso </v>
      </c>
      <c r="AC96" s="50" t="s">
        <v>298</v>
      </c>
      <c r="AD96" s="54">
        <f t="shared" si="18"/>
        <v>0.15</v>
      </c>
      <c r="AE96" s="11" t="str">
        <f>+IF(OR(AC96='[1]11 FORMULAS'!$O$4,AC96='[1]11 FORMULAS'!$O$5),'[1]11 FORMULAS'!$P$5,IF(AC96='[1]11 FORMULAS'!$O$6,'[1]11 FORMULAS'!$P$6,""))</f>
        <v>Probabilidad</v>
      </c>
      <c r="AF96" s="10" t="s">
        <v>189</v>
      </c>
      <c r="AG96" s="22">
        <f t="shared" si="19"/>
        <v>0.15</v>
      </c>
      <c r="AH96" s="12" t="s">
        <v>190</v>
      </c>
      <c r="AI96" s="12" t="s">
        <v>191</v>
      </c>
      <c r="AJ96" s="12" t="s">
        <v>192</v>
      </c>
      <c r="AK96" s="11">
        <f t="shared" si="15"/>
        <v>0.3</v>
      </c>
      <c r="AL96" s="11">
        <f>+AM95*AK96</f>
        <v>0.108</v>
      </c>
      <c r="AM96" s="11">
        <f>+AM95-AL96</f>
        <v>0.252</v>
      </c>
      <c r="AN96" s="11">
        <f>IF(AE96='[1]11 FORMULAS'!$P$6,AN95-(AN95*AK96),AN95)</f>
        <v>0.6</v>
      </c>
      <c r="AO96" s="108"/>
      <c r="AP96" s="109"/>
      <c r="AQ96" s="108"/>
      <c r="AR96" s="109"/>
      <c r="AS96" s="107"/>
      <c r="AT96" s="125"/>
      <c r="AU96" s="194"/>
      <c r="AV96" s="194"/>
      <c r="AW96" s="194"/>
      <c r="AX96" s="194"/>
      <c r="AY96" s="247"/>
      <c r="AZ96" s="58"/>
      <c r="BA96" s="58"/>
      <c r="BB96" s="247"/>
      <c r="BC96" s="247"/>
      <c r="BF96" s="8"/>
    </row>
    <row r="97" spans="1:58" s="13" customFormat="1" ht="80.25" customHeight="1" x14ac:dyDescent="0.25">
      <c r="A97" s="216" t="s">
        <v>47</v>
      </c>
      <c r="B97" s="116" t="s">
        <v>186</v>
      </c>
      <c r="C97" s="117" t="s">
        <v>197</v>
      </c>
      <c r="D97" s="118" t="s">
        <v>461</v>
      </c>
      <c r="E97" s="118" t="s">
        <v>369</v>
      </c>
      <c r="F97" s="119" t="str">
        <f>+CONCATENATE(C97," ",D97," ",E97)</f>
        <v>Posibilidad de perdida reputacional por incumplimiento de metas establecidas en el SGC  debido a la falta de apropiación por parte de los líderes de proceso en el enfoque de toma de decisiones basadas en datos (poco uso del análisis de indicadores para la toma de decisiones)</v>
      </c>
      <c r="G97" s="118" t="s">
        <v>198</v>
      </c>
      <c r="H97" s="120"/>
      <c r="I97" s="120" t="s">
        <v>187</v>
      </c>
      <c r="J97" s="121" t="str">
        <f>+H97&amp;I97</f>
        <v>Procesos</v>
      </c>
      <c r="K97" s="122">
        <v>12</v>
      </c>
      <c r="L97" s="109" t="str">
        <f>IF(K97&lt;=0,"",IF(K97&lt;=2,"Muy Baja",IF(K97&lt;=24,"Baja",IF(K97&lt;=500,"Media",IF(K97&lt;=5000,"Alta","Muy Alta")))))</f>
        <v>Baja</v>
      </c>
      <c r="M97" s="123">
        <f>IF(L97="","",IF(L97="Muy Baja",0.2,IF(L97="Baja",0.4,IF(L97="Media",0.6,IF(L97="Alta",0.8,IF(L97="Muy Alta",1,))))))</f>
        <v>0.4</v>
      </c>
      <c r="N97" s="125" t="s">
        <v>193</v>
      </c>
      <c r="O97" s="123">
        <f>IF(N97="","",IF(N97="menor a 10 SMLMV",0.2,IF(N97="ENTRE 10 Y 50 SMLMV",0.4,IF(N97="entre 50 y 100 SMLMV",0.6,IF(N97="entre 100 y 500 SMLMV",0.8,IF(N97="Mayor a 500 SMLMV",1,))))))</f>
        <v>0</v>
      </c>
      <c r="P97" s="109" t="str">
        <f>IF(O97&lt;=0,"",IF(O97&lt;=20%,"Leve",IF(O97&lt;=40%,"Menor",IF(O97&lt;=60%,"Moderado",IF(O97&lt;=80%,"Mayor","Catastrofico")))))</f>
        <v/>
      </c>
      <c r="Q97" s="139" t="s">
        <v>270</v>
      </c>
      <c r="R97" s="19" t="s">
        <v>271</v>
      </c>
      <c r="S97" s="109" t="str">
        <f>IF(T97&lt;=0,"",IF(T97&lt;=20%,"Leve",IF(T97&lt;=40%,"Menor",IF(T97&lt;=60%,"Moderado",IF(T97&lt;=80%,"Mayor","Catastrofico")))))</f>
        <v>Menor</v>
      </c>
      <c r="T97" s="123">
        <f>IF(Q97="","",IF(Q97="El riesgo afecta la imagen de algún área de la organización",0.2,IF(Q97="El riesgo afecta la imagen de la entidad internamente, de conocimiento general nivel interno, de junta directiva y accionistas y/o de proveedores",0.4,IF(Q97="El riesgo afecta la imagen de la entidad con algunos usuarios de relevancia frente al logro de los objetivos",0.6,IF(Q97="El riesgo afecta la imagen de la entidad con efecto publicitario sostenido a nivel de sector administrativo, nivel departamental o municipal",0.8,IF(Q97="El riesgo afecta la imagen de la entidad a nivel nacional, con efecto publicitario sostenido a nivel país",1,))))))</f>
        <v>0.4</v>
      </c>
      <c r="U97" s="109" t="str">
        <f>IF(V97&lt;=0,"",IF(V97&lt;=20%,"Leve",IF(V97&lt;=40%,"Menor",IF(V97&lt;=60%,"Moderado",IF(V97&lt;=80%,"Mayor","Catastrofico")))))</f>
        <v>Menor</v>
      </c>
      <c r="V97" s="132">
        <f>+T97</f>
        <v>0.4</v>
      </c>
      <c r="W97" s="107" t="str">
        <f>IF(OR(AND(L97="Muy Baja",U97="Leve"),AND(L97="Muy Baja",U97="Menor"),AND(L97="Baja",U97="Leve")),"Bajo",IF(OR(AND(L97="Muy baja",U97="Moderado"),AND(L97="Baja",U97="Menor"),AND(L97="Baja",U97="Moderado"),AND(L97="Media",U97="Leve"),AND(L97="Media",U97="Menor"),AND(L97="Media",U97="Moderado"),AND(L97="Alta",U97="Leve"),AND(L97="Alta",U97="Menor")),"Moderado",IF(OR(AND(L97="Muy Baja",U97="Mayor"),AND(L97="Baja",U97="Mayor"),AND(L97="Media",U97="Mayor"),AND(L97="Alta",U97="Moderado"),AND(L97="Alta",U97="Mayor"),AND(L97="Muy Alta",U97="Leve"),AND(L97="Muy Alta",U97="Menor"),AND(L97="Muy Alta",U97="Moderado"),AND(L97="Muy Alta",U97="Mayor")),"Alto",IF(OR(AND(L97="Muy Baja",U97="Catastrofico"),AND(L97="Baja",U97="Catastrofico"),AND(L97="Media",U97="Catastrofico"),AND(L97="Alta",U97="Catastrofico"),AND(L97="Muy Alta",U97="Catastrofico")),"Extremo",))))</f>
        <v>Moderado</v>
      </c>
      <c r="X97" s="9">
        <v>1</v>
      </c>
      <c r="Y97" s="44" t="s">
        <v>460</v>
      </c>
      <c r="Z97" s="46" t="s">
        <v>424</v>
      </c>
      <c r="AA97" s="90" t="s">
        <v>288</v>
      </c>
      <c r="AB97" s="53" t="str">
        <f t="shared" si="17"/>
        <v xml:space="preserve">Profesional Universitario (Desarrollo Organizacional) realiza revisión a la estructura de los indicadores definidos para los procesos. Anual </v>
      </c>
      <c r="AC97" s="50" t="s">
        <v>188</v>
      </c>
      <c r="AD97" s="51">
        <f t="shared" si="18"/>
        <v>0.25</v>
      </c>
      <c r="AE97" s="11" t="str">
        <f>+IF(OR(AC97='[1]11 FORMULAS'!$O$4,AC97='[1]11 FORMULAS'!$O$5),'[1]11 FORMULAS'!$P$5,IF(AC97='[1]11 FORMULAS'!$O$6,'[1]11 FORMULAS'!$P$6,""))</f>
        <v>Probabilidad</v>
      </c>
      <c r="AF97" s="10" t="s">
        <v>189</v>
      </c>
      <c r="AG97" s="20">
        <f t="shared" si="19"/>
        <v>0.15</v>
      </c>
      <c r="AH97" s="12" t="s">
        <v>190</v>
      </c>
      <c r="AI97" s="12" t="s">
        <v>191</v>
      </c>
      <c r="AJ97" s="12" t="s">
        <v>192</v>
      </c>
      <c r="AK97" s="11">
        <f t="shared" si="15"/>
        <v>0.4</v>
      </c>
      <c r="AL97" s="11">
        <f>+M97*AK97</f>
        <v>0.16000000000000003</v>
      </c>
      <c r="AM97" s="11">
        <f>+M97-AL97</f>
        <v>0.24</v>
      </c>
      <c r="AN97" s="11">
        <f>IF(AE97='[1]11 FORMULAS'!$P$6,V97-(V97*AK97),V97)</f>
        <v>0.4</v>
      </c>
      <c r="AO97" s="108">
        <f>+AM98</f>
        <v>0.14399999999999999</v>
      </c>
      <c r="AP97" s="109" t="str">
        <f>IF(AO97&lt;=0,"",IF(AO97&lt;=20%,"Muy Baja",IF(AO97&lt;=40%,"Baja",IF(AO97&lt;=60%,"Media",IF(AO97&lt;=80%,"Alta","Muy Alta")))))</f>
        <v>Muy Baja</v>
      </c>
      <c r="AQ97" s="108">
        <f>+AN98</f>
        <v>0.4</v>
      </c>
      <c r="AR97" s="109" t="str">
        <f>IF(AQ97&lt;=0,"",IF(AQ97&lt;=20%,"Leve",IF(AQ97&lt;=40%,"Menor",IF(AQ97&lt;=60%,"Moderado",IF(AQ97&lt;=80%,"Mayor","Catastrofico")))))</f>
        <v>Menor</v>
      </c>
      <c r="AS97" s="107" t="str">
        <f>IF(OR(AND(AP97="Muy Baja",AR97="Leve"),AND(AP97="Muy Baja",AR97="Menor"),AND(AP97="Baja",AR97="Leve")),"Bajo",IF(OR(AND(AP97="Muy baja",AR97="Moderado"),AND(AP97="Baja",AR97="Menor"),AND(AP97="Baja",AR97="Moderado"),AND(AP97="Media",AR97="Leve"),AND(AP97="Media",AR97="Menor"),AND(AP97="Media",AR97="Moderado"),AND(AP97="Alta",AR97="Leve"),AND(AP97="Alta",AR97="Menor")),"Moderado",IF(OR(AND(AP97="Muy Baja",AR97="Mayor"),AND(AP97="Baja",AR97="Mayor"),AND(AP97="Media",AR97="Mayor"),AND(AP97="Alta",AR97="Moderado"),AND(AP97="Alta",AR97="Mayor"),AND(AP97="Muy Alta",AR97="Leve"),AND(AP97="Muy Alta",AR97="Menor"),AND(AP97="Muy Alta",AR97="Moderado"),AND(AP97="Muy Alta",AR97="Mayor")),"Alto",IF(OR(AND(AP97="Muy Baja",AR97="Catastrofico"),AND(AP97="Baja",AR97="Catastrofico"),AND(AP97="Media",AR97="Catastrofico"),AND(AP97="Alta",AR97="Catastrofico"),AND(AP97="Muy Alta",AR97="Catastrofico")),"Extremo",""))))</f>
        <v>Bajo</v>
      </c>
      <c r="AT97" s="110" t="s">
        <v>194</v>
      </c>
      <c r="AU97" s="113"/>
      <c r="AV97" s="113"/>
      <c r="AW97" s="113"/>
      <c r="AX97" s="113"/>
      <c r="AY97" s="58"/>
      <c r="AZ97" s="58"/>
      <c r="BA97" s="58"/>
      <c r="BB97" s="145"/>
      <c r="BC97" s="145"/>
      <c r="BF97" s="8"/>
    </row>
    <row r="98" spans="1:58" s="13" customFormat="1" ht="63" customHeight="1" x14ac:dyDescent="0.25">
      <c r="A98" s="217"/>
      <c r="B98" s="116"/>
      <c r="C98" s="117"/>
      <c r="D98" s="118"/>
      <c r="E98" s="118"/>
      <c r="F98" s="119"/>
      <c r="G98" s="118"/>
      <c r="H98" s="120"/>
      <c r="I98" s="120"/>
      <c r="J98" s="121"/>
      <c r="K98" s="122"/>
      <c r="L98" s="109"/>
      <c r="M98" s="124"/>
      <c r="N98" s="125"/>
      <c r="O98" s="124"/>
      <c r="P98" s="109"/>
      <c r="Q98" s="140"/>
      <c r="R98" s="19" t="s">
        <v>270</v>
      </c>
      <c r="S98" s="109"/>
      <c r="T98" s="124"/>
      <c r="U98" s="109"/>
      <c r="V98" s="132"/>
      <c r="W98" s="107"/>
      <c r="X98" s="9">
        <v>2</v>
      </c>
      <c r="Y98" s="44" t="s">
        <v>460</v>
      </c>
      <c r="Z98" s="46" t="s">
        <v>425</v>
      </c>
      <c r="AA98" s="89" t="s">
        <v>412</v>
      </c>
      <c r="AB98" s="53" t="str">
        <f t="shared" si="17"/>
        <v>Profesional Universitario (Desarrollo Organizacional) realiza seguimiento a los resultados de los indicadores definidos para cada proceso mensual</v>
      </c>
      <c r="AC98" s="50" t="s">
        <v>188</v>
      </c>
      <c r="AD98" s="51">
        <f t="shared" si="18"/>
        <v>0.25</v>
      </c>
      <c r="AE98" s="11" t="str">
        <f>+IF(OR(AC98='[1]11 FORMULAS'!$O$4,AC98='[1]11 FORMULAS'!$O$5),'[1]11 FORMULAS'!$P$5,IF(AC98='[1]11 FORMULAS'!$O$6,'[1]11 FORMULAS'!$P$6,""))</f>
        <v>Probabilidad</v>
      </c>
      <c r="AF98" s="10" t="s">
        <v>189</v>
      </c>
      <c r="AG98" s="20">
        <f t="shared" si="19"/>
        <v>0.15</v>
      </c>
      <c r="AH98" s="12" t="s">
        <v>190</v>
      </c>
      <c r="AI98" s="12" t="s">
        <v>191</v>
      </c>
      <c r="AJ98" s="12" t="s">
        <v>192</v>
      </c>
      <c r="AK98" s="11">
        <f t="shared" si="15"/>
        <v>0.4</v>
      </c>
      <c r="AL98" s="11">
        <f>+AM97*AK98</f>
        <v>9.6000000000000002E-2</v>
      </c>
      <c r="AM98" s="11">
        <f>+AM97-AL98</f>
        <v>0.14399999999999999</v>
      </c>
      <c r="AN98" s="11">
        <f>IF(AE98='[1]11 FORMULAS'!$P$6,AN97-(AN97*AK98),AN97)</f>
        <v>0.4</v>
      </c>
      <c r="AO98" s="108"/>
      <c r="AP98" s="109"/>
      <c r="AQ98" s="108"/>
      <c r="AR98" s="109"/>
      <c r="AS98" s="107"/>
      <c r="AT98" s="111"/>
      <c r="AU98" s="114"/>
      <c r="AV98" s="114"/>
      <c r="AW98" s="114"/>
      <c r="AX98" s="114"/>
      <c r="AY98" s="58"/>
      <c r="AZ98" s="58"/>
      <c r="BA98" s="58"/>
      <c r="BB98" s="146"/>
      <c r="BC98" s="146"/>
      <c r="BF98" s="8"/>
    </row>
    <row r="99" spans="1:58" s="13" customFormat="1" ht="62.25" customHeight="1" x14ac:dyDescent="0.25">
      <c r="A99" s="216" t="s">
        <v>47</v>
      </c>
      <c r="B99" s="116" t="s">
        <v>186</v>
      </c>
      <c r="C99" s="117" t="s">
        <v>197</v>
      </c>
      <c r="D99" s="118" t="s">
        <v>426</v>
      </c>
      <c r="E99" s="118" t="s">
        <v>427</v>
      </c>
      <c r="F99" s="119" t="str">
        <f>+CONCATENATE(C99," ",D99," ",E99)</f>
        <v>Posibilidad de perdida reputacional por resultados de auditorías poco confiables debido a debilidad en la identificación de  requisitos establecidos por la norma ISO 9001:2015 y Especificaciones Técnicas del MEN</v>
      </c>
      <c r="G99" s="118" t="s">
        <v>198</v>
      </c>
      <c r="H99" s="120"/>
      <c r="I99" s="120" t="s">
        <v>187</v>
      </c>
      <c r="J99" s="121" t="str">
        <f>+H99&amp;I99</f>
        <v>Procesos</v>
      </c>
      <c r="K99" s="122">
        <v>1</v>
      </c>
      <c r="L99" s="109" t="str">
        <f>IF(K99&lt;=0,"",IF(K99&lt;=2,"Muy Baja",IF(K99&lt;=24,"Baja",IF(K99&lt;=500,"Media",IF(K99&lt;=5000,"Alta","Muy Alta")))))</f>
        <v>Muy Baja</v>
      </c>
      <c r="M99" s="123">
        <f>IF(L99="","",IF(L99="Muy Baja",0.2,IF(L99="Baja",0.4,IF(L99="Media",0.6,IF(L99="Alta",0.8,IF(L99="Muy Alta",1,))))))</f>
        <v>0.2</v>
      </c>
      <c r="N99" s="125" t="s">
        <v>193</v>
      </c>
      <c r="O99" s="123">
        <f>IF(N99="","",IF(N99="menor a 10 SMLMV",0.2,IF(N99="ENTRE 10 Y 50 SMLMV",0.4,IF(N99="entre 50 y 100 SMLMV",0.6,IF(N99="entre 100 y 500 SMLMV",0.8,IF(N99="Mayor a 500 SMLMV",1,))))))</f>
        <v>0</v>
      </c>
      <c r="P99" s="109" t="str">
        <f>IF(O99&lt;=0,"",IF(O99&lt;=20%,"Leve",IF(O99&lt;=40%,"Menor",IF(O99&lt;=60%,"Moderado",IF(O99&lt;=80%,"Mayor","Catastrofico")))))</f>
        <v/>
      </c>
      <c r="Q99" s="139" t="s">
        <v>270</v>
      </c>
      <c r="R99" s="19" t="s">
        <v>271</v>
      </c>
      <c r="S99" s="109" t="str">
        <f>IF(T99&lt;=0,"",IF(T99&lt;=20%,"Leve",IF(T99&lt;=40%,"Menor",IF(T99&lt;=60%,"Moderado",IF(T99&lt;=80%,"Mayor","Catastrofico")))))</f>
        <v>Menor</v>
      </c>
      <c r="T99" s="123">
        <f>IF(Q99="","",IF(Q99="El riesgo afecta la imagen de algún área de la organización",0.2,IF(Q99="El riesgo afecta la imagen de la entidad internamente, de conocimiento general nivel interno, de junta directiva y accionistas y/o de proveedores",0.4,IF(Q99="El riesgo afecta la imagen de la entidad con algunos usuarios de relevancia frente al logro de los objetivos",0.6,IF(Q99="El riesgo afecta la imagen de la entidad con efecto publicitario sostenido a nivel de sector administrativo, nivel departamental o municipal",0.8,IF(Q99="El riesgo afecta la imagen de la entidad a nivel nacional, con efecto publicitario sostenido a nivel país",1,))))))</f>
        <v>0.4</v>
      </c>
      <c r="U99" s="109" t="str">
        <f>IF(V99&lt;=0,"",IF(V99&lt;=20%,"Leve",IF(V99&lt;=40%,"Menor",IF(V99&lt;=60%,"Moderado",IF(V99&lt;=80%,"Mayor","Catastrofico")))))</f>
        <v>Menor</v>
      </c>
      <c r="V99" s="132">
        <f>+T99</f>
        <v>0.4</v>
      </c>
      <c r="W99" s="107" t="str">
        <f>IF(OR(AND(L99="Muy Baja",U99="Leve"),AND(L99="Muy Baja",U99="Menor"),AND(L99="Baja",U99="Leve")),"Bajo",IF(OR(AND(L99="Muy baja",U99="Moderado"),AND(L99="Baja",U99="Menor"),AND(L99="Baja",U99="Moderado"),AND(L99="Media",U99="Leve"),AND(L99="Media",U99="Menor"),AND(L99="Media",U99="Moderado"),AND(L99="Alta",U99="Leve"),AND(L99="Alta",U99="Menor")),"Moderado",IF(OR(AND(L99="Muy Baja",U99="Mayor"),AND(L99="Baja",U99="Mayor"),AND(L99="Media",U99="Mayor"),AND(L99="Alta",U99="Moderado"),AND(L99="Alta",U99="Mayor"),AND(L99="Muy Alta",U99="Leve"),AND(L99="Muy Alta",U99="Menor"),AND(L99="Muy Alta",U99="Moderado"),AND(L99="Muy Alta",U99="Mayor")),"Alto",IF(OR(AND(L99="Muy Baja",U99="Catastrofico"),AND(L99="Baja",U99="Catastrofico"),AND(L99="Media",U99="Catastrofico"),AND(L99="Alta",U99="Catastrofico"),AND(L99="Muy Alta",U99="Catastrofico")),"Extremo",))))</f>
        <v>Bajo</v>
      </c>
      <c r="X99" s="9">
        <v>1</v>
      </c>
      <c r="Y99" s="44" t="s">
        <v>460</v>
      </c>
      <c r="Z99" s="46" t="s">
        <v>428</v>
      </c>
      <c r="AA99" s="90" t="s">
        <v>288</v>
      </c>
      <c r="AB99" s="53" t="str">
        <f t="shared" si="17"/>
        <v xml:space="preserve">Profesional Universitario (Desarrollo Organizacional) realiza entrenamiento a los auditores internos para reforzar las técnicas de auditoría. Anual </v>
      </c>
      <c r="AC99" s="50" t="s">
        <v>188</v>
      </c>
      <c r="AD99" s="51">
        <f t="shared" si="18"/>
        <v>0.25</v>
      </c>
      <c r="AE99" s="11" t="str">
        <f>+IF(OR(AC99='[1]11 FORMULAS'!$O$4,AC99='[1]11 FORMULAS'!$O$5),'[1]11 FORMULAS'!$P$5,IF(AC99='[1]11 FORMULAS'!$O$6,'[1]11 FORMULAS'!$P$6,""))</f>
        <v>Probabilidad</v>
      </c>
      <c r="AF99" s="10" t="s">
        <v>189</v>
      </c>
      <c r="AG99" s="20">
        <f t="shared" si="19"/>
        <v>0.15</v>
      </c>
      <c r="AH99" s="12" t="s">
        <v>190</v>
      </c>
      <c r="AI99" s="12" t="s">
        <v>191</v>
      </c>
      <c r="AJ99" s="12" t="s">
        <v>192</v>
      </c>
      <c r="AK99" s="11">
        <f t="shared" si="15"/>
        <v>0.4</v>
      </c>
      <c r="AL99" s="11">
        <f>+M99*AK99</f>
        <v>8.0000000000000016E-2</v>
      </c>
      <c r="AM99" s="11">
        <f>+M99-AL99</f>
        <v>0.12</v>
      </c>
      <c r="AN99" s="11">
        <f>IF(AE99='[1]11 FORMULAS'!$P$6,V99-(V99*AK99),V99)</f>
        <v>0.4</v>
      </c>
      <c r="AO99" s="108">
        <f>+AM101</f>
        <v>5.3999999999999992E-2</v>
      </c>
      <c r="AP99" s="109" t="str">
        <f>IF(AO99&lt;=0,"",IF(AO99&lt;=20%,"Muy Baja",IF(AO99&lt;=40%,"Baja",IF(AO99&lt;=60%,"Media",IF(AO99&lt;=80%,"Alta","Muy Alta")))))</f>
        <v>Muy Baja</v>
      </c>
      <c r="AQ99" s="108">
        <f>+AN101</f>
        <v>0.30000000000000004</v>
      </c>
      <c r="AR99" s="109" t="str">
        <f>IF(AQ99&lt;=0,"",IF(AQ99&lt;=20%,"Leve",IF(AQ99&lt;=40%,"Menor",IF(AQ99&lt;=60%,"Moderado",IF(AQ99&lt;=80%,"Mayor","Catastrofico")))))</f>
        <v>Menor</v>
      </c>
      <c r="AS99" s="107" t="str">
        <f>IF(OR(AND(AP99="Muy Baja",AR99="Leve"),AND(AP99="Muy Baja",AR99="Menor"),AND(AP99="Baja",AR99="Leve")),"Bajo",IF(OR(AND(AP99="Muy baja",AR99="Moderado"),AND(AP99="Baja",AR99="Menor"),AND(AP99="Baja",AR99="Moderado"),AND(AP99="Media",AR99="Leve"),AND(AP99="Media",AR99="Menor"),AND(AP99="Media",AR99="Moderado"),AND(AP99="Alta",AR99="Leve"),AND(AP99="Alta",AR99="Menor")),"Moderado",IF(OR(AND(AP99="Muy Baja",AR99="Mayor"),AND(AP99="Baja",AR99="Mayor"),AND(AP99="Media",AR99="Mayor"),AND(AP99="Alta",AR99="Moderado"),AND(AP99="Alta",AR99="Mayor"),AND(AP99="Muy Alta",AR99="Leve"),AND(AP99="Muy Alta",AR99="Menor"),AND(AP99="Muy Alta",AR99="Moderado"),AND(AP99="Muy Alta",AR99="Mayor")),"Alto",IF(OR(AND(AP99="Muy Baja",AR99="Catastrofico"),AND(AP99="Baja",AR99="Catastrofico"),AND(AP99="Media",AR99="Catastrofico"),AND(AP99="Alta",AR99="Catastrofico"),AND(AP99="Muy Alta",AR99="Catastrofico")),"Extremo",""))))</f>
        <v>Bajo</v>
      </c>
      <c r="AT99" s="110" t="s">
        <v>194</v>
      </c>
      <c r="AU99" s="113"/>
      <c r="AV99" s="113"/>
      <c r="AW99" s="113"/>
      <c r="AX99" s="113"/>
      <c r="AY99" s="58"/>
      <c r="AZ99" s="58"/>
      <c r="BA99" s="58"/>
      <c r="BB99" s="145"/>
      <c r="BC99" s="145"/>
      <c r="BF99" s="8"/>
    </row>
    <row r="100" spans="1:58" s="13" customFormat="1" ht="63.75" customHeight="1" x14ac:dyDescent="0.25">
      <c r="A100" s="238"/>
      <c r="B100" s="116"/>
      <c r="C100" s="117"/>
      <c r="D100" s="118"/>
      <c r="E100" s="118"/>
      <c r="F100" s="119"/>
      <c r="G100" s="118"/>
      <c r="H100" s="120"/>
      <c r="I100" s="120"/>
      <c r="J100" s="121"/>
      <c r="K100" s="122"/>
      <c r="L100" s="109"/>
      <c r="M100" s="124"/>
      <c r="N100" s="125"/>
      <c r="O100" s="124"/>
      <c r="P100" s="109"/>
      <c r="Q100" s="140"/>
      <c r="R100" s="19" t="s">
        <v>270</v>
      </c>
      <c r="S100" s="109"/>
      <c r="T100" s="124"/>
      <c r="U100" s="109"/>
      <c r="V100" s="132"/>
      <c r="W100" s="107"/>
      <c r="X100" s="9">
        <v>2</v>
      </c>
      <c r="Y100" s="44" t="s">
        <v>460</v>
      </c>
      <c r="Z100" s="46" t="s">
        <v>429</v>
      </c>
      <c r="AA100" s="89" t="s">
        <v>430</v>
      </c>
      <c r="AB100" s="53" t="str">
        <f t="shared" si="17"/>
        <v>Profesional Universitario (Desarrollo Organizacional) realiza la asignación de los auditores según sus competencias en el plan de auditoría. Para el cilco de auditorías</v>
      </c>
      <c r="AC100" s="50" t="s">
        <v>188</v>
      </c>
      <c r="AD100" s="51">
        <f t="shared" si="18"/>
        <v>0.25</v>
      </c>
      <c r="AE100" s="11" t="str">
        <f>+IF(OR(AC100='[1]11 FORMULAS'!$O$4,AC100='[1]11 FORMULAS'!$O$5),'[1]11 FORMULAS'!$P$5,IF(AC100='[1]11 FORMULAS'!$O$6,'[1]11 FORMULAS'!$P$6,""))</f>
        <v>Probabilidad</v>
      </c>
      <c r="AF100" s="10" t="s">
        <v>189</v>
      </c>
      <c r="AG100" s="20">
        <f t="shared" si="19"/>
        <v>0.15</v>
      </c>
      <c r="AH100" s="12" t="s">
        <v>190</v>
      </c>
      <c r="AI100" s="12" t="s">
        <v>191</v>
      </c>
      <c r="AJ100" s="12" t="s">
        <v>192</v>
      </c>
      <c r="AK100" s="11">
        <f t="shared" si="15"/>
        <v>0.4</v>
      </c>
      <c r="AL100" s="11">
        <f>+AM99*AK100</f>
        <v>4.8000000000000001E-2</v>
      </c>
      <c r="AM100" s="11">
        <f>+AM99-AL100</f>
        <v>7.1999999999999995E-2</v>
      </c>
      <c r="AN100" s="11">
        <f>IF(AE100='[1]11 FORMULAS'!$P$6,AN99-(AN99*AK100),AN99)</f>
        <v>0.4</v>
      </c>
      <c r="AO100" s="108"/>
      <c r="AP100" s="109"/>
      <c r="AQ100" s="108"/>
      <c r="AR100" s="109"/>
      <c r="AS100" s="107"/>
      <c r="AT100" s="111"/>
      <c r="AU100" s="114"/>
      <c r="AV100" s="114"/>
      <c r="AW100" s="114"/>
      <c r="AX100" s="114"/>
      <c r="AY100" s="58"/>
      <c r="AZ100" s="58"/>
      <c r="BA100" s="58"/>
      <c r="BB100" s="146"/>
      <c r="BC100" s="146"/>
      <c r="BF100" s="8"/>
    </row>
    <row r="101" spans="1:58" s="13" customFormat="1" ht="49.5" x14ac:dyDescent="0.25">
      <c r="A101" s="217"/>
      <c r="B101" s="116"/>
      <c r="C101" s="117"/>
      <c r="D101" s="118"/>
      <c r="E101" s="118"/>
      <c r="F101" s="119"/>
      <c r="G101" s="118"/>
      <c r="H101" s="120"/>
      <c r="I101" s="120"/>
      <c r="J101" s="121"/>
      <c r="K101" s="122"/>
      <c r="L101" s="109"/>
      <c r="M101" s="124"/>
      <c r="N101" s="125"/>
      <c r="O101" s="124"/>
      <c r="P101" s="109"/>
      <c r="Q101" s="141"/>
      <c r="R101" s="19" t="s">
        <v>273</v>
      </c>
      <c r="S101" s="109"/>
      <c r="T101" s="124"/>
      <c r="U101" s="109"/>
      <c r="V101" s="132"/>
      <c r="W101" s="107"/>
      <c r="X101" s="9">
        <v>3</v>
      </c>
      <c r="Y101" s="44" t="s">
        <v>460</v>
      </c>
      <c r="Z101" s="46" t="s">
        <v>431</v>
      </c>
      <c r="AA101" s="89" t="s">
        <v>430</v>
      </c>
      <c r="AB101" s="53" t="str">
        <f t="shared" si="17"/>
        <v>Profesional Universitario (Desarrollo Organizacional) realiza seguimiento al cumplimiento del plan de auditoría y los resultados de las mismas Para el cilco de auditorías</v>
      </c>
      <c r="AC101" s="50" t="s">
        <v>292</v>
      </c>
      <c r="AD101" s="54">
        <f>IF(AC101="","",IF(AC101="Preventivo",0.25,IF(AC101="Detectivo",0.15,IF(AC101="Correctivo",0.1,))))</f>
        <v>0.1</v>
      </c>
      <c r="AE101" s="11" t="str">
        <f>+IF(OR(AC101='[1]11 FORMULAS'!$O$4,AC101='[1]11 FORMULAS'!$O$5),'[1]11 FORMULAS'!$P$5,IF(AC101='[1]11 FORMULAS'!$O$6,'[1]11 FORMULAS'!$P$6,""))</f>
        <v>Impacto</v>
      </c>
      <c r="AF101" s="10" t="s">
        <v>189</v>
      </c>
      <c r="AG101" s="22">
        <f>IF(AF101="","",IF(AF101="Manual",0.15,IF(AF101="Automatico",0.25,)))</f>
        <v>0.15</v>
      </c>
      <c r="AH101" s="12" t="s">
        <v>190</v>
      </c>
      <c r="AI101" s="12" t="s">
        <v>293</v>
      </c>
      <c r="AJ101" s="12" t="s">
        <v>192</v>
      </c>
      <c r="AK101" s="11">
        <f t="shared" si="15"/>
        <v>0.25</v>
      </c>
      <c r="AL101" s="11">
        <f>+AM100*AK101</f>
        <v>1.7999999999999999E-2</v>
      </c>
      <c r="AM101" s="11">
        <f>+AM100-AL101</f>
        <v>5.3999999999999992E-2</v>
      </c>
      <c r="AN101" s="11">
        <f>IF(AE101='[1]11 FORMULAS'!$P$6,AN100-(AN100*AK101),AN100)</f>
        <v>0.30000000000000004</v>
      </c>
      <c r="AO101" s="108"/>
      <c r="AP101" s="109"/>
      <c r="AQ101" s="108"/>
      <c r="AR101" s="109"/>
      <c r="AS101" s="107"/>
      <c r="AT101" s="112"/>
      <c r="AU101" s="115"/>
      <c r="AV101" s="115"/>
      <c r="AW101" s="115"/>
      <c r="AX101" s="115"/>
      <c r="AY101" s="58"/>
      <c r="AZ101" s="58"/>
      <c r="BA101" s="58"/>
      <c r="BB101" s="147"/>
      <c r="BC101" s="147"/>
    </row>
    <row r="102" spans="1:58" ht="16.5" x14ac:dyDescent="0.25">
      <c r="A102" s="240"/>
      <c r="AB102" s="49"/>
      <c r="AZ102" s="248"/>
      <c r="BA102" s="248"/>
      <c r="BB102" s="248"/>
      <c r="BC102" s="248"/>
    </row>
    <row r="103" spans="1:58" x14ac:dyDescent="0.25">
      <c r="A103" s="240"/>
      <c r="AZ103" s="248"/>
      <c r="BA103" s="248"/>
      <c r="BB103" s="248"/>
      <c r="BC103" s="248"/>
    </row>
    <row r="104" spans="1:58" x14ac:dyDescent="0.25">
      <c r="A104" s="240"/>
      <c r="AZ104" s="248"/>
      <c r="BA104" s="248"/>
      <c r="BB104" s="248"/>
      <c r="BC104" s="248"/>
    </row>
    <row r="105" spans="1:58" x14ac:dyDescent="0.25">
      <c r="A105" s="240"/>
      <c r="AZ105" s="248"/>
      <c r="BA105" s="248"/>
      <c r="BB105" s="248"/>
      <c r="BC105" s="248"/>
    </row>
    <row r="106" spans="1:58" x14ac:dyDescent="0.25">
      <c r="A106" s="240"/>
      <c r="AZ106" s="248"/>
      <c r="BA106" s="248"/>
      <c r="BB106" s="248"/>
      <c r="BC106" s="248"/>
    </row>
    <row r="107" spans="1:58" x14ac:dyDescent="0.25">
      <c r="A107" s="240"/>
      <c r="AZ107" s="248"/>
      <c r="BA107" s="248"/>
      <c r="BB107" s="248"/>
      <c r="BC107" s="248"/>
    </row>
    <row r="108" spans="1:58" x14ac:dyDescent="0.25">
      <c r="A108" s="240"/>
      <c r="AZ108" s="248"/>
      <c r="BA108" s="248"/>
      <c r="BB108" s="248"/>
      <c r="BC108" s="248"/>
    </row>
    <row r="109" spans="1:58" x14ac:dyDescent="0.25">
      <c r="A109" s="240"/>
      <c r="AZ109" s="248"/>
      <c r="BA109" s="248"/>
      <c r="BB109" s="248"/>
      <c r="BC109" s="248"/>
    </row>
    <row r="110" spans="1:58" x14ac:dyDescent="0.25">
      <c r="A110" s="240"/>
      <c r="AZ110" s="248"/>
      <c r="BA110" s="248"/>
      <c r="BB110" s="248"/>
      <c r="BC110" s="248"/>
    </row>
    <row r="111" spans="1:58" x14ac:dyDescent="0.25">
      <c r="A111" s="240"/>
      <c r="AZ111" s="248"/>
      <c r="BA111" s="248"/>
      <c r="BB111" s="248"/>
      <c r="BC111" s="248"/>
    </row>
    <row r="112" spans="1:58" x14ac:dyDescent="0.25">
      <c r="A112" s="240"/>
      <c r="AZ112" s="248"/>
      <c r="BA112" s="248"/>
      <c r="BB112" s="248"/>
      <c r="BC112" s="248"/>
    </row>
    <row r="113" spans="1:55" x14ac:dyDescent="0.25">
      <c r="A113" s="240"/>
      <c r="AZ113" s="248"/>
      <c r="BA113" s="248"/>
      <c r="BB113" s="248"/>
      <c r="BC113" s="248"/>
    </row>
    <row r="114" spans="1:55" x14ac:dyDescent="0.25">
      <c r="A114" s="240"/>
      <c r="AZ114" s="248"/>
      <c r="BA114" s="248"/>
      <c r="BB114" s="248"/>
      <c r="BC114" s="248"/>
    </row>
    <row r="115" spans="1:55" x14ac:dyDescent="0.25">
      <c r="A115" s="240"/>
      <c r="AZ115" s="248"/>
      <c r="BA115" s="248"/>
      <c r="BB115" s="248"/>
      <c r="BC115" s="248"/>
    </row>
    <row r="116" spans="1:55" x14ac:dyDescent="0.25">
      <c r="A116" s="240"/>
      <c r="AZ116" s="248"/>
      <c r="BA116" s="248"/>
      <c r="BB116" s="248"/>
      <c r="BC116" s="248"/>
    </row>
    <row r="117" spans="1:55" x14ac:dyDescent="0.25">
      <c r="A117" s="240"/>
      <c r="AZ117" s="248"/>
      <c r="BA117" s="248"/>
      <c r="BB117" s="248"/>
      <c r="BC117" s="248"/>
    </row>
    <row r="118" spans="1:55" x14ac:dyDescent="0.25">
      <c r="A118" s="240"/>
      <c r="AZ118" s="248"/>
      <c r="BA118" s="248"/>
      <c r="BB118" s="248"/>
      <c r="BC118" s="248"/>
    </row>
    <row r="119" spans="1:55" x14ac:dyDescent="0.25">
      <c r="A119" s="240"/>
      <c r="AZ119" s="248"/>
      <c r="BA119" s="248"/>
      <c r="BB119" s="248"/>
      <c r="BC119" s="248"/>
    </row>
    <row r="120" spans="1:55" x14ac:dyDescent="0.25">
      <c r="A120" s="240"/>
      <c r="AZ120" s="248"/>
      <c r="BA120" s="248"/>
      <c r="BB120" s="248"/>
      <c r="BC120" s="248"/>
    </row>
    <row r="121" spans="1:55" x14ac:dyDescent="0.25">
      <c r="A121" s="240"/>
      <c r="AZ121" s="248"/>
      <c r="BA121" s="248"/>
      <c r="BB121" s="248"/>
      <c r="BC121" s="248"/>
    </row>
    <row r="122" spans="1:55" x14ac:dyDescent="0.25">
      <c r="A122" s="240"/>
      <c r="AZ122" s="248"/>
      <c r="BA122" s="248"/>
      <c r="BB122" s="248"/>
      <c r="BC122" s="248"/>
    </row>
    <row r="123" spans="1:55" x14ac:dyDescent="0.25">
      <c r="A123" s="240"/>
      <c r="AZ123" s="248"/>
      <c r="BA123" s="248"/>
      <c r="BB123" s="248"/>
      <c r="BC123" s="248"/>
    </row>
    <row r="124" spans="1:55" x14ac:dyDescent="0.25">
      <c r="A124" s="240"/>
      <c r="AZ124" s="248"/>
      <c r="BA124" s="248"/>
      <c r="BB124" s="248"/>
      <c r="BC124" s="248"/>
    </row>
    <row r="125" spans="1:55" x14ac:dyDescent="0.25">
      <c r="A125" s="240"/>
      <c r="AZ125" s="248"/>
      <c r="BA125" s="248"/>
      <c r="BB125" s="248"/>
      <c r="BC125" s="248"/>
    </row>
    <row r="126" spans="1:55" x14ac:dyDescent="0.25">
      <c r="A126" s="240"/>
      <c r="AZ126" s="248"/>
      <c r="BA126" s="248"/>
      <c r="BB126" s="248"/>
      <c r="BC126" s="248"/>
    </row>
    <row r="127" spans="1:55" x14ac:dyDescent="0.25">
      <c r="A127" s="240"/>
      <c r="AZ127" s="248"/>
      <c r="BA127" s="248"/>
      <c r="BB127" s="248"/>
      <c r="BC127" s="248"/>
    </row>
    <row r="128" spans="1:55" x14ac:dyDescent="0.25">
      <c r="A128" s="240"/>
      <c r="AZ128" s="248"/>
      <c r="BA128" s="248"/>
      <c r="BB128" s="248"/>
      <c r="BC128" s="248"/>
    </row>
    <row r="129" spans="1:55" x14ac:dyDescent="0.25">
      <c r="A129" s="240"/>
      <c r="AZ129" s="248"/>
      <c r="BA129" s="248"/>
      <c r="BB129" s="248"/>
      <c r="BC129" s="248"/>
    </row>
    <row r="130" spans="1:55" x14ac:dyDescent="0.25">
      <c r="A130" s="240"/>
      <c r="AZ130" s="248"/>
      <c r="BA130" s="248"/>
      <c r="BB130" s="248"/>
      <c r="BC130" s="248"/>
    </row>
    <row r="131" spans="1:55" x14ac:dyDescent="0.25">
      <c r="A131" s="240"/>
      <c r="AZ131" s="248"/>
      <c r="BA131" s="248"/>
      <c r="BB131" s="248"/>
      <c r="BC131" s="248"/>
    </row>
    <row r="132" spans="1:55" x14ac:dyDescent="0.25">
      <c r="A132" s="240"/>
      <c r="AZ132" s="248"/>
      <c r="BA132" s="248"/>
      <c r="BB132" s="248"/>
      <c r="BC132" s="248"/>
    </row>
    <row r="133" spans="1:55" x14ac:dyDescent="0.25">
      <c r="A133" s="240"/>
      <c r="AZ133" s="248"/>
      <c r="BA133" s="248"/>
      <c r="BB133" s="248"/>
      <c r="BC133" s="248"/>
    </row>
    <row r="134" spans="1:55" x14ac:dyDescent="0.25">
      <c r="A134" s="240"/>
      <c r="AZ134" s="248"/>
      <c r="BA134" s="248"/>
      <c r="BB134" s="248"/>
      <c r="BC134" s="248"/>
    </row>
    <row r="135" spans="1:55" x14ac:dyDescent="0.25">
      <c r="A135" s="240"/>
      <c r="AZ135" s="248"/>
      <c r="BA135" s="248"/>
      <c r="BB135" s="248"/>
      <c r="BC135" s="248"/>
    </row>
    <row r="136" spans="1:55" x14ac:dyDescent="0.25">
      <c r="A136" s="240"/>
      <c r="AZ136" s="248"/>
      <c r="BA136" s="248"/>
      <c r="BB136" s="248"/>
      <c r="BC136" s="248"/>
    </row>
    <row r="137" spans="1:55" x14ac:dyDescent="0.25">
      <c r="A137" s="240"/>
      <c r="AZ137" s="248"/>
      <c r="BA137" s="248"/>
      <c r="BB137" s="248"/>
      <c r="BC137" s="248"/>
    </row>
    <row r="138" spans="1:55" x14ac:dyDescent="0.25">
      <c r="A138" s="240"/>
      <c r="AZ138" s="248"/>
      <c r="BA138" s="248"/>
      <c r="BB138" s="248"/>
      <c r="BC138" s="248"/>
    </row>
    <row r="139" spans="1:55" x14ac:dyDescent="0.25">
      <c r="A139" s="240"/>
      <c r="AZ139" s="248"/>
      <c r="BA139" s="248"/>
      <c r="BB139" s="248"/>
      <c r="BC139" s="248"/>
    </row>
    <row r="140" spans="1:55" x14ac:dyDescent="0.25">
      <c r="A140" s="240"/>
      <c r="AZ140" s="248"/>
      <c r="BA140" s="248"/>
      <c r="BB140" s="248"/>
      <c r="BC140" s="248"/>
    </row>
    <row r="141" spans="1:55" x14ac:dyDescent="0.25">
      <c r="A141" s="240"/>
      <c r="AZ141" s="248"/>
      <c r="BA141" s="248"/>
      <c r="BB141" s="248"/>
      <c r="BC141" s="248"/>
    </row>
    <row r="142" spans="1:55" x14ac:dyDescent="0.25">
      <c r="A142" s="240"/>
      <c r="AZ142" s="248"/>
      <c r="BA142" s="248"/>
      <c r="BB142" s="248"/>
      <c r="BC142" s="248"/>
    </row>
    <row r="143" spans="1:55" x14ac:dyDescent="0.25">
      <c r="A143" s="240"/>
      <c r="AZ143" s="248"/>
      <c r="BA143" s="248"/>
      <c r="BB143" s="248"/>
      <c r="BC143" s="248"/>
    </row>
    <row r="144" spans="1:55" x14ac:dyDescent="0.25">
      <c r="A144" s="240"/>
      <c r="AZ144" s="248"/>
      <c r="BA144" s="248"/>
      <c r="BB144" s="248"/>
      <c r="BC144" s="248"/>
    </row>
    <row r="145" spans="1:55" x14ac:dyDescent="0.25">
      <c r="A145" s="240"/>
      <c r="AZ145" s="248"/>
      <c r="BA145" s="248"/>
      <c r="BB145" s="248"/>
      <c r="BC145" s="248"/>
    </row>
    <row r="146" spans="1:55" x14ac:dyDescent="0.25">
      <c r="A146" s="240"/>
      <c r="AZ146" s="248"/>
      <c r="BA146" s="248"/>
      <c r="BB146" s="248"/>
      <c r="BC146" s="248"/>
    </row>
    <row r="147" spans="1:55" x14ac:dyDescent="0.25">
      <c r="A147" s="240"/>
      <c r="AZ147" s="248"/>
      <c r="BA147" s="248"/>
      <c r="BB147" s="248"/>
      <c r="BC147" s="248"/>
    </row>
    <row r="148" spans="1:55" x14ac:dyDescent="0.25">
      <c r="A148" s="240"/>
      <c r="AZ148" s="248"/>
      <c r="BA148" s="248"/>
      <c r="BB148" s="248"/>
      <c r="BC148" s="248"/>
    </row>
    <row r="149" spans="1:55" x14ac:dyDescent="0.25">
      <c r="A149" s="240"/>
      <c r="AZ149" s="248"/>
      <c r="BA149" s="248"/>
      <c r="BB149" s="248"/>
      <c r="BC149" s="248"/>
    </row>
    <row r="150" spans="1:55" x14ac:dyDescent="0.25">
      <c r="A150" s="240"/>
      <c r="AZ150" s="248"/>
      <c r="BA150" s="248"/>
      <c r="BB150" s="248"/>
      <c r="BC150" s="248"/>
    </row>
    <row r="151" spans="1:55" x14ac:dyDescent="0.25">
      <c r="A151" s="240"/>
      <c r="AZ151" s="248"/>
      <c r="BA151" s="248"/>
      <c r="BB151" s="248"/>
      <c r="BC151" s="248"/>
    </row>
    <row r="152" spans="1:55" x14ac:dyDescent="0.25">
      <c r="A152" s="240"/>
      <c r="AZ152" s="248"/>
      <c r="BA152" s="248"/>
      <c r="BB152" s="248"/>
      <c r="BC152" s="248"/>
    </row>
    <row r="153" spans="1:55" x14ac:dyDescent="0.25">
      <c r="A153" s="240"/>
      <c r="AZ153" s="248"/>
      <c r="BA153" s="248"/>
      <c r="BB153" s="248"/>
      <c r="BC153" s="248"/>
    </row>
    <row r="154" spans="1:55" x14ac:dyDescent="0.25">
      <c r="A154" s="240"/>
      <c r="AZ154" s="248"/>
      <c r="BA154" s="248"/>
      <c r="BB154" s="248"/>
      <c r="BC154" s="248"/>
    </row>
    <row r="155" spans="1:55" x14ac:dyDescent="0.25">
      <c r="A155" s="240"/>
      <c r="AZ155" s="248"/>
      <c r="BA155" s="248"/>
      <c r="BB155" s="248"/>
      <c r="BC155" s="248"/>
    </row>
    <row r="156" spans="1:55" x14ac:dyDescent="0.25">
      <c r="A156" s="240"/>
      <c r="AZ156" s="248"/>
      <c r="BA156" s="248"/>
      <c r="BB156" s="248"/>
      <c r="BC156" s="248"/>
    </row>
    <row r="157" spans="1:55" x14ac:dyDescent="0.25">
      <c r="A157" s="240"/>
      <c r="AZ157" s="248"/>
      <c r="BA157" s="248"/>
      <c r="BB157" s="248"/>
      <c r="BC157" s="248"/>
    </row>
    <row r="158" spans="1:55" x14ac:dyDescent="0.25">
      <c r="A158" s="240"/>
      <c r="AZ158" s="248"/>
      <c r="BA158" s="248"/>
      <c r="BB158" s="248"/>
      <c r="BC158" s="248"/>
    </row>
    <row r="159" spans="1:55" x14ac:dyDescent="0.25">
      <c r="A159" s="240"/>
      <c r="AZ159" s="248"/>
      <c r="BA159" s="248"/>
      <c r="BB159" s="248"/>
      <c r="BC159" s="248"/>
    </row>
    <row r="160" spans="1:55" x14ac:dyDescent="0.25">
      <c r="A160" s="240"/>
      <c r="AZ160" s="248"/>
      <c r="BA160" s="248"/>
      <c r="BB160" s="248"/>
      <c r="BC160" s="248"/>
    </row>
    <row r="161" spans="1:55" x14ac:dyDescent="0.25">
      <c r="A161" s="240"/>
      <c r="AZ161" s="248"/>
      <c r="BA161" s="248"/>
      <c r="BB161" s="248"/>
      <c r="BC161" s="248"/>
    </row>
    <row r="162" spans="1:55" x14ac:dyDescent="0.25">
      <c r="A162" s="240"/>
      <c r="AZ162" s="248"/>
      <c r="BA162" s="248"/>
      <c r="BB162" s="248"/>
      <c r="BC162" s="248"/>
    </row>
    <row r="163" spans="1:55" x14ac:dyDescent="0.25">
      <c r="A163" s="240"/>
      <c r="AZ163" s="248"/>
      <c r="BA163" s="248"/>
      <c r="BB163" s="248"/>
      <c r="BC163" s="248"/>
    </row>
    <row r="164" spans="1:55" x14ac:dyDescent="0.25">
      <c r="A164" s="240"/>
      <c r="AZ164" s="248"/>
      <c r="BA164" s="248"/>
      <c r="BB164" s="248"/>
      <c r="BC164" s="248"/>
    </row>
    <row r="165" spans="1:55" x14ac:dyDescent="0.25">
      <c r="A165" s="240"/>
      <c r="AZ165" s="248"/>
      <c r="BA165" s="248"/>
      <c r="BB165" s="248"/>
      <c r="BC165" s="248"/>
    </row>
    <row r="166" spans="1:55" x14ac:dyDescent="0.25">
      <c r="A166" s="240"/>
      <c r="AZ166" s="248"/>
      <c r="BA166" s="248"/>
      <c r="BB166" s="248"/>
      <c r="BC166" s="248"/>
    </row>
    <row r="167" spans="1:55" x14ac:dyDescent="0.25">
      <c r="A167" s="240"/>
      <c r="AZ167" s="248"/>
      <c r="BA167" s="248"/>
      <c r="BB167" s="248"/>
      <c r="BC167" s="248"/>
    </row>
    <row r="168" spans="1:55" x14ac:dyDescent="0.25">
      <c r="A168" s="240"/>
      <c r="AZ168" s="248"/>
      <c r="BA168" s="248"/>
      <c r="BB168" s="248"/>
      <c r="BC168" s="248"/>
    </row>
    <row r="169" spans="1:55" x14ac:dyDescent="0.25">
      <c r="A169" s="240"/>
      <c r="AZ169" s="248"/>
      <c r="BA169" s="248"/>
      <c r="BB169" s="248"/>
      <c r="BC169" s="248"/>
    </row>
    <row r="170" spans="1:55" x14ac:dyDescent="0.25">
      <c r="A170" s="240"/>
      <c r="AZ170" s="248"/>
      <c r="BA170" s="248"/>
      <c r="BB170" s="248"/>
      <c r="BC170" s="248"/>
    </row>
    <row r="171" spans="1:55" x14ac:dyDescent="0.25">
      <c r="A171" s="240"/>
      <c r="AZ171" s="248"/>
      <c r="BA171" s="248"/>
      <c r="BB171" s="248"/>
      <c r="BC171" s="248"/>
    </row>
    <row r="172" spans="1:55" x14ac:dyDescent="0.25">
      <c r="A172" s="240"/>
      <c r="AZ172" s="248"/>
      <c r="BA172" s="248"/>
      <c r="BB172" s="248"/>
      <c r="BC172" s="248"/>
    </row>
    <row r="173" spans="1:55" x14ac:dyDescent="0.25">
      <c r="A173" s="240"/>
      <c r="AZ173" s="248"/>
      <c r="BA173" s="248"/>
      <c r="BB173" s="248"/>
      <c r="BC173" s="248"/>
    </row>
    <row r="174" spans="1:55" x14ac:dyDescent="0.25">
      <c r="A174" s="240"/>
      <c r="AZ174" s="248"/>
      <c r="BA174" s="248"/>
      <c r="BB174" s="248"/>
      <c r="BC174" s="248"/>
    </row>
    <row r="175" spans="1:55" x14ac:dyDescent="0.25">
      <c r="A175" s="240"/>
      <c r="AZ175" s="248"/>
      <c r="BA175" s="248"/>
      <c r="BB175" s="248"/>
      <c r="BC175" s="248"/>
    </row>
    <row r="176" spans="1:55" x14ac:dyDescent="0.25">
      <c r="A176" s="240"/>
      <c r="AZ176" s="248"/>
      <c r="BA176" s="248"/>
      <c r="BB176" s="248"/>
      <c r="BC176" s="248"/>
    </row>
    <row r="177" spans="1:55" x14ac:dyDescent="0.25">
      <c r="A177" s="240"/>
      <c r="AZ177" s="248"/>
      <c r="BA177" s="248"/>
      <c r="BB177" s="248"/>
      <c r="BC177" s="248"/>
    </row>
    <row r="178" spans="1:55" x14ac:dyDescent="0.25">
      <c r="A178" s="240"/>
      <c r="AZ178" s="248"/>
      <c r="BA178" s="248"/>
      <c r="BB178" s="248"/>
      <c r="BC178" s="248"/>
    </row>
    <row r="179" spans="1:55" x14ac:dyDescent="0.25">
      <c r="A179" s="240"/>
      <c r="AZ179" s="248"/>
      <c r="BA179" s="248"/>
      <c r="BB179" s="248"/>
      <c r="BC179" s="248"/>
    </row>
    <row r="180" spans="1:55" x14ac:dyDescent="0.25">
      <c r="A180" s="240"/>
      <c r="AZ180" s="248"/>
      <c r="BA180" s="248"/>
      <c r="BB180" s="248"/>
      <c r="BC180" s="248"/>
    </row>
    <row r="181" spans="1:55" x14ac:dyDescent="0.25">
      <c r="A181" s="240"/>
      <c r="AZ181" s="248"/>
      <c r="BA181" s="248"/>
      <c r="BB181" s="248"/>
      <c r="BC181" s="248"/>
    </row>
    <row r="182" spans="1:55" x14ac:dyDescent="0.25">
      <c r="A182" s="240"/>
      <c r="AZ182" s="248"/>
      <c r="BA182" s="248"/>
      <c r="BB182" s="248"/>
      <c r="BC182" s="248"/>
    </row>
    <row r="183" spans="1:55" x14ac:dyDescent="0.25">
      <c r="A183" s="240"/>
      <c r="AZ183" s="248"/>
      <c r="BA183" s="248"/>
      <c r="BB183" s="248"/>
      <c r="BC183" s="248"/>
    </row>
    <row r="184" spans="1:55" x14ac:dyDescent="0.25">
      <c r="A184" s="240"/>
      <c r="AZ184" s="248"/>
      <c r="BA184" s="248"/>
      <c r="BB184" s="248"/>
      <c r="BC184" s="248"/>
    </row>
    <row r="185" spans="1:55" x14ac:dyDescent="0.25">
      <c r="A185" s="240"/>
      <c r="AZ185" s="248"/>
      <c r="BA185" s="248"/>
      <c r="BB185" s="248"/>
      <c r="BC185" s="248"/>
    </row>
    <row r="186" spans="1:55" x14ac:dyDescent="0.25">
      <c r="A186" s="240"/>
      <c r="AZ186" s="248"/>
      <c r="BA186" s="248"/>
      <c r="BB186" s="248"/>
      <c r="BC186" s="248"/>
    </row>
    <row r="187" spans="1:55" x14ac:dyDescent="0.25">
      <c r="A187" s="240"/>
      <c r="AZ187" s="248"/>
      <c r="BA187" s="248"/>
      <c r="BB187" s="248"/>
      <c r="BC187" s="248"/>
    </row>
    <row r="188" spans="1:55" x14ac:dyDescent="0.25">
      <c r="A188" s="240"/>
      <c r="AZ188" s="248"/>
      <c r="BA188" s="248"/>
      <c r="BB188" s="248"/>
      <c r="BC188" s="248"/>
    </row>
    <row r="189" spans="1:55" x14ac:dyDescent="0.25">
      <c r="A189" s="240"/>
      <c r="AZ189" s="248"/>
      <c r="BA189" s="248"/>
      <c r="BB189" s="248"/>
      <c r="BC189" s="248"/>
    </row>
    <row r="190" spans="1:55" x14ac:dyDescent="0.25">
      <c r="A190" s="240"/>
      <c r="AZ190" s="248"/>
      <c r="BA190" s="248"/>
      <c r="BB190" s="248"/>
      <c r="BC190" s="248"/>
    </row>
    <row r="191" spans="1:55" x14ac:dyDescent="0.25">
      <c r="A191" s="240"/>
      <c r="AZ191" s="248"/>
      <c r="BA191" s="248"/>
      <c r="BB191" s="248"/>
      <c r="BC191" s="248"/>
    </row>
    <row r="192" spans="1:55" x14ac:dyDescent="0.25">
      <c r="A192" s="240"/>
      <c r="AZ192" s="248"/>
      <c r="BA192" s="248"/>
      <c r="BB192" s="248"/>
      <c r="BC192" s="248"/>
    </row>
    <row r="193" spans="1:55" x14ac:dyDescent="0.25">
      <c r="A193" s="240"/>
      <c r="AZ193" s="248"/>
      <c r="BA193" s="248"/>
      <c r="BB193" s="248"/>
      <c r="BC193" s="248"/>
    </row>
    <row r="194" spans="1:55" x14ac:dyDescent="0.25">
      <c r="A194" s="240"/>
      <c r="AZ194" s="248"/>
      <c r="BA194" s="248"/>
      <c r="BB194" s="248"/>
      <c r="BC194" s="248"/>
    </row>
    <row r="195" spans="1:55" x14ac:dyDescent="0.25">
      <c r="A195" s="240"/>
      <c r="AZ195" s="248"/>
      <c r="BA195" s="248"/>
      <c r="BB195" s="248"/>
      <c r="BC195" s="248"/>
    </row>
    <row r="196" spans="1:55" x14ac:dyDescent="0.25">
      <c r="A196" s="240"/>
      <c r="AZ196" s="248"/>
      <c r="BA196" s="248"/>
      <c r="BB196" s="248"/>
      <c r="BC196" s="248"/>
    </row>
    <row r="197" spans="1:55" x14ac:dyDescent="0.25">
      <c r="A197" s="240"/>
      <c r="AZ197" s="248"/>
      <c r="BA197" s="248"/>
      <c r="BB197" s="248"/>
      <c r="BC197" s="248"/>
    </row>
    <row r="198" spans="1:55" x14ac:dyDescent="0.25">
      <c r="A198" s="240"/>
      <c r="AZ198" s="248"/>
      <c r="BA198" s="248"/>
      <c r="BB198" s="248"/>
      <c r="BC198" s="248"/>
    </row>
    <row r="199" spans="1:55" x14ac:dyDescent="0.25">
      <c r="A199" s="240"/>
      <c r="AZ199" s="248"/>
      <c r="BA199" s="248"/>
      <c r="BB199" s="248"/>
      <c r="BC199" s="248"/>
    </row>
    <row r="200" spans="1:55" x14ac:dyDescent="0.25">
      <c r="A200" s="240"/>
      <c r="AZ200" s="248"/>
      <c r="BA200" s="248"/>
      <c r="BB200" s="248"/>
      <c r="BC200" s="248"/>
    </row>
    <row r="201" spans="1:55" x14ac:dyDescent="0.25">
      <c r="A201" s="240"/>
      <c r="AZ201" s="248"/>
      <c r="BA201" s="248"/>
      <c r="BB201" s="248"/>
      <c r="BC201" s="248"/>
    </row>
    <row r="202" spans="1:55" x14ac:dyDescent="0.25">
      <c r="A202" s="240"/>
      <c r="AZ202" s="248"/>
      <c r="BA202" s="248"/>
      <c r="BB202" s="248"/>
      <c r="BC202" s="248"/>
    </row>
    <row r="203" spans="1:55" x14ac:dyDescent="0.25">
      <c r="A203" s="240"/>
      <c r="AZ203" s="248"/>
      <c r="BA203" s="248"/>
      <c r="BB203" s="248"/>
      <c r="BC203" s="248"/>
    </row>
    <row r="204" spans="1:55" x14ac:dyDescent="0.25">
      <c r="A204" s="240"/>
      <c r="AZ204" s="248"/>
      <c r="BA204" s="248"/>
      <c r="BB204" s="248"/>
      <c r="BC204" s="248"/>
    </row>
    <row r="205" spans="1:55" x14ac:dyDescent="0.25">
      <c r="A205" s="240"/>
      <c r="AZ205" s="248"/>
      <c r="BA205" s="248"/>
      <c r="BB205" s="248"/>
      <c r="BC205" s="248"/>
    </row>
    <row r="206" spans="1:55" x14ac:dyDescent="0.25">
      <c r="A206" s="240"/>
      <c r="AZ206" s="248"/>
      <c r="BA206" s="248"/>
      <c r="BB206" s="248"/>
      <c r="BC206" s="248"/>
    </row>
    <row r="207" spans="1:55" x14ac:dyDescent="0.25">
      <c r="A207" s="240"/>
      <c r="AZ207" s="248"/>
      <c r="BA207" s="248"/>
      <c r="BB207" s="248"/>
      <c r="BC207" s="248"/>
    </row>
    <row r="208" spans="1:55" x14ac:dyDescent="0.25">
      <c r="A208" s="240"/>
      <c r="AZ208" s="248"/>
      <c r="BA208" s="248"/>
      <c r="BB208" s="248"/>
      <c r="BC208" s="248"/>
    </row>
    <row r="209" spans="1:55" x14ac:dyDescent="0.25">
      <c r="A209" s="240"/>
      <c r="AZ209" s="248"/>
      <c r="BA209" s="248"/>
      <c r="BB209" s="248"/>
      <c r="BC209" s="248"/>
    </row>
    <row r="210" spans="1:55" x14ac:dyDescent="0.25">
      <c r="A210" s="240"/>
      <c r="AZ210" s="248"/>
      <c r="BA210" s="248"/>
      <c r="BB210" s="248"/>
      <c r="BC210" s="248"/>
    </row>
    <row r="211" spans="1:55" x14ac:dyDescent="0.25">
      <c r="A211" s="240"/>
      <c r="AZ211" s="248"/>
      <c r="BA211" s="248"/>
      <c r="BB211" s="248"/>
      <c r="BC211" s="248"/>
    </row>
    <row r="212" spans="1:55" x14ac:dyDescent="0.25">
      <c r="A212" s="240"/>
      <c r="AZ212" s="248"/>
      <c r="BA212" s="248"/>
      <c r="BB212" s="248"/>
      <c r="BC212" s="248"/>
    </row>
    <row r="213" spans="1:55" x14ac:dyDescent="0.25">
      <c r="A213" s="240"/>
      <c r="AZ213" s="248"/>
      <c r="BA213" s="248"/>
      <c r="BB213" s="248"/>
      <c r="BC213" s="248"/>
    </row>
    <row r="214" spans="1:55" x14ac:dyDescent="0.25">
      <c r="A214" s="240"/>
      <c r="AZ214" s="248"/>
      <c r="BA214" s="248"/>
      <c r="BB214" s="248"/>
      <c r="BC214" s="248"/>
    </row>
    <row r="215" spans="1:55" x14ac:dyDescent="0.25">
      <c r="A215" s="240"/>
      <c r="AZ215" s="248"/>
      <c r="BA215" s="248"/>
      <c r="BB215" s="248"/>
      <c r="BC215" s="248"/>
    </row>
    <row r="216" spans="1:55" x14ac:dyDescent="0.25">
      <c r="A216" s="240"/>
      <c r="AZ216" s="248"/>
      <c r="BA216" s="248"/>
      <c r="BB216" s="248"/>
      <c r="BC216" s="248"/>
    </row>
    <row r="217" spans="1:55" x14ac:dyDescent="0.25">
      <c r="A217" s="240"/>
      <c r="AZ217" s="248"/>
      <c r="BA217" s="248"/>
      <c r="BB217" s="248"/>
      <c r="BC217" s="248"/>
    </row>
    <row r="218" spans="1:55" x14ac:dyDescent="0.25">
      <c r="A218" s="240"/>
      <c r="AZ218" s="248"/>
      <c r="BA218" s="248"/>
      <c r="BB218" s="248"/>
      <c r="BC218" s="248"/>
    </row>
    <row r="219" spans="1:55" x14ac:dyDescent="0.25">
      <c r="A219" s="240"/>
      <c r="AZ219" s="248"/>
      <c r="BA219" s="248"/>
      <c r="BB219" s="248"/>
      <c r="BC219" s="248"/>
    </row>
    <row r="220" spans="1:55" x14ac:dyDescent="0.25">
      <c r="A220" s="240"/>
      <c r="AZ220" s="248"/>
      <c r="BA220" s="248"/>
      <c r="BB220" s="248"/>
      <c r="BC220" s="248"/>
    </row>
    <row r="221" spans="1:55" x14ac:dyDescent="0.25">
      <c r="A221" s="240"/>
      <c r="AZ221" s="248"/>
      <c r="BA221" s="248"/>
      <c r="BB221" s="248"/>
      <c r="BC221" s="248"/>
    </row>
    <row r="222" spans="1:55" x14ac:dyDescent="0.25">
      <c r="A222" s="240"/>
      <c r="AZ222" s="248"/>
      <c r="BA222" s="248"/>
      <c r="BB222" s="248"/>
      <c r="BC222" s="248"/>
    </row>
    <row r="223" spans="1:55" x14ac:dyDescent="0.25">
      <c r="A223" s="240"/>
      <c r="AZ223" s="248"/>
      <c r="BA223" s="248"/>
      <c r="BB223" s="248"/>
      <c r="BC223" s="248"/>
    </row>
    <row r="224" spans="1:55" x14ac:dyDescent="0.25">
      <c r="A224" s="240"/>
      <c r="AZ224" s="248"/>
      <c r="BA224" s="248"/>
      <c r="BB224" s="248"/>
      <c r="BC224" s="248"/>
    </row>
    <row r="225" spans="1:55" x14ac:dyDescent="0.25">
      <c r="A225" s="240"/>
      <c r="AZ225" s="248"/>
      <c r="BA225" s="248"/>
      <c r="BB225" s="248"/>
      <c r="BC225" s="248"/>
    </row>
    <row r="226" spans="1:55" x14ac:dyDescent="0.25">
      <c r="A226" s="240"/>
      <c r="AZ226" s="248"/>
      <c r="BA226" s="248"/>
      <c r="BB226" s="248"/>
      <c r="BC226" s="248"/>
    </row>
    <row r="227" spans="1:55" x14ac:dyDescent="0.25">
      <c r="A227" s="240"/>
      <c r="AZ227" s="248"/>
      <c r="BA227" s="248"/>
      <c r="BB227" s="248"/>
      <c r="BC227" s="248"/>
    </row>
    <row r="228" spans="1:55" x14ac:dyDescent="0.25">
      <c r="A228" s="240"/>
      <c r="AZ228" s="248"/>
      <c r="BA228" s="248"/>
      <c r="BB228" s="248"/>
      <c r="BC228" s="248"/>
    </row>
    <row r="229" spans="1:55" x14ac:dyDescent="0.25">
      <c r="A229" s="240"/>
      <c r="AZ229" s="248"/>
      <c r="BA229" s="248"/>
      <c r="BB229" s="248"/>
      <c r="BC229" s="248"/>
    </row>
    <row r="230" spans="1:55" x14ac:dyDescent="0.25">
      <c r="A230" s="240"/>
      <c r="AZ230" s="248"/>
      <c r="BA230" s="248"/>
      <c r="BB230" s="248"/>
      <c r="BC230" s="248"/>
    </row>
    <row r="231" spans="1:55" x14ac:dyDescent="0.25">
      <c r="A231" s="240"/>
      <c r="AZ231" s="248"/>
      <c r="BA231" s="248"/>
      <c r="BB231" s="248"/>
      <c r="BC231" s="248"/>
    </row>
    <row r="232" spans="1:55" x14ac:dyDescent="0.25">
      <c r="A232" s="240"/>
      <c r="AZ232" s="248"/>
      <c r="BA232" s="248"/>
      <c r="BB232" s="248"/>
      <c r="BC232" s="248"/>
    </row>
    <row r="233" spans="1:55" x14ac:dyDescent="0.25">
      <c r="A233" s="240"/>
      <c r="AZ233" s="248"/>
      <c r="BA233" s="248"/>
      <c r="BB233" s="248"/>
      <c r="BC233" s="248"/>
    </row>
    <row r="234" spans="1:55" x14ac:dyDescent="0.25">
      <c r="A234" s="240"/>
      <c r="AZ234" s="248"/>
      <c r="BA234" s="248"/>
      <c r="BB234" s="248"/>
      <c r="BC234" s="248"/>
    </row>
    <row r="235" spans="1:55" x14ac:dyDescent="0.25">
      <c r="A235" s="240"/>
      <c r="AZ235" s="248"/>
      <c r="BA235" s="248"/>
      <c r="BB235" s="248"/>
      <c r="BC235" s="248"/>
    </row>
    <row r="236" spans="1:55" x14ac:dyDescent="0.25">
      <c r="A236" s="240"/>
      <c r="AZ236" s="248"/>
      <c r="BA236" s="248"/>
      <c r="BB236" s="248"/>
      <c r="BC236" s="248"/>
    </row>
    <row r="237" spans="1:55" x14ac:dyDescent="0.25">
      <c r="A237" s="240"/>
    </row>
    <row r="238" spans="1:55" x14ac:dyDescent="0.25">
      <c r="A238" s="240"/>
    </row>
    <row r="239" spans="1:55" x14ac:dyDescent="0.25">
      <c r="A239" s="240"/>
    </row>
    <row r="240" spans="1:55" x14ac:dyDescent="0.25">
      <c r="A240" s="240"/>
    </row>
    <row r="241" spans="1:1" x14ac:dyDescent="0.25">
      <c r="A241" s="240"/>
    </row>
    <row r="242" spans="1:1" x14ac:dyDescent="0.25">
      <c r="A242" s="240"/>
    </row>
  </sheetData>
  <mergeCells count="871">
    <mergeCell ref="X6:AI6"/>
    <mergeCell ref="BB6:BC6"/>
    <mergeCell ref="BB99:BB101"/>
    <mergeCell ref="BC99:BC101"/>
    <mergeCell ref="AP99:AP101"/>
    <mergeCell ref="AQ99:AQ101"/>
    <mergeCell ref="AR99:AR101"/>
    <mergeCell ref="AS99:AS101"/>
    <mergeCell ref="AT99:AT101"/>
    <mergeCell ref="AU99:AU101"/>
    <mergeCell ref="AV99:AV101"/>
    <mergeCell ref="AW99:AW101"/>
    <mergeCell ref="AX99:AX101"/>
    <mergeCell ref="BB97:BB98"/>
    <mergeCell ref="BC97:BC98"/>
    <mergeCell ref="A7:V7"/>
    <mergeCell ref="W7:AS7"/>
    <mergeCell ref="AT7:BC9"/>
    <mergeCell ref="K8:V8"/>
    <mergeCell ref="W8:AA10"/>
    <mergeCell ref="AB8:AS8"/>
    <mergeCell ref="AB9:AI9"/>
    <mergeCell ref="AJ9:AJ10"/>
    <mergeCell ref="AL9:AL10"/>
    <mergeCell ref="AN9:AN11"/>
    <mergeCell ref="AB10:AF10"/>
    <mergeCell ref="AG10:AI10"/>
    <mergeCell ref="AT10:AT11"/>
    <mergeCell ref="AX10:AZ10"/>
    <mergeCell ref="BA10:BA11"/>
    <mergeCell ref="B10:B11"/>
    <mergeCell ref="C10:C11"/>
    <mergeCell ref="D10:D11"/>
    <mergeCell ref="E10:E11"/>
    <mergeCell ref="F10:F11"/>
    <mergeCell ref="R9:R11"/>
    <mergeCell ref="M9:M11"/>
    <mergeCell ref="D5:E5"/>
    <mergeCell ref="A38:A42"/>
    <mergeCell ref="A43:A47"/>
    <mergeCell ref="A48:A52"/>
    <mergeCell ref="A53:A57"/>
    <mergeCell ref="A58:A62"/>
    <mergeCell ref="A99:A101"/>
    <mergeCell ref="A97:A98"/>
    <mergeCell ref="A95:A96"/>
    <mergeCell ref="A93:A94"/>
    <mergeCell ref="A88:A92"/>
    <mergeCell ref="A83:A87"/>
    <mergeCell ref="A78:A82"/>
    <mergeCell ref="A73:A77"/>
    <mergeCell ref="A68:A72"/>
    <mergeCell ref="A63:A67"/>
    <mergeCell ref="A10:A11"/>
    <mergeCell ref="A12:A15"/>
    <mergeCell ref="A16:A19"/>
    <mergeCell ref="A20:A22"/>
    <mergeCell ref="A23:A24"/>
    <mergeCell ref="A25:A27"/>
    <mergeCell ref="A28:A30"/>
    <mergeCell ref="A31:A34"/>
    <mergeCell ref="A35:A37"/>
    <mergeCell ref="A1:C4"/>
    <mergeCell ref="D1:BA1"/>
    <mergeCell ref="BB1:BC1"/>
    <mergeCell ref="D2:BA2"/>
    <mergeCell ref="BB2:BC2"/>
    <mergeCell ref="D3:BA3"/>
    <mergeCell ref="BB3:BC3"/>
    <mergeCell ref="D4:BA4"/>
    <mergeCell ref="BB4:BC4"/>
    <mergeCell ref="A5:C5"/>
    <mergeCell ref="L5:M5"/>
    <mergeCell ref="BB5:BC5"/>
    <mergeCell ref="A6:C6"/>
    <mergeCell ref="D6:K6"/>
    <mergeCell ref="AS35:AS37"/>
    <mergeCell ref="AT35:AT37"/>
    <mergeCell ref="W35:W37"/>
    <mergeCell ref="AO35:AO37"/>
    <mergeCell ref="AP35:AP37"/>
    <mergeCell ref="AQ35:AQ37"/>
    <mergeCell ref="AR35:AR37"/>
    <mergeCell ref="S35:S37"/>
    <mergeCell ref="T35:T37"/>
    <mergeCell ref="B99:B101"/>
    <mergeCell ref="C99:C101"/>
    <mergeCell ref="D99:D101"/>
    <mergeCell ref="E99:E101"/>
    <mergeCell ref="F99:F101"/>
    <mergeCell ref="G99:G101"/>
    <mergeCell ref="H99:H101"/>
    <mergeCell ref="I99:I101"/>
    <mergeCell ref="J99:J101"/>
    <mergeCell ref="AX97:AX98"/>
    <mergeCell ref="K99:K101"/>
    <mergeCell ref="L99:L101"/>
    <mergeCell ref="M99:M101"/>
    <mergeCell ref="N99:N101"/>
    <mergeCell ref="O99:O101"/>
    <mergeCell ref="P99:P101"/>
    <mergeCell ref="Q99:Q101"/>
    <mergeCell ref="S99:S101"/>
    <mergeCell ref="T99:T101"/>
    <mergeCell ref="AS97:AS98"/>
    <mergeCell ref="U99:U101"/>
    <mergeCell ref="V99:V101"/>
    <mergeCell ref="W99:W101"/>
    <mergeCell ref="AO99:AO101"/>
    <mergeCell ref="AT97:AT98"/>
    <mergeCell ref="AU97:AU98"/>
    <mergeCell ref="AV97:AV98"/>
    <mergeCell ref="AW97:AW98"/>
    <mergeCell ref="AO95:AO96"/>
    <mergeCell ref="T97:T98"/>
    <mergeCell ref="U97:U98"/>
    <mergeCell ref="V97:V98"/>
    <mergeCell ref="W97:W98"/>
    <mergeCell ref="AO97:AO98"/>
    <mergeCell ref="AP97:AP98"/>
    <mergeCell ref="AQ97:AQ98"/>
    <mergeCell ref="AR97:AR98"/>
    <mergeCell ref="K97:K98"/>
    <mergeCell ref="L97:L98"/>
    <mergeCell ref="M97:M98"/>
    <mergeCell ref="N97:N98"/>
    <mergeCell ref="O97:O98"/>
    <mergeCell ref="P97:P98"/>
    <mergeCell ref="Q97:Q98"/>
    <mergeCell ref="S97:S98"/>
    <mergeCell ref="W95:W96"/>
    <mergeCell ref="B97:B98"/>
    <mergeCell ref="C97:C98"/>
    <mergeCell ref="D97:D98"/>
    <mergeCell ref="E97:E98"/>
    <mergeCell ref="F97:F98"/>
    <mergeCell ref="G97:G98"/>
    <mergeCell ref="H97:H98"/>
    <mergeCell ref="I97:I98"/>
    <mergeCell ref="J97:J98"/>
    <mergeCell ref="AP95:AP96"/>
    <mergeCell ref="AQ95:AQ96"/>
    <mergeCell ref="AR95:AR96"/>
    <mergeCell ref="AS95:AS96"/>
    <mergeCell ref="AT95:AT96"/>
    <mergeCell ref="AU95:AU96"/>
    <mergeCell ref="AV95:AV96"/>
    <mergeCell ref="BB93:BB94"/>
    <mergeCell ref="BC93:BC94"/>
    <mergeCell ref="AY93:AY94"/>
    <mergeCell ref="AW95:AW96"/>
    <mergeCell ref="AX95:AX96"/>
    <mergeCell ref="AY95:AY96"/>
    <mergeCell ref="BB95:BB96"/>
    <mergeCell ref="BC95:BC96"/>
    <mergeCell ref="B95:B96"/>
    <mergeCell ref="C95:C96"/>
    <mergeCell ref="D95:D96"/>
    <mergeCell ref="E95:E96"/>
    <mergeCell ref="F95:F96"/>
    <mergeCell ref="G95:G96"/>
    <mergeCell ref="H95:H96"/>
    <mergeCell ref="I95:I96"/>
    <mergeCell ref="J95:J96"/>
    <mergeCell ref="K95:K96"/>
    <mergeCell ref="L95:L96"/>
    <mergeCell ref="M95:M96"/>
    <mergeCell ref="N95:N96"/>
    <mergeCell ref="O95:O96"/>
    <mergeCell ref="P95:P96"/>
    <mergeCell ref="Q95:Q96"/>
    <mergeCell ref="S95:S96"/>
    <mergeCell ref="T95:T96"/>
    <mergeCell ref="U95:U96"/>
    <mergeCell ref="V95:V96"/>
    <mergeCell ref="BC35:BC37"/>
    <mergeCell ref="AU35:AU37"/>
    <mergeCell ref="AV35:AV37"/>
    <mergeCell ref="AW35:AW37"/>
    <mergeCell ref="AX35:AX37"/>
    <mergeCell ref="BB35:BB37"/>
    <mergeCell ref="Q93:Q94"/>
    <mergeCell ref="S93:S94"/>
    <mergeCell ref="T93:T94"/>
    <mergeCell ref="U93:U94"/>
    <mergeCell ref="V93:V94"/>
    <mergeCell ref="W93:W94"/>
    <mergeCell ref="AO93:AO94"/>
    <mergeCell ref="AP93:AP94"/>
    <mergeCell ref="AQ93:AQ94"/>
    <mergeCell ref="AR93:AR94"/>
    <mergeCell ref="AS93:AS94"/>
    <mergeCell ref="AT93:AT94"/>
    <mergeCell ref="AU93:AU94"/>
    <mergeCell ref="AV93:AV94"/>
    <mergeCell ref="AW93:AW94"/>
    <mergeCell ref="AX93:AX94"/>
    <mergeCell ref="B93:B94"/>
    <mergeCell ref="C93:C94"/>
    <mergeCell ref="D93:D94"/>
    <mergeCell ref="E93:E94"/>
    <mergeCell ref="F93:F94"/>
    <mergeCell ref="G93:G94"/>
    <mergeCell ref="H93:H94"/>
    <mergeCell ref="U35:U37"/>
    <mergeCell ref="V35:V37"/>
    <mergeCell ref="I93:I94"/>
    <mergeCell ref="J93:J94"/>
    <mergeCell ref="K93:K94"/>
    <mergeCell ref="L93:L94"/>
    <mergeCell ref="M93:M94"/>
    <mergeCell ref="N93:N94"/>
    <mergeCell ref="O93:O94"/>
    <mergeCell ref="P93:P94"/>
    <mergeCell ref="K35:K37"/>
    <mergeCell ref="L35:L37"/>
    <mergeCell ref="M35:M37"/>
    <mergeCell ref="N35:N37"/>
    <mergeCell ref="O35:O37"/>
    <mergeCell ref="P35:P37"/>
    <mergeCell ref="Q35:Q37"/>
    <mergeCell ref="B35:B37"/>
    <mergeCell ref="C35:C37"/>
    <mergeCell ref="D35:D37"/>
    <mergeCell ref="E35:E37"/>
    <mergeCell ref="F35:F37"/>
    <mergeCell ref="G35:G37"/>
    <mergeCell ref="H35:H37"/>
    <mergeCell ref="I35:I37"/>
    <mergeCell ref="J35:J37"/>
    <mergeCell ref="U31:U34"/>
    <mergeCell ref="V31:V34"/>
    <mergeCell ref="W31:W34"/>
    <mergeCell ref="BB31:BB34"/>
    <mergeCell ref="BC31:BC34"/>
    <mergeCell ref="AS31:AS34"/>
    <mergeCell ref="AT31:AT34"/>
    <mergeCell ref="AU31:AU34"/>
    <mergeCell ref="AV31:AV34"/>
    <mergeCell ref="AW31:AW34"/>
    <mergeCell ref="AX31:AX34"/>
    <mergeCell ref="BC28:BC30"/>
    <mergeCell ref="B31:B34"/>
    <mergeCell ref="C31:C34"/>
    <mergeCell ref="D31:D34"/>
    <mergeCell ref="E31:E34"/>
    <mergeCell ref="F31:F34"/>
    <mergeCell ref="G31:G34"/>
    <mergeCell ref="H31:H34"/>
    <mergeCell ref="I31:I34"/>
    <mergeCell ref="J31:J34"/>
    <mergeCell ref="K31:K34"/>
    <mergeCell ref="L31:L34"/>
    <mergeCell ref="M31:M34"/>
    <mergeCell ref="N31:N34"/>
    <mergeCell ref="O31:O34"/>
    <mergeCell ref="P31:P34"/>
    <mergeCell ref="Q31:Q34"/>
    <mergeCell ref="AO31:AO34"/>
    <mergeCell ref="AP31:AP34"/>
    <mergeCell ref="BB28:BB30"/>
    <mergeCell ref="U28:U30"/>
    <mergeCell ref="S31:S34"/>
    <mergeCell ref="T31:T34"/>
    <mergeCell ref="V28:V30"/>
    <mergeCell ref="W28:W30"/>
    <mergeCell ref="AO28:AO30"/>
    <mergeCell ref="AP28:AP30"/>
    <mergeCell ref="AQ28:AQ30"/>
    <mergeCell ref="AR28:AR30"/>
    <mergeCell ref="AS28:AS30"/>
    <mergeCell ref="AT28:AT30"/>
    <mergeCell ref="AU28:AU30"/>
    <mergeCell ref="AV28:AV30"/>
    <mergeCell ref="AY28:AY30"/>
    <mergeCell ref="AQ31:AQ34"/>
    <mergeCell ref="AR31:AR34"/>
    <mergeCell ref="AS25:AS27"/>
    <mergeCell ref="AT25:AT27"/>
    <mergeCell ref="AU25:AU27"/>
    <mergeCell ref="AV25:AV27"/>
    <mergeCell ref="AW25:AW27"/>
    <mergeCell ref="AX25:AX27"/>
    <mergeCell ref="AY25:AY27"/>
    <mergeCell ref="BB25:BB27"/>
    <mergeCell ref="BC25:BC27"/>
    <mergeCell ref="B28:B30"/>
    <mergeCell ref="C28:C30"/>
    <mergeCell ref="D28:D30"/>
    <mergeCell ref="E28:E30"/>
    <mergeCell ref="F28:F30"/>
    <mergeCell ref="G28:G30"/>
    <mergeCell ref="H28:H30"/>
    <mergeCell ref="I28:I30"/>
    <mergeCell ref="J28:J30"/>
    <mergeCell ref="K28:K30"/>
    <mergeCell ref="L28:L30"/>
    <mergeCell ref="M28:M30"/>
    <mergeCell ref="N28:N30"/>
    <mergeCell ref="O28:O30"/>
    <mergeCell ref="P28:P30"/>
    <mergeCell ref="Q28:Q30"/>
    <mergeCell ref="S28:S30"/>
    <mergeCell ref="T28:T30"/>
    <mergeCell ref="AQ25:AQ27"/>
    <mergeCell ref="AR25:AR27"/>
    <mergeCell ref="AW28:AW30"/>
    <mergeCell ref="AX28:AX30"/>
    <mergeCell ref="BC23:BC24"/>
    <mergeCell ref="B25:B27"/>
    <mergeCell ref="C25:C27"/>
    <mergeCell ref="D25:D27"/>
    <mergeCell ref="E25:E27"/>
    <mergeCell ref="F25:F27"/>
    <mergeCell ref="G25:G27"/>
    <mergeCell ref="H25:H27"/>
    <mergeCell ref="I25:I27"/>
    <mergeCell ref="J25:J27"/>
    <mergeCell ref="K25:K27"/>
    <mergeCell ref="L25:L27"/>
    <mergeCell ref="M25:M27"/>
    <mergeCell ref="N25:N27"/>
    <mergeCell ref="O25:O27"/>
    <mergeCell ref="P25:P27"/>
    <mergeCell ref="Q25:Q27"/>
    <mergeCell ref="S25:S27"/>
    <mergeCell ref="T25:T27"/>
    <mergeCell ref="U25:U27"/>
    <mergeCell ref="V25:V27"/>
    <mergeCell ref="W25:W27"/>
    <mergeCell ref="AO25:AO27"/>
    <mergeCell ref="AP25:AP27"/>
    <mergeCell ref="AU23:AU24"/>
    <mergeCell ref="AV23:AV24"/>
    <mergeCell ref="AW23:AW24"/>
    <mergeCell ref="AX23:AX24"/>
    <mergeCell ref="AY23:AY24"/>
    <mergeCell ref="AZ23:AZ24"/>
    <mergeCell ref="BA23:BA24"/>
    <mergeCell ref="BB23:BB24"/>
    <mergeCell ref="U23:U24"/>
    <mergeCell ref="V23:V24"/>
    <mergeCell ref="W23:W24"/>
    <mergeCell ref="AO23:AO24"/>
    <mergeCell ref="AP23:AP24"/>
    <mergeCell ref="AQ23:AQ24"/>
    <mergeCell ref="AR23:AR24"/>
    <mergeCell ref="AS23:AS24"/>
    <mergeCell ref="AT23:AT24"/>
    <mergeCell ref="K23:K24"/>
    <mergeCell ref="L23:L24"/>
    <mergeCell ref="M23:M24"/>
    <mergeCell ref="N23:N24"/>
    <mergeCell ref="O23:O24"/>
    <mergeCell ref="P23:P24"/>
    <mergeCell ref="Q23:Q24"/>
    <mergeCell ref="S23:S24"/>
    <mergeCell ref="T23:T24"/>
    <mergeCell ref="B23:B24"/>
    <mergeCell ref="C23:C24"/>
    <mergeCell ref="D23:D24"/>
    <mergeCell ref="E23:E24"/>
    <mergeCell ref="F23:F24"/>
    <mergeCell ref="G23:G24"/>
    <mergeCell ref="H23:H24"/>
    <mergeCell ref="I23:I24"/>
    <mergeCell ref="J23:J24"/>
    <mergeCell ref="AW20:AW22"/>
    <mergeCell ref="AX20:AX22"/>
    <mergeCell ref="BC16:BC19"/>
    <mergeCell ref="AZ16:AZ19"/>
    <mergeCell ref="BA16:BA19"/>
    <mergeCell ref="BB16:BB19"/>
    <mergeCell ref="AY20:AY22"/>
    <mergeCell ref="AZ20:AZ22"/>
    <mergeCell ref="BA20:BA22"/>
    <mergeCell ref="BB20:BB22"/>
    <mergeCell ref="BC20:BC22"/>
    <mergeCell ref="B20:B22"/>
    <mergeCell ref="C20:C22"/>
    <mergeCell ref="D20:D22"/>
    <mergeCell ref="E20:E22"/>
    <mergeCell ref="F20:F22"/>
    <mergeCell ref="G20:G22"/>
    <mergeCell ref="H20:H22"/>
    <mergeCell ref="I20:I22"/>
    <mergeCell ref="J20:J22"/>
    <mergeCell ref="K20:K22"/>
    <mergeCell ref="L20:L22"/>
    <mergeCell ref="M20:M22"/>
    <mergeCell ref="N20:N22"/>
    <mergeCell ref="O20:O22"/>
    <mergeCell ref="P20:P22"/>
    <mergeCell ref="Q20:Q22"/>
    <mergeCell ref="S20:S22"/>
    <mergeCell ref="T20:T22"/>
    <mergeCell ref="AW16:AW19"/>
    <mergeCell ref="AX16:AX19"/>
    <mergeCell ref="AY16:AY19"/>
    <mergeCell ref="U16:U19"/>
    <mergeCell ref="V16:V19"/>
    <mergeCell ref="W16:W19"/>
    <mergeCell ref="AO16:AO19"/>
    <mergeCell ref="AP16:AP19"/>
    <mergeCell ref="AQ16:AQ19"/>
    <mergeCell ref="AR16:AR19"/>
    <mergeCell ref="AS16:AS19"/>
    <mergeCell ref="AT16:AT19"/>
    <mergeCell ref="Q16:Q19"/>
    <mergeCell ref="S16:S19"/>
    <mergeCell ref="T16:T19"/>
    <mergeCell ref="U20:U22"/>
    <mergeCell ref="V20:V22"/>
    <mergeCell ref="W20:W22"/>
    <mergeCell ref="AO20:AO22"/>
    <mergeCell ref="AU16:AU19"/>
    <mergeCell ref="AV16:AV19"/>
    <mergeCell ref="AQ20:AQ22"/>
    <mergeCell ref="AR20:AR22"/>
    <mergeCell ref="AS20:AS22"/>
    <mergeCell ref="AT20:AT22"/>
    <mergeCell ref="AU20:AU22"/>
    <mergeCell ref="AV20:AV22"/>
    <mergeCell ref="AP20:AP22"/>
    <mergeCell ref="H16:H19"/>
    <mergeCell ref="I16:I19"/>
    <mergeCell ref="J16:J19"/>
    <mergeCell ref="K16:K19"/>
    <mergeCell ref="L16:L19"/>
    <mergeCell ref="M16:M19"/>
    <mergeCell ref="N16:N19"/>
    <mergeCell ref="O16:O19"/>
    <mergeCell ref="P16:P19"/>
    <mergeCell ref="E12:E15"/>
    <mergeCell ref="F12:F15"/>
    <mergeCell ref="G12:G15"/>
    <mergeCell ref="B16:B19"/>
    <mergeCell ref="C16:C19"/>
    <mergeCell ref="D16:D19"/>
    <mergeCell ref="E16:E19"/>
    <mergeCell ref="F16:F19"/>
    <mergeCell ref="G16:G19"/>
    <mergeCell ref="N12:N15"/>
    <mergeCell ref="O12:O15"/>
    <mergeCell ref="P12:P15"/>
    <mergeCell ref="AT12:AT15"/>
    <mergeCell ref="Q12:Q15"/>
    <mergeCell ref="S12:S15"/>
    <mergeCell ref="T12:T15"/>
    <mergeCell ref="K9:K11"/>
    <mergeCell ref="AM9:AM10"/>
    <mergeCell ref="AO9:AO11"/>
    <mergeCell ref="AP9:AP11"/>
    <mergeCell ref="AQ9:AQ11"/>
    <mergeCell ref="S9:S11"/>
    <mergeCell ref="T9:T11"/>
    <mergeCell ref="U9:U11"/>
    <mergeCell ref="V9:V11"/>
    <mergeCell ref="L9:L11"/>
    <mergeCell ref="N9:N11"/>
    <mergeCell ref="O9:O11"/>
    <mergeCell ref="P9:P11"/>
    <mergeCell ref="Q9:Q11"/>
    <mergeCell ref="BC10:BC11"/>
    <mergeCell ref="AU10:AU11"/>
    <mergeCell ref="AV10:AV11"/>
    <mergeCell ref="AW10:AW11"/>
    <mergeCell ref="BB10:BB11"/>
    <mergeCell ref="AR9:AR11"/>
    <mergeCell ref="AS9:AS11"/>
    <mergeCell ref="BC12:BC15"/>
    <mergeCell ref="AX12:AX15"/>
    <mergeCell ref="BA12:BA15"/>
    <mergeCell ref="BB12:BB15"/>
    <mergeCell ref="U12:U15"/>
    <mergeCell ref="AU12:AU15"/>
    <mergeCell ref="AV12:AV15"/>
    <mergeCell ref="AW12:AW15"/>
    <mergeCell ref="W12:W15"/>
    <mergeCell ref="AO12:AO15"/>
    <mergeCell ref="AP12:AP15"/>
    <mergeCell ref="AQ12:AQ15"/>
    <mergeCell ref="AR12:AR15"/>
    <mergeCell ref="AS12:AS15"/>
    <mergeCell ref="V12:V15"/>
    <mergeCell ref="L6:M6"/>
    <mergeCell ref="B38:B42"/>
    <mergeCell ref="C38:C42"/>
    <mergeCell ref="D38:D42"/>
    <mergeCell ref="E38:E42"/>
    <mergeCell ref="F38:F42"/>
    <mergeCell ref="G38:G42"/>
    <mergeCell ref="H38:H42"/>
    <mergeCell ref="I38:I42"/>
    <mergeCell ref="J38:J42"/>
    <mergeCell ref="K38:K42"/>
    <mergeCell ref="L38:L42"/>
    <mergeCell ref="M38:M42"/>
    <mergeCell ref="H12:H15"/>
    <mergeCell ref="I12:I15"/>
    <mergeCell ref="J12:J15"/>
    <mergeCell ref="K12:K15"/>
    <mergeCell ref="L12:L15"/>
    <mergeCell ref="M12:M15"/>
    <mergeCell ref="G10:J10"/>
    <mergeCell ref="A8:J9"/>
    <mergeCell ref="B12:B15"/>
    <mergeCell ref="C12:C15"/>
    <mergeCell ref="D12:D15"/>
    <mergeCell ref="N38:N42"/>
    <mergeCell ref="O38:O42"/>
    <mergeCell ref="P38:P42"/>
    <mergeCell ref="Q38:Q42"/>
    <mergeCell ref="S38:S42"/>
    <mergeCell ref="T38:T42"/>
    <mergeCell ref="AX38:AX42"/>
    <mergeCell ref="AY38:AY42"/>
    <mergeCell ref="U38:U42"/>
    <mergeCell ref="V38:V42"/>
    <mergeCell ref="W38:W42"/>
    <mergeCell ref="AO38:AO42"/>
    <mergeCell ref="AP38:AP42"/>
    <mergeCell ref="AQ38:AQ42"/>
    <mergeCell ref="AR38:AR42"/>
    <mergeCell ref="AS38:AS42"/>
    <mergeCell ref="AT38:AT42"/>
    <mergeCell ref="U43:U47"/>
    <mergeCell ref="V43:V47"/>
    <mergeCell ref="W43:W47"/>
    <mergeCell ref="AO43:AO47"/>
    <mergeCell ref="AU38:AU42"/>
    <mergeCell ref="AV38:AV42"/>
    <mergeCell ref="AW38:AW42"/>
    <mergeCell ref="AR43:AR47"/>
    <mergeCell ref="AS43:AS47"/>
    <mergeCell ref="AT43:AT47"/>
    <mergeCell ref="AU43:AU47"/>
    <mergeCell ref="AV43:AV47"/>
    <mergeCell ref="AW43:AW47"/>
    <mergeCell ref="AP43:AP47"/>
    <mergeCell ref="AQ43:AQ47"/>
    <mergeCell ref="BC38:BC42"/>
    <mergeCell ref="BB38:BB42"/>
    <mergeCell ref="AY43:AY47"/>
    <mergeCell ref="BB43:BB47"/>
    <mergeCell ref="BC43:BC47"/>
    <mergeCell ref="B43:B47"/>
    <mergeCell ref="C43:C47"/>
    <mergeCell ref="D43:D47"/>
    <mergeCell ref="E43:E47"/>
    <mergeCell ref="F43:F47"/>
    <mergeCell ref="G43:G47"/>
    <mergeCell ref="H43:H47"/>
    <mergeCell ref="I43:I47"/>
    <mergeCell ref="J43:J47"/>
    <mergeCell ref="K43:K47"/>
    <mergeCell ref="L43:L47"/>
    <mergeCell ref="M43:M47"/>
    <mergeCell ref="N43:N47"/>
    <mergeCell ref="O43:O47"/>
    <mergeCell ref="P43:P47"/>
    <mergeCell ref="Q43:Q47"/>
    <mergeCell ref="AX43:AX47"/>
    <mergeCell ref="S43:S47"/>
    <mergeCell ref="T43:T47"/>
    <mergeCell ref="B48:B52"/>
    <mergeCell ref="C48:C52"/>
    <mergeCell ref="D48:D52"/>
    <mergeCell ref="E48:E52"/>
    <mergeCell ref="F48:F52"/>
    <mergeCell ref="G48:G52"/>
    <mergeCell ref="H48:H52"/>
    <mergeCell ref="I48:I52"/>
    <mergeCell ref="J48:J52"/>
    <mergeCell ref="K48:K52"/>
    <mergeCell ref="L48:L52"/>
    <mergeCell ref="M48:M52"/>
    <mergeCell ref="N48:N52"/>
    <mergeCell ref="O48:O52"/>
    <mergeCell ref="P48:P52"/>
    <mergeCell ref="Q48:Q52"/>
    <mergeCell ref="S48:S52"/>
    <mergeCell ref="T48:T52"/>
    <mergeCell ref="T53:T57"/>
    <mergeCell ref="U53:U57"/>
    <mergeCell ref="V53:V57"/>
    <mergeCell ref="W53:W57"/>
    <mergeCell ref="AO53:AO57"/>
    <mergeCell ref="AP53:AP57"/>
    <mergeCell ref="AU48:AU52"/>
    <mergeCell ref="AV48:AV52"/>
    <mergeCell ref="AS53:AS57"/>
    <mergeCell ref="AT53:AT57"/>
    <mergeCell ref="AU53:AU57"/>
    <mergeCell ref="AV53:AV57"/>
    <mergeCell ref="U48:U52"/>
    <mergeCell ref="V48:V52"/>
    <mergeCell ref="W48:W52"/>
    <mergeCell ref="AO48:AO52"/>
    <mergeCell ref="AP48:AP52"/>
    <mergeCell ref="AQ48:AQ52"/>
    <mergeCell ref="AR48:AR52"/>
    <mergeCell ref="AS48:AS52"/>
    <mergeCell ref="AT48:AT52"/>
    <mergeCell ref="AW53:AW57"/>
    <mergeCell ref="AX53:AX57"/>
    <mergeCell ref="AW48:AW52"/>
    <mergeCell ref="AX48:AX52"/>
    <mergeCell ref="AY53:AY57"/>
    <mergeCell ref="BC48:BC52"/>
    <mergeCell ref="B53:B57"/>
    <mergeCell ref="C53:C57"/>
    <mergeCell ref="D53:D57"/>
    <mergeCell ref="E53:E57"/>
    <mergeCell ref="F53:F57"/>
    <mergeCell ref="G53:G57"/>
    <mergeCell ref="H53:H57"/>
    <mergeCell ref="I53:I57"/>
    <mergeCell ref="J53:J57"/>
    <mergeCell ref="K53:K57"/>
    <mergeCell ref="L53:L57"/>
    <mergeCell ref="M53:M57"/>
    <mergeCell ref="N53:N57"/>
    <mergeCell ref="O53:O57"/>
    <mergeCell ref="P53:P57"/>
    <mergeCell ref="Q53:Q57"/>
    <mergeCell ref="BB53:BB57"/>
    <mergeCell ref="BC53:BC57"/>
    <mergeCell ref="S53:S57"/>
    <mergeCell ref="AY48:AY52"/>
    <mergeCell ref="BB48:BB52"/>
    <mergeCell ref="B58:B62"/>
    <mergeCell ref="C58:C62"/>
    <mergeCell ref="D58:D62"/>
    <mergeCell ref="E58:E62"/>
    <mergeCell ref="F58:F62"/>
    <mergeCell ref="G58:G62"/>
    <mergeCell ref="H58:H62"/>
    <mergeCell ref="I58:I62"/>
    <mergeCell ref="J58:J62"/>
    <mergeCell ref="K58:K62"/>
    <mergeCell ref="L58:L62"/>
    <mergeCell ref="M58:M62"/>
    <mergeCell ref="N58:N62"/>
    <mergeCell ref="O58:O62"/>
    <mergeCell ref="P58:P62"/>
    <mergeCell ref="Q58:Q62"/>
    <mergeCell ref="S58:S62"/>
    <mergeCell ref="T58:T62"/>
    <mergeCell ref="AQ53:AQ57"/>
    <mergeCell ref="AR53:AR57"/>
    <mergeCell ref="U58:U62"/>
    <mergeCell ref="V58:V62"/>
    <mergeCell ref="W58:W62"/>
    <mergeCell ref="AO58:AO62"/>
    <mergeCell ref="AP58:AP62"/>
    <mergeCell ref="AQ58:AQ62"/>
    <mergeCell ref="AR58:AR62"/>
    <mergeCell ref="AS58:AS62"/>
    <mergeCell ref="AT58:AT62"/>
    <mergeCell ref="AU58:AU62"/>
    <mergeCell ref="AV58:AV62"/>
    <mergeCell ref="AW58:AW62"/>
    <mergeCell ref="AX58:AX62"/>
    <mergeCell ref="AY58:AY62"/>
    <mergeCell ref="AZ58:AZ62"/>
    <mergeCell ref="BA58:BA62"/>
    <mergeCell ref="BB58:BB62"/>
    <mergeCell ref="BC58:BC62"/>
    <mergeCell ref="B63:B67"/>
    <mergeCell ref="C63:C67"/>
    <mergeCell ref="D63:D67"/>
    <mergeCell ref="E63:E67"/>
    <mergeCell ref="F63:F67"/>
    <mergeCell ref="G63:G67"/>
    <mergeCell ref="H63:H67"/>
    <mergeCell ref="I63:I67"/>
    <mergeCell ref="J63:J67"/>
    <mergeCell ref="K63:K67"/>
    <mergeCell ref="L63:L67"/>
    <mergeCell ref="M63:M67"/>
    <mergeCell ref="N63:N67"/>
    <mergeCell ref="O63:O67"/>
    <mergeCell ref="P63:P67"/>
    <mergeCell ref="Q63:Q67"/>
    <mergeCell ref="S63:S67"/>
    <mergeCell ref="T63:T67"/>
    <mergeCell ref="U63:U67"/>
    <mergeCell ref="V63:V67"/>
    <mergeCell ref="W63:W67"/>
    <mergeCell ref="AO63:AO67"/>
    <mergeCell ref="AP63:AP67"/>
    <mergeCell ref="AQ63:AQ67"/>
    <mergeCell ref="AR63:AR67"/>
    <mergeCell ref="AS63:AS67"/>
    <mergeCell ref="AT63:AT67"/>
    <mergeCell ref="AU63:AU67"/>
    <mergeCell ref="AV63:AV67"/>
    <mergeCell ref="AW63:AW67"/>
    <mergeCell ref="AX63:AX67"/>
    <mergeCell ref="AY63:AY67"/>
    <mergeCell ref="AZ63:AZ67"/>
    <mergeCell ref="BA63:BA67"/>
    <mergeCell ref="BB63:BB67"/>
    <mergeCell ref="BC63:BC67"/>
    <mergeCell ref="B68:B72"/>
    <mergeCell ref="C68:C72"/>
    <mergeCell ref="D68:D72"/>
    <mergeCell ref="E68:E72"/>
    <mergeCell ref="F68:F72"/>
    <mergeCell ref="G68:G72"/>
    <mergeCell ref="H68:H72"/>
    <mergeCell ref="I68:I72"/>
    <mergeCell ref="J68:J72"/>
    <mergeCell ref="K68:K72"/>
    <mergeCell ref="L68:L72"/>
    <mergeCell ref="M68:M72"/>
    <mergeCell ref="N68:N72"/>
    <mergeCell ref="O68:O72"/>
    <mergeCell ref="P68:P72"/>
    <mergeCell ref="Q68:Q72"/>
    <mergeCell ref="S68:S72"/>
    <mergeCell ref="T68:T72"/>
    <mergeCell ref="AU68:AU72"/>
    <mergeCell ref="AV68:AV72"/>
    <mergeCell ref="AW68:AW72"/>
    <mergeCell ref="AX68:AX72"/>
    <mergeCell ref="AY68:AY72"/>
    <mergeCell ref="BB68:BB72"/>
    <mergeCell ref="U68:U72"/>
    <mergeCell ref="V68:V72"/>
    <mergeCell ref="W68:W72"/>
    <mergeCell ref="AO68:AO72"/>
    <mergeCell ref="AP68:AP72"/>
    <mergeCell ref="AQ68:AQ72"/>
    <mergeCell ref="AR68:AR72"/>
    <mergeCell ref="AS68:AS72"/>
    <mergeCell ref="AT68:AT72"/>
    <mergeCell ref="BC68:BC72"/>
    <mergeCell ref="B73:B77"/>
    <mergeCell ref="C73:C77"/>
    <mergeCell ref="D73:D77"/>
    <mergeCell ref="E73:E77"/>
    <mergeCell ref="F73:F77"/>
    <mergeCell ref="G73:G77"/>
    <mergeCell ref="H73:H77"/>
    <mergeCell ref="I73:I77"/>
    <mergeCell ref="J73:J77"/>
    <mergeCell ref="K73:K77"/>
    <mergeCell ref="L73:L77"/>
    <mergeCell ref="M73:M77"/>
    <mergeCell ref="N73:N77"/>
    <mergeCell ref="O73:O77"/>
    <mergeCell ref="P73:P77"/>
    <mergeCell ref="Q73:Q77"/>
    <mergeCell ref="S73:S77"/>
    <mergeCell ref="T73:T77"/>
    <mergeCell ref="U73:U77"/>
    <mergeCell ref="V73:V77"/>
    <mergeCell ref="W73:W77"/>
    <mergeCell ref="AO73:AO77"/>
    <mergeCell ref="AP73:AP77"/>
    <mergeCell ref="B78:B82"/>
    <mergeCell ref="C78:C82"/>
    <mergeCell ref="D78:D82"/>
    <mergeCell ref="E78:E82"/>
    <mergeCell ref="F78:F82"/>
    <mergeCell ref="G78:G82"/>
    <mergeCell ref="H78:H82"/>
    <mergeCell ref="I78:I82"/>
    <mergeCell ref="J78:J82"/>
    <mergeCell ref="K78:K82"/>
    <mergeCell ref="L78:L82"/>
    <mergeCell ref="M78:M82"/>
    <mergeCell ref="N78:N82"/>
    <mergeCell ref="O78:O82"/>
    <mergeCell ref="P78:P82"/>
    <mergeCell ref="Q78:Q82"/>
    <mergeCell ref="S78:S82"/>
    <mergeCell ref="T78:T82"/>
    <mergeCell ref="AQ73:AQ77"/>
    <mergeCell ref="AR73:AR77"/>
    <mergeCell ref="AS73:AS77"/>
    <mergeCell ref="AT73:AT77"/>
    <mergeCell ref="AU78:AU82"/>
    <mergeCell ref="AV78:AV82"/>
    <mergeCell ref="AW78:AW82"/>
    <mergeCell ref="AX78:AX82"/>
    <mergeCell ref="BB78:BB82"/>
    <mergeCell ref="U78:U82"/>
    <mergeCell ref="V78:V82"/>
    <mergeCell ref="W78:W82"/>
    <mergeCell ref="AO78:AO82"/>
    <mergeCell ref="AP78:AP82"/>
    <mergeCell ref="AQ78:AQ82"/>
    <mergeCell ref="AR78:AR82"/>
    <mergeCell ref="AS78:AS82"/>
    <mergeCell ref="AT78:AT82"/>
    <mergeCell ref="BC78:BC82"/>
    <mergeCell ref="B83:B87"/>
    <mergeCell ref="C83:C87"/>
    <mergeCell ref="D83:D87"/>
    <mergeCell ref="E83:E87"/>
    <mergeCell ref="F83:F87"/>
    <mergeCell ref="G83:G87"/>
    <mergeCell ref="H83:H87"/>
    <mergeCell ref="I83:I87"/>
    <mergeCell ref="J83:J87"/>
    <mergeCell ref="K83:K87"/>
    <mergeCell ref="L83:L87"/>
    <mergeCell ref="M83:M87"/>
    <mergeCell ref="N83:N87"/>
    <mergeCell ref="O83:O87"/>
    <mergeCell ref="P83:P87"/>
    <mergeCell ref="Q83:Q87"/>
    <mergeCell ref="S83:S87"/>
    <mergeCell ref="T83:T87"/>
    <mergeCell ref="U83:U87"/>
    <mergeCell ref="V83:V87"/>
    <mergeCell ref="W83:W87"/>
    <mergeCell ref="AO83:AO87"/>
    <mergeCell ref="AP83:AP87"/>
    <mergeCell ref="AQ83:AQ87"/>
    <mergeCell ref="AR83:AR87"/>
    <mergeCell ref="AS83:AS87"/>
    <mergeCell ref="AT83:AT87"/>
    <mergeCell ref="AU83:AU87"/>
    <mergeCell ref="AV83:AV87"/>
    <mergeCell ref="AW83:AW87"/>
    <mergeCell ref="AX83:AX87"/>
    <mergeCell ref="AY83:AY87"/>
    <mergeCell ref="AZ83:AZ87"/>
    <mergeCell ref="BA83:BA87"/>
    <mergeCell ref="BB83:BB87"/>
    <mergeCell ref="BC83:BC87"/>
    <mergeCell ref="B88:B92"/>
    <mergeCell ref="C88:C92"/>
    <mergeCell ref="D88:D92"/>
    <mergeCell ref="E88:E92"/>
    <mergeCell ref="F88:F92"/>
    <mergeCell ref="G88:G92"/>
    <mergeCell ref="H88:H92"/>
    <mergeCell ref="I88:I92"/>
    <mergeCell ref="J88:J92"/>
    <mergeCell ref="K88:K92"/>
    <mergeCell ref="L88:L92"/>
    <mergeCell ref="M88:M92"/>
    <mergeCell ref="N88:N92"/>
    <mergeCell ref="O88:O92"/>
    <mergeCell ref="P88:P92"/>
    <mergeCell ref="Q88:Q92"/>
    <mergeCell ref="S88:S92"/>
    <mergeCell ref="T88:T92"/>
    <mergeCell ref="U88:U92"/>
    <mergeCell ref="V88:V92"/>
    <mergeCell ref="W88:W92"/>
    <mergeCell ref="AO88:AO92"/>
    <mergeCell ref="AP88:AP92"/>
    <mergeCell ref="AQ88:AQ92"/>
    <mergeCell ref="AR88:AR92"/>
    <mergeCell ref="AS88:AS92"/>
    <mergeCell ref="AT88:AT92"/>
    <mergeCell ref="BC88:BC92"/>
    <mergeCell ref="AU88:AU92"/>
    <mergeCell ref="AV88:AV92"/>
    <mergeCell ref="AW88:AW92"/>
    <mergeCell ref="AX88:AX92"/>
    <mergeCell ref="AY88:AY92"/>
    <mergeCell ref="AZ88:AZ92"/>
    <mergeCell ref="BA88:BA92"/>
    <mergeCell ref="BB88:BB92"/>
  </mergeCells>
  <conditionalFormatting sqref="L12">
    <cfRule type="cellIs" dxfId="709" priority="1327" operator="equal">
      <formula>"Muy Alta"</formula>
    </cfRule>
    <cfRule type="cellIs" dxfId="708" priority="1328" operator="equal">
      <formula>"Alta"</formula>
    </cfRule>
    <cfRule type="cellIs" dxfId="707" priority="1329" operator="equal">
      <formula>"Media"</formula>
    </cfRule>
    <cfRule type="cellIs" dxfId="706" priority="1330" operator="equal">
      <formula>"Baja"</formula>
    </cfRule>
    <cfRule type="cellIs" dxfId="705" priority="1331" operator="equal">
      <formula>"Muy Baja"</formula>
    </cfRule>
  </conditionalFormatting>
  <conditionalFormatting sqref="L16">
    <cfRule type="cellIs" dxfId="704" priority="1066" operator="equal">
      <formula>"Muy Alta"</formula>
    </cfRule>
    <cfRule type="cellIs" dxfId="703" priority="1067" operator="equal">
      <formula>"Alta"</formula>
    </cfRule>
    <cfRule type="cellIs" dxfId="702" priority="1068" operator="equal">
      <formula>"Media"</formula>
    </cfRule>
    <cfRule type="cellIs" dxfId="701" priority="1069" operator="equal">
      <formula>"Baja"</formula>
    </cfRule>
    <cfRule type="cellIs" dxfId="700" priority="1070" operator="equal">
      <formula>"Muy Baja"</formula>
    </cfRule>
  </conditionalFormatting>
  <conditionalFormatting sqref="L20">
    <cfRule type="cellIs" dxfId="699" priority="1036" operator="equal">
      <formula>"Muy Alta"</formula>
    </cfRule>
    <cfRule type="cellIs" dxfId="698" priority="1037" operator="equal">
      <formula>"Alta"</formula>
    </cfRule>
    <cfRule type="cellIs" dxfId="697" priority="1038" operator="equal">
      <formula>"Media"</formula>
    </cfRule>
    <cfRule type="cellIs" dxfId="696" priority="1039" operator="equal">
      <formula>"Baja"</formula>
    </cfRule>
    <cfRule type="cellIs" dxfId="695" priority="1040" operator="equal">
      <formula>"Muy Baja"</formula>
    </cfRule>
  </conditionalFormatting>
  <conditionalFormatting sqref="L23">
    <cfRule type="cellIs" dxfId="694" priority="1011" operator="equal">
      <formula>"Muy Alta"</formula>
    </cfRule>
    <cfRule type="cellIs" dxfId="693" priority="1012" operator="equal">
      <formula>"Alta"</formula>
    </cfRule>
    <cfRule type="cellIs" dxfId="692" priority="1013" operator="equal">
      <formula>"Media"</formula>
    </cfRule>
    <cfRule type="cellIs" dxfId="691" priority="1014" operator="equal">
      <formula>"Baja"</formula>
    </cfRule>
    <cfRule type="cellIs" dxfId="690" priority="1015" operator="equal">
      <formula>"Muy Baja"</formula>
    </cfRule>
  </conditionalFormatting>
  <conditionalFormatting sqref="L25">
    <cfRule type="cellIs" dxfId="689" priority="907" operator="equal">
      <formula>"Muy Alta"</formula>
    </cfRule>
    <cfRule type="cellIs" dxfId="688" priority="908" operator="equal">
      <formula>"Alta"</formula>
    </cfRule>
    <cfRule type="cellIs" dxfId="687" priority="909" operator="equal">
      <formula>"Media"</formula>
    </cfRule>
    <cfRule type="cellIs" dxfId="686" priority="910" operator="equal">
      <formula>"Baja"</formula>
    </cfRule>
    <cfRule type="cellIs" dxfId="685" priority="911" operator="equal">
      <formula>"Muy Baja"</formula>
    </cfRule>
  </conditionalFormatting>
  <conditionalFormatting sqref="L28">
    <cfRule type="cellIs" dxfId="684" priority="872" operator="equal">
      <formula>"Muy Alta"</formula>
    </cfRule>
    <cfRule type="cellIs" dxfId="683" priority="873" operator="equal">
      <formula>"Alta"</formula>
    </cfRule>
    <cfRule type="cellIs" dxfId="682" priority="874" operator="equal">
      <formula>"Media"</formula>
    </cfRule>
    <cfRule type="cellIs" dxfId="681" priority="875" operator="equal">
      <formula>"Baja"</formula>
    </cfRule>
    <cfRule type="cellIs" dxfId="680" priority="876" operator="equal">
      <formula>"Muy Baja"</formula>
    </cfRule>
  </conditionalFormatting>
  <conditionalFormatting sqref="L31">
    <cfRule type="cellIs" dxfId="679" priority="811" operator="equal">
      <formula>"Muy Alta"</formula>
    </cfRule>
    <cfRule type="cellIs" dxfId="678" priority="812" operator="equal">
      <formula>"Alta"</formula>
    </cfRule>
    <cfRule type="cellIs" dxfId="677" priority="813" operator="equal">
      <formula>"Media"</formula>
    </cfRule>
    <cfRule type="cellIs" dxfId="676" priority="814" operator="equal">
      <formula>"Baja"</formula>
    </cfRule>
    <cfRule type="cellIs" dxfId="675" priority="815" operator="equal">
      <formula>"Muy Baja"</formula>
    </cfRule>
  </conditionalFormatting>
  <conditionalFormatting sqref="L35">
    <cfRule type="cellIs" dxfId="674" priority="781" operator="equal">
      <formula>"Muy Alta"</formula>
    </cfRule>
    <cfRule type="cellIs" dxfId="673" priority="782" operator="equal">
      <formula>"Alta"</formula>
    </cfRule>
    <cfRule type="cellIs" dxfId="672" priority="783" operator="equal">
      <formula>"Media"</formula>
    </cfRule>
    <cfRule type="cellIs" dxfId="671" priority="784" operator="equal">
      <formula>"Baja"</formula>
    </cfRule>
    <cfRule type="cellIs" dxfId="670" priority="785" operator="equal">
      <formula>"Muy Baja"</formula>
    </cfRule>
  </conditionalFormatting>
  <conditionalFormatting sqref="L38">
    <cfRule type="cellIs" dxfId="669" priority="710" operator="equal">
      <formula>"Muy Alta"</formula>
    </cfRule>
    <cfRule type="cellIs" dxfId="668" priority="711" operator="equal">
      <formula>"Alta"</formula>
    </cfRule>
    <cfRule type="cellIs" dxfId="667" priority="712" operator="equal">
      <formula>"Media"</formula>
    </cfRule>
    <cfRule type="cellIs" dxfId="666" priority="713" operator="equal">
      <formula>"Baja"</formula>
    </cfRule>
    <cfRule type="cellIs" dxfId="665" priority="714" operator="equal">
      <formula>"Muy Baja"</formula>
    </cfRule>
  </conditionalFormatting>
  <conditionalFormatting sqref="L43 L48">
    <cfRule type="cellIs" dxfId="664" priority="680" operator="equal">
      <formula>"Muy Alta"</formula>
    </cfRule>
    <cfRule type="cellIs" dxfId="663" priority="681" operator="equal">
      <formula>"Alta"</formula>
    </cfRule>
    <cfRule type="cellIs" dxfId="662" priority="682" operator="equal">
      <formula>"Media"</formula>
    </cfRule>
    <cfRule type="cellIs" dxfId="661" priority="683" operator="equal">
      <formula>"Baja"</formula>
    </cfRule>
    <cfRule type="cellIs" dxfId="660" priority="684" operator="equal">
      <formula>"Muy Baja"</formula>
    </cfRule>
  </conditionalFormatting>
  <conditionalFormatting sqref="L53">
    <cfRule type="cellIs" dxfId="659" priority="593" operator="equal">
      <formula>"Muy Alta"</formula>
    </cfRule>
    <cfRule type="cellIs" dxfId="658" priority="594" operator="equal">
      <formula>"Alta"</formula>
    </cfRule>
    <cfRule type="cellIs" dxfId="657" priority="595" operator="equal">
      <formula>"Media"</formula>
    </cfRule>
    <cfRule type="cellIs" dxfId="656" priority="596" operator="equal">
      <formula>"Baja"</formula>
    </cfRule>
    <cfRule type="cellIs" dxfId="655" priority="597" operator="equal">
      <formula>"Muy Baja"</formula>
    </cfRule>
  </conditionalFormatting>
  <conditionalFormatting sqref="L58">
    <cfRule type="cellIs" dxfId="654" priority="563" operator="equal">
      <formula>"Muy Alta"</formula>
    </cfRule>
    <cfRule type="cellIs" dxfId="653" priority="564" operator="equal">
      <formula>"Alta"</formula>
    </cfRule>
    <cfRule type="cellIs" dxfId="652" priority="565" operator="equal">
      <formula>"Media"</formula>
    </cfRule>
    <cfRule type="cellIs" dxfId="651" priority="566" operator="equal">
      <formula>"Baja"</formula>
    </cfRule>
    <cfRule type="cellIs" dxfId="650" priority="567" operator="equal">
      <formula>"Muy Baja"</formula>
    </cfRule>
  </conditionalFormatting>
  <conditionalFormatting sqref="L63">
    <cfRule type="cellIs" dxfId="649" priority="492" operator="equal">
      <formula>"Muy Alta"</formula>
    </cfRule>
    <cfRule type="cellIs" dxfId="648" priority="493" operator="equal">
      <formula>"Alta"</formula>
    </cfRule>
    <cfRule type="cellIs" dxfId="647" priority="494" operator="equal">
      <formula>"Media"</formula>
    </cfRule>
    <cfRule type="cellIs" dxfId="646" priority="495" operator="equal">
      <formula>"Baja"</formula>
    </cfRule>
    <cfRule type="cellIs" dxfId="645" priority="496" operator="equal">
      <formula>"Muy Baja"</formula>
    </cfRule>
  </conditionalFormatting>
  <conditionalFormatting sqref="L68">
    <cfRule type="cellIs" dxfId="644" priority="457" operator="equal">
      <formula>"Muy Alta"</formula>
    </cfRule>
    <cfRule type="cellIs" dxfId="643" priority="458" operator="equal">
      <formula>"Alta"</formula>
    </cfRule>
    <cfRule type="cellIs" dxfId="642" priority="459" operator="equal">
      <formula>"Media"</formula>
    </cfRule>
    <cfRule type="cellIs" dxfId="641" priority="460" operator="equal">
      <formula>"Baja"</formula>
    </cfRule>
    <cfRule type="cellIs" dxfId="640" priority="461" operator="equal">
      <formula>"Muy Baja"</formula>
    </cfRule>
  </conditionalFormatting>
  <conditionalFormatting sqref="L73">
    <cfRule type="cellIs" dxfId="639" priority="391" operator="equal">
      <formula>"Muy Alta"</formula>
    </cfRule>
    <cfRule type="cellIs" dxfId="638" priority="392" operator="equal">
      <formula>"Alta"</formula>
    </cfRule>
    <cfRule type="cellIs" dxfId="637" priority="393" operator="equal">
      <formula>"Media"</formula>
    </cfRule>
    <cfRule type="cellIs" dxfId="636" priority="394" operator="equal">
      <formula>"Baja"</formula>
    </cfRule>
    <cfRule type="cellIs" dxfId="635" priority="395" operator="equal">
      <formula>"Muy Baja"</formula>
    </cfRule>
  </conditionalFormatting>
  <conditionalFormatting sqref="L78">
    <cfRule type="cellIs" dxfId="634" priority="361" operator="equal">
      <formula>"Muy Alta"</formula>
    </cfRule>
    <cfRule type="cellIs" dxfId="633" priority="362" operator="equal">
      <formula>"Alta"</formula>
    </cfRule>
    <cfRule type="cellIs" dxfId="632" priority="363" operator="equal">
      <formula>"Media"</formula>
    </cfRule>
    <cfRule type="cellIs" dxfId="631" priority="364" operator="equal">
      <formula>"Baja"</formula>
    </cfRule>
    <cfRule type="cellIs" dxfId="630" priority="365" operator="equal">
      <formula>"Muy Baja"</formula>
    </cfRule>
  </conditionalFormatting>
  <conditionalFormatting sqref="L83">
    <cfRule type="cellIs" dxfId="629" priority="284" operator="equal">
      <formula>"Muy Alta"</formula>
    </cfRule>
    <cfRule type="cellIs" dxfId="628" priority="285" operator="equal">
      <formula>"Alta"</formula>
    </cfRule>
    <cfRule type="cellIs" dxfId="627" priority="286" operator="equal">
      <formula>"Media"</formula>
    </cfRule>
    <cfRule type="cellIs" dxfId="626" priority="287" operator="equal">
      <formula>"Baja"</formula>
    </cfRule>
    <cfRule type="cellIs" dxfId="625" priority="288" operator="equal">
      <formula>"Muy Baja"</formula>
    </cfRule>
  </conditionalFormatting>
  <conditionalFormatting sqref="L88">
    <cfRule type="cellIs" dxfId="624" priority="249" operator="equal">
      <formula>"Muy Alta"</formula>
    </cfRule>
    <cfRule type="cellIs" dxfId="623" priority="250" operator="equal">
      <formula>"Alta"</formula>
    </cfRule>
    <cfRule type="cellIs" dxfId="622" priority="251" operator="equal">
      <formula>"Media"</formula>
    </cfRule>
    <cfRule type="cellIs" dxfId="621" priority="252" operator="equal">
      <formula>"Baja"</formula>
    </cfRule>
    <cfRule type="cellIs" dxfId="620" priority="253" operator="equal">
      <formula>"Muy Baja"</formula>
    </cfRule>
  </conditionalFormatting>
  <conditionalFormatting sqref="L93">
    <cfRule type="cellIs" dxfId="619" priority="193" operator="equal">
      <formula>"Muy Alta"</formula>
    </cfRule>
    <cfRule type="cellIs" dxfId="618" priority="194" operator="equal">
      <formula>"Alta"</formula>
    </cfRule>
    <cfRule type="cellIs" dxfId="617" priority="195" operator="equal">
      <formula>"Media"</formula>
    </cfRule>
    <cfRule type="cellIs" dxfId="616" priority="196" operator="equal">
      <formula>"Baja"</formula>
    </cfRule>
    <cfRule type="cellIs" dxfId="615" priority="197" operator="equal">
      <formula>"Muy Baja"</formula>
    </cfRule>
  </conditionalFormatting>
  <conditionalFormatting sqref="L95">
    <cfRule type="cellIs" dxfId="614" priority="140" operator="equal">
      <formula>"Muy Alta"</formula>
    </cfRule>
    <cfRule type="cellIs" dxfId="613" priority="141" operator="equal">
      <formula>"Alta"</formula>
    </cfRule>
    <cfRule type="cellIs" dxfId="612" priority="142" operator="equal">
      <formula>"Media"</formula>
    </cfRule>
    <cfRule type="cellIs" dxfId="611" priority="143" operator="equal">
      <formula>"Baja"</formula>
    </cfRule>
    <cfRule type="cellIs" dxfId="610" priority="144" operator="equal">
      <formula>"Muy Baja"</formula>
    </cfRule>
  </conditionalFormatting>
  <conditionalFormatting sqref="L97">
    <cfRule type="cellIs" dxfId="609" priority="92" operator="equal">
      <formula>"Muy Alta"</formula>
    </cfRule>
    <cfRule type="cellIs" dxfId="608" priority="93" operator="equal">
      <formula>"Alta"</formula>
    </cfRule>
    <cfRule type="cellIs" dxfId="607" priority="94" operator="equal">
      <formula>"Media"</formula>
    </cfRule>
    <cfRule type="cellIs" dxfId="606" priority="95" operator="equal">
      <formula>"Baja"</formula>
    </cfRule>
    <cfRule type="cellIs" dxfId="605" priority="96" operator="equal">
      <formula>"Muy Baja"</formula>
    </cfRule>
  </conditionalFormatting>
  <conditionalFormatting sqref="L99">
    <cfRule type="cellIs" dxfId="604" priority="39" operator="equal">
      <formula>"Muy Alta"</formula>
    </cfRule>
    <cfRule type="cellIs" dxfId="603" priority="40" operator="equal">
      <formula>"Alta"</formula>
    </cfRule>
    <cfRule type="cellIs" dxfId="602" priority="41" operator="equal">
      <formula>"Media"</formula>
    </cfRule>
    <cfRule type="cellIs" dxfId="601" priority="42" operator="equal">
      <formula>"Baja"</formula>
    </cfRule>
    <cfRule type="cellIs" dxfId="600" priority="43" operator="equal">
      <formula>"Muy Baja"</formula>
    </cfRule>
  </conditionalFormatting>
  <conditionalFormatting sqref="N12">
    <cfRule type="cellIs" dxfId="599" priority="1342" operator="equal">
      <formula>$V$12</formula>
    </cfRule>
    <cfRule type="cellIs" dxfId="598" priority="1343" operator="equal">
      <formula>$V$13</formula>
    </cfRule>
    <cfRule type="cellIs" dxfId="597" priority="1344" operator="equal">
      <formula>$V$14</formula>
    </cfRule>
    <cfRule type="cellIs" dxfId="596" priority="1345" operator="equal">
      <formula>$V$15</formula>
    </cfRule>
    <cfRule type="cellIs" dxfId="595" priority="1346" operator="equal">
      <formula>#REF!</formula>
    </cfRule>
  </conditionalFormatting>
  <conditionalFormatting sqref="N16 N88">
    <cfRule type="cellIs" dxfId="594" priority="1071" operator="equal">
      <formula>$V$12</formula>
    </cfRule>
    <cfRule type="cellIs" dxfId="593" priority="1072" operator="equal">
      <formula>$V$13</formula>
    </cfRule>
    <cfRule type="cellIs" dxfId="592" priority="1073" operator="equal">
      <formula>$V$14</formula>
    </cfRule>
    <cfRule type="cellIs" dxfId="591" priority="1074" operator="equal">
      <formula>$V$15</formula>
    </cfRule>
    <cfRule type="cellIs" dxfId="590" priority="1075" operator="equal">
      <formula>$V$16</formula>
    </cfRule>
  </conditionalFormatting>
  <conditionalFormatting sqref="N20">
    <cfRule type="cellIs" dxfId="589" priority="967" operator="equal">
      <formula>$V$12</formula>
    </cfRule>
    <cfRule type="cellIs" dxfId="588" priority="968" operator="equal">
      <formula>$V$13</formula>
    </cfRule>
    <cfRule type="cellIs" dxfId="587" priority="969" operator="equal">
      <formula>$V$14</formula>
    </cfRule>
    <cfRule type="cellIs" dxfId="586" priority="970" operator="equal">
      <formula>$V$15</formula>
    </cfRule>
    <cfRule type="cellIs" dxfId="585" priority="971" operator="equal">
      <formula>$V$16</formula>
    </cfRule>
  </conditionalFormatting>
  <conditionalFormatting sqref="N23">
    <cfRule type="cellIs" dxfId="584" priority="962" operator="equal">
      <formula>$V$12</formula>
    </cfRule>
    <cfRule type="cellIs" dxfId="583" priority="963" operator="equal">
      <formula>$V$13</formula>
    </cfRule>
    <cfRule type="cellIs" dxfId="582" priority="964" operator="equal">
      <formula>$V$14</formula>
    </cfRule>
    <cfRule type="cellIs" dxfId="581" priority="965" operator="equal">
      <formula>$V$15</formula>
    </cfRule>
    <cfRule type="cellIs" dxfId="580" priority="966" operator="equal">
      <formula>$V$16</formula>
    </cfRule>
  </conditionalFormatting>
  <conditionalFormatting sqref="N25">
    <cfRule type="cellIs" dxfId="579" priority="917" operator="equal">
      <formula>$V$12</formula>
    </cfRule>
    <cfRule type="cellIs" dxfId="578" priority="918" operator="equal">
      <formula>$V$13</formula>
    </cfRule>
    <cfRule type="cellIs" dxfId="577" priority="919" operator="equal">
      <formula>$V$14</formula>
    </cfRule>
    <cfRule type="cellIs" dxfId="576" priority="920" operator="equal">
      <formula>$V$15</formula>
    </cfRule>
    <cfRule type="cellIs" dxfId="575" priority="921" operator="equal">
      <formula>$V$16</formula>
    </cfRule>
  </conditionalFormatting>
  <conditionalFormatting sqref="N28">
    <cfRule type="cellIs" dxfId="574" priority="833" operator="equal">
      <formula>$V$12</formula>
    </cfRule>
    <cfRule type="cellIs" dxfId="573" priority="834" operator="equal">
      <formula>$V$13</formula>
    </cfRule>
    <cfRule type="cellIs" dxfId="572" priority="835" operator="equal">
      <formula>$V$14</formula>
    </cfRule>
    <cfRule type="cellIs" dxfId="571" priority="836" operator="equal">
      <formula>$V$15</formula>
    </cfRule>
    <cfRule type="cellIs" dxfId="570" priority="837" operator="equal">
      <formula>$V$16</formula>
    </cfRule>
  </conditionalFormatting>
  <conditionalFormatting sqref="N31">
    <cfRule type="cellIs" dxfId="569" priority="816" operator="equal">
      <formula>$V$12</formula>
    </cfRule>
    <cfRule type="cellIs" dxfId="568" priority="817" operator="equal">
      <formula>$V$13</formula>
    </cfRule>
    <cfRule type="cellIs" dxfId="567" priority="818" operator="equal">
      <formula>$V$14</formula>
    </cfRule>
    <cfRule type="cellIs" dxfId="566" priority="819" operator="equal">
      <formula>$V$15</formula>
    </cfRule>
    <cfRule type="cellIs" dxfId="565" priority="820" operator="equal">
      <formula>$V$16</formula>
    </cfRule>
  </conditionalFormatting>
  <conditionalFormatting sqref="N35">
    <cfRule type="cellIs" dxfId="564" priority="742" operator="equal">
      <formula>$V$12</formula>
    </cfRule>
    <cfRule type="cellIs" dxfId="563" priority="743" operator="equal">
      <formula>$V$13</formula>
    </cfRule>
    <cfRule type="cellIs" dxfId="562" priority="744" operator="equal">
      <formula>$V$14</formula>
    </cfRule>
    <cfRule type="cellIs" dxfId="561" priority="745" operator="equal">
      <formula>$V$15</formula>
    </cfRule>
    <cfRule type="cellIs" dxfId="560" priority="746" operator="equal">
      <formula>$V$16</formula>
    </cfRule>
  </conditionalFormatting>
  <conditionalFormatting sqref="N38">
    <cfRule type="cellIs" dxfId="559" priority="715" operator="equal">
      <formula>$V$12</formula>
    </cfRule>
    <cfRule type="cellIs" dxfId="558" priority="716" operator="equal">
      <formula>$V$13</formula>
    </cfRule>
    <cfRule type="cellIs" dxfId="557" priority="717" operator="equal">
      <formula>$V$14</formula>
    </cfRule>
    <cfRule type="cellIs" dxfId="556" priority="718" operator="equal">
      <formula>$V$15</formula>
    </cfRule>
    <cfRule type="cellIs" dxfId="555" priority="719" operator="equal">
      <formula>$V$16</formula>
    </cfRule>
  </conditionalFormatting>
  <conditionalFormatting sqref="N43">
    <cfRule type="cellIs" dxfId="554" priority="641" operator="equal">
      <formula>$V$12</formula>
    </cfRule>
    <cfRule type="cellIs" dxfId="553" priority="642" operator="equal">
      <formula>$V$13</formula>
    </cfRule>
    <cfRule type="cellIs" dxfId="552" priority="643" operator="equal">
      <formula>$V$14</formula>
    </cfRule>
    <cfRule type="cellIs" dxfId="551" priority="644" operator="equal">
      <formula>$V$15</formula>
    </cfRule>
    <cfRule type="cellIs" dxfId="550" priority="645" operator="equal">
      <formula>$V$16</formula>
    </cfRule>
  </conditionalFormatting>
  <conditionalFormatting sqref="N48">
    <cfRule type="cellIs" dxfId="549" priority="636" operator="equal">
      <formula>$V$12</formula>
    </cfRule>
    <cfRule type="cellIs" dxfId="548" priority="637" operator="equal">
      <formula>$V$13</formula>
    </cfRule>
    <cfRule type="cellIs" dxfId="547" priority="638" operator="equal">
      <formula>$V$14</formula>
    </cfRule>
    <cfRule type="cellIs" dxfId="546" priority="639" operator="equal">
      <formula>$V$15</formula>
    </cfRule>
    <cfRule type="cellIs" dxfId="545" priority="640" operator="equal">
      <formula>$V$16</formula>
    </cfRule>
  </conditionalFormatting>
  <conditionalFormatting sqref="N53">
    <cfRule type="cellIs" dxfId="544" priority="598" operator="equal">
      <formula>$V$12</formula>
    </cfRule>
    <cfRule type="cellIs" dxfId="543" priority="599" operator="equal">
      <formula>$V$13</formula>
    </cfRule>
    <cfRule type="cellIs" dxfId="542" priority="600" operator="equal">
      <formula>$V$14</formula>
    </cfRule>
    <cfRule type="cellIs" dxfId="541" priority="601" operator="equal">
      <formula>$V$15</formula>
    </cfRule>
    <cfRule type="cellIs" dxfId="540" priority="602" operator="equal">
      <formula>$V$16</formula>
    </cfRule>
  </conditionalFormatting>
  <conditionalFormatting sqref="N58">
    <cfRule type="cellIs" dxfId="539" priority="524" operator="equal">
      <formula>$V$12</formula>
    </cfRule>
    <cfRule type="cellIs" dxfId="538" priority="525" operator="equal">
      <formula>$V$13</formula>
    </cfRule>
    <cfRule type="cellIs" dxfId="537" priority="526" operator="equal">
      <formula>$V$14</formula>
    </cfRule>
    <cfRule type="cellIs" dxfId="536" priority="527" operator="equal">
      <formula>$V$15</formula>
    </cfRule>
    <cfRule type="cellIs" dxfId="535" priority="528" operator="equal">
      <formula>$V$16</formula>
    </cfRule>
  </conditionalFormatting>
  <conditionalFormatting sqref="N63">
    <cfRule type="cellIs" dxfId="534" priority="497" operator="equal">
      <formula>$V$12</formula>
    </cfRule>
    <cfRule type="cellIs" dxfId="533" priority="498" operator="equal">
      <formula>$V$13</formula>
    </cfRule>
    <cfRule type="cellIs" dxfId="532" priority="499" operator="equal">
      <formula>$V$14</formula>
    </cfRule>
    <cfRule type="cellIs" dxfId="531" priority="500" operator="equal">
      <formula>$V$15</formula>
    </cfRule>
    <cfRule type="cellIs" dxfId="530" priority="501" operator="equal">
      <formula>$V$16</formula>
    </cfRule>
  </conditionalFormatting>
  <conditionalFormatting sqref="N68">
    <cfRule type="cellIs" dxfId="529" priority="418" operator="equal">
      <formula>$V$12</formula>
    </cfRule>
    <cfRule type="cellIs" dxfId="528" priority="419" operator="equal">
      <formula>$V$13</formula>
    </cfRule>
    <cfRule type="cellIs" dxfId="527" priority="420" operator="equal">
      <formula>$V$14</formula>
    </cfRule>
    <cfRule type="cellIs" dxfId="526" priority="421" operator="equal">
      <formula>$V$15</formula>
    </cfRule>
    <cfRule type="cellIs" dxfId="525" priority="422" operator="equal">
      <formula>$V$16</formula>
    </cfRule>
  </conditionalFormatting>
  <conditionalFormatting sqref="N73">
    <cfRule type="cellIs" dxfId="524" priority="396" operator="equal">
      <formula>$V$12</formula>
    </cfRule>
    <cfRule type="cellIs" dxfId="523" priority="397" operator="equal">
      <formula>$V$13</formula>
    </cfRule>
    <cfRule type="cellIs" dxfId="522" priority="398" operator="equal">
      <formula>$V$14</formula>
    </cfRule>
    <cfRule type="cellIs" dxfId="521" priority="399" operator="equal">
      <formula>$V$15</formula>
    </cfRule>
    <cfRule type="cellIs" dxfId="520" priority="400" operator="equal">
      <formula>$V$16</formula>
    </cfRule>
  </conditionalFormatting>
  <conditionalFormatting sqref="N78">
    <cfRule type="cellIs" dxfId="519" priority="322" operator="equal">
      <formula>$V$12</formula>
    </cfRule>
    <cfRule type="cellIs" dxfId="518" priority="323" operator="equal">
      <formula>$V$13</formula>
    </cfRule>
    <cfRule type="cellIs" dxfId="517" priority="324" operator="equal">
      <formula>$V$14</formula>
    </cfRule>
    <cfRule type="cellIs" dxfId="516" priority="325" operator="equal">
      <formula>$V$15</formula>
    </cfRule>
    <cfRule type="cellIs" dxfId="515" priority="326" operator="equal">
      <formula>$V$16</formula>
    </cfRule>
  </conditionalFormatting>
  <conditionalFormatting sqref="N83">
    <cfRule type="cellIs" dxfId="514" priority="294" operator="equal">
      <formula>$V$12</formula>
    </cfRule>
    <cfRule type="cellIs" dxfId="513" priority="295" operator="equal">
      <formula>$V$13</formula>
    </cfRule>
    <cfRule type="cellIs" dxfId="512" priority="296" operator="equal">
      <formula>$V$14</formula>
    </cfRule>
    <cfRule type="cellIs" dxfId="511" priority="297" operator="equal">
      <formula>$V$15</formula>
    </cfRule>
    <cfRule type="cellIs" dxfId="510" priority="298" operator="equal">
      <formula>$V$16</formula>
    </cfRule>
  </conditionalFormatting>
  <conditionalFormatting sqref="N93 N95 N99">
    <cfRule type="cellIs" dxfId="509" priority="150" operator="equal">
      <formula>$V$12</formula>
    </cfRule>
    <cfRule type="cellIs" dxfId="508" priority="151" operator="equal">
      <formula>$V$13</formula>
    </cfRule>
    <cfRule type="cellIs" dxfId="507" priority="152" operator="equal">
      <formula>#REF!</formula>
    </cfRule>
    <cfRule type="cellIs" dxfId="506" priority="153" operator="equal">
      <formula>#REF!</formula>
    </cfRule>
    <cfRule type="cellIs" dxfId="505" priority="154" operator="equal">
      <formula>#REF!</formula>
    </cfRule>
  </conditionalFormatting>
  <conditionalFormatting sqref="N97">
    <cfRule type="cellIs" dxfId="504" priority="49" operator="equal">
      <formula>$V$12</formula>
    </cfRule>
    <cfRule type="cellIs" dxfId="503" priority="50" operator="equal">
      <formula>$V$13</formula>
    </cfRule>
    <cfRule type="cellIs" dxfId="502" priority="51" operator="equal">
      <formula>#REF!</formula>
    </cfRule>
    <cfRule type="cellIs" dxfId="501" priority="52" operator="equal">
      <formula>#REF!</formula>
    </cfRule>
    <cfRule type="cellIs" dxfId="500" priority="53" operator="equal">
      <formula>#REF!</formula>
    </cfRule>
  </conditionalFormatting>
  <conditionalFormatting sqref="P12">
    <cfRule type="cellIs" dxfId="499" priority="1322" operator="equal">
      <formula>"catastrofico"</formula>
    </cfRule>
    <cfRule type="cellIs" dxfId="498" priority="1323" operator="equal">
      <formula>"Mayor"</formula>
    </cfRule>
    <cfRule type="cellIs" dxfId="497" priority="1324" operator="equal">
      <formula>"Moderado"</formula>
    </cfRule>
    <cfRule type="cellIs" dxfId="496" priority="1325" operator="equal">
      <formula>"menor"</formula>
    </cfRule>
    <cfRule type="cellIs" dxfId="495" priority="1326" operator="equal">
      <formula>"leve"</formula>
    </cfRule>
  </conditionalFormatting>
  <conditionalFormatting sqref="P16 P20">
    <cfRule type="cellIs" dxfId="494" priority="1061" operator="equal">
      <formula>"catastrofico"</formula>
    </cfRule>
    <cfRule type="cellIs" dxfId="493" priority="1062" operator="equal">
      <formula>"Mayor"</formula>
    </cfRule>
    <cfRule type="cellIs" dxfId="492" priority="1063" operator="equal">
      <formula>"Moderado"</formula>
    </cfRule>
    <cfRule type="cellIs" dxfId="491" priority="1064" operator="equal">
      <formula>"menor"</formula>
    </cfRule>
    <cfRule type="cellIs" dxfId="490" priority="1065" operator="equal">
      <formula>"leve"</formula>
    </cfRule>
  </conditionalFormatting>
  <conditionalFormatting sqref="P23">
    <cfRule type="cellIs" dxfId="489" priority="1006" operator="equal">
      <formula>"catastrofico"</formula>
    </cfRule>
    <cfRule type="cellIs" dxfId="488" priority="1007" operator="equal">
      <formula>"Mayor"</formula>
    </cfRule>
    <cfRule type="cellIs" dxfId="487" priority="1008" operator="equal">
      <formula>"Moderado"</formula>
    </cfRule>
    <cfRule type="cellIs" dxfId="486" priority="1009" operator="equal">
      <formula>"menor"</formula>
    </cfRule>
    <cfRule type="cellIs" dxfId="485" priority="1010" operator="equal">
      <formula>"leve"</formula>
    </cfRule>
  </conditionalFormatting>
  <conditionalFormatting sqref="P25 P28">
    <cfRule type="cellIs" dxfId="484" priority="902" operator="equal">
      <formula>"catastrofico"</formula>
    </cfRule>
    <cfRule type="cellIs" dxfId="483" priority="903" operator="equal">
      <formula>"Mayor"</formula>
    </cfRule>
    <cfRule type="cellIs" dxfId="482" priority="904" operator="equal">
      <formula>"Moderado"</formula>
    </cfRule>
    <cfRule type="cellIs" dxfId="481" priority="905" operator="equal">
      <formula>"menor"</formula>
    </cfRule>
    <cfRule type="cellIs" dxfId="480" priority="906" operator="equal">
      <formula>"leve"</formula>
    </cfRule>
  </conditionalFormatting>
  <conditionalFormatting sqref="P31 P35">
    <cfRule type="cellIs" dxfId="479" priority="806" operator="equal">
      <formula>"catastrofico"</formula>
    </cfRule>
    <cfRule type="cellIs" dxfId="478" priority="807" operator="equal">
      <formula>"Mayor"</formula>
    </cfRule>
    <cfRule type="cellIs" dxfId="477" priority="808" operator="equal">
      <formula>"Moderado"</formula>
    </cfRule>
    <cfRule type="cellIs" dxfId="476" priority="809" operator="equal">
      <formula>"menor"</formula>
    </cfRule>
    <cfRule type="cellIs" dxfId="475" priority="810" operator="equal">
      <formula>"leve"</formula>
    </cfRule>
  </conditionalFormatting>
  <conditionalFormatting sqref="P38 P43 P48">
    <cfRule type="cellIs" dxfId="474" priority="705" operator="equal">
      <formula>"catastrofico"</formula>
    </cfRule>
    <cfRule type="cellIs" dxfId="473" priority="706" operator="equal">
      <formula>"Mayor"</formula>
    </cfRule>
    <cfRule type="cellIs" dxfId="472" priority="707" operator="equal">
      <formula>"Moderado"</formula>
    </cfRule>
    <cfRule type="cellIs" dxfId="471" priority="708" operator="equal">
      <formula>"menor"</formula>
    </cfRule>
    <cfRule type="cellIs" dxfId="470" priority="709" operator="equal">
      <formula>"leve"</formula>
    </cfRule>
  </conditionalFormatting>
  <conditionalFormatting sqref="P53 P58">
    <cfRule type="cellIs" dxfId="469" priority="588" operator="equal">
      <formula>"catastrofico"</formula>
    </cfRule>
    <cfRule type="cellIs" dxfId="468" priority="589" operator="equal">
      <formula>"Mayor"</formula>
    </cfRule>
    <cfRule type="cellIs" dxfId="467" priority="590" operator="equal">
      <formula>"Moderado"</formula>
    </cfRule>
    <cfRule type="cellIs" dxfId="466" priority="591" operator="equal">
      <formula>"menor"</formula>
    </cfRule>
    <cfRule type="cellIs" dxfId="465" priority="592" operator="equal">
      <formula>"leve"</formula>
    </cfRule>
  </conditionalFormatting>
  <conditionalFormatting sqref="P63 P68">
    <cfRule type="cellIs" dxfId="464" priority="487" operator="equal">
      <formula>"catastrofico"</formula>
    </cfRule>
    <cfRule type="cellIs" dxfId="463" priority="488" operator="equal">
      <formula>"Mayor"</formula>
    </cfRule>
    <cfRule type="cellIs" dxfId="462" priority="489" operator="equal">
      <formula>"Moderado"</formula>
    </cfRule>
    <cfRule type="cellIs" dxfId="461" priority="490" operator="equal">
      <formula>"menor"</formula>
    </cfRule>
    <cfRule type="cellIs" dxfId="460" priority="491" operator="equal">
      <formula>"leve"</formula>
    </cfRule>
  </conditionalFormatting>
  <conditionalFormatting sqref="P73 P78">
    <cfRule type="cellIs" dxfId="459" priority="386" operator="equal">
      <formula>"catastrofico"</formula>
    </cfRule>
    <cfRule type="cellIs" dxfId="458" priority="387" operator="equal">
      <formula>"Mayor"</formula>
    </cfRule>
    <cfRule type="cellIs" dxfId="457" priority="388" operator="equal">
      <formula>"Moderado"</formula>
    </cfRule>
    <cfRule type="cellIs" dxfId="456" priority="389" operator="equal">
      <formula>"menor"</formula>
    </cfRule>
    <cfRule type="cellIs" dxfId="455" priority="390" operator="equal">
      <formula>"leve"</formula>
    </cfRule>
  </conditionalFormatting>
  <conditionalFormatting sqref="P83 P88">
    <cfRule type="cellIs" dxfId="454" priority="279" operator="equal">
      <formula>"catastrofico"</formula>
    </cfRule>
    <cfRule type="cellIs" dxfId="453" priority="280" operator="equal">
      <formula>"Mayor"</formula>
    </cfRule>
    <cfRule type="cellIs" dxfId="452" priority="281" operator="equal">
      <formula>"Moderado"</formula>
    </cfRule>
    <cfRule type="cellIs" dxfId="451" priority="282" operator="equal">
      <formula>"menor"</formula>
    </cfRule>
    <cfRule type="cellIs" dxfId="450" priority="283" operator="equal">
      <formula>"leve"</formula>
    </cfRule>
  </conditionalFormatting>
  <conditionalFormatting sqref="P93">
    <cfRule type="cellIs" dxfId="449" priority="188" operator="equal">
      <formula>"catastrofico"</formula>
    </cfRule>
    <cfRule type="cellIs" dxfId="448" priority="189" operator="equal">
      <formula>"Mayor"</formula>
    </cfRule>
    <cfRule type="cellIs" dxfId="447" priority="190" operator="equal">
      <formula>"Moderado"</formula>
    </cfRule>
    <cfRule type="cellIs" dxfId="446" priority="191" operator="equal">
      <formula>"menor"</formula>
    </cfRule>
    <cfRule type="cellIs" dxfId="445" priority="192" operator="equal">
      <formula>"leve"</formula>
    </cfRule>
  </conditionalFormatting>
  <conditionalFormatting sqref="P95">
    <cfRule type="cellIs" dxfId="444" priority="135" operator="equal">
      <formula>"catastrofico"</formula>
    </cfRule>
    <cfRule type="cellIs" dxfId="443" priority="136" operator="equal">
      <formula>"Mayor"</formula>
    </cfRule>
    <cfRule type="cellIs" dxfId="442" priority="137" operator="equal">
      <formula>"Moderado"</formula>
    </cfRule>
    <cfRule type="cellIs" dxfId="441" priority="138" operator="equal">
      <formula>"menor"</formula>
    </cfRule>
    <cfRule type="cellIs" dxfId="440" priority="139" operator="equal">
      <formula>"leve"</formula>
    </cfRule>
  </conditionalFormatting>
  <conditionalFormatting sqref="P97">
    <cfRule type="cellIs" dxfId="439" priority="87" operator="equal">
      <formula>"catastrofico"</formula>
    </cfRule>
    <cfRule type="cellIs" dxfId="438" priority="88" operator="equal">
      <formula>"Mayor"</formula>
    </cfRule>
    <cfRule type="cellIs" dxfId="437" priority="89" operator="equal">
      <formula>"Moderado"</formula>
    </cfRule>
    <cfRule type="cellIs" dxfId="436" priority="90" operator="equal">
      <formula>"menor"</formula>
    </cfRule>
    <cfRule type="cellIs" dxfId="435" priority="91" operator="equal">
      <formula>"leve"</formula>
    </cfRule>
  </conditionalFormatting>
  <conditionalFormatting sqref="P99">
    <cfRule type="cellIs" dxfId="434" priority="34" operator="equal">
      <formula>"catastrofico"</formula>
    </cfRule>
    <cfRule type="cellIs" dxfId="433" priority="35" operator="equal">
      <formula>"Mayor"</formula>
    </cfRule>
    <cfRule type="cellIs" dxfId="432" priority="36" operator="equal">
      <formula>"Moderado"</formula>
    </cfRule>
    <cfRule type="cellIs" dxfId="431" priority="37" operator="equal">
      <formula>"menor"</formula>
    </cfRule>
    <cfRule type="cellIs" dxfId="430" priority="38" operator="equal">
      <formula>"leve"</formula>
    </cfRule>
  </conditionalFormatting>
  <conditionalFormatting sqref="S12">
    <cfRule type="cellIs" dxfId="429" priority="1317" operator="equal">
      <formula>"catastrofico"</formula>
    </cfRule>
    <cfRule type="cellIs" dxfId="428" priority="1318" operator="equal">
      <formula>"Mayor"</formula>
    </cfRule>
    <cfRule type="cellIs" dxfId="427" priority="1319" operator="equal">
      <formula>"Moderado"</formula>
    </cfRule>
    <cfRule type="cellIs" dxfId="426" priority="1320" operator="equal">
      <formula>"menor"</formula>
    </cfRule>
    <cfRule type="cellIs" dxfId="425" priority="1321" operator="equal">
      <formula>"leve"</formula>
    </cfRule>
  </conditionalFormatting>
  <conditionalFormatting sqref="S16">
    <cfRule type="cellIs" dxfId="424" priority="1056" operator="equal">
      <formula>"catastrofico"</formula>
    </cfRule>
    <cfRule type="cellIs" dxfId="423" priority="1057" operator="equal">
      <formula>"Mayor"</formula>
    </cfRule>
    <cfRule type="cellIs" dxfId="422" priority="1058" operator="equal">
      <formula>"Moderado"</formula>
    </cfRule>
    <cfRule type="cellIs" dxfId="421" priority="1059" operator="equal">
      <formula>"menor"</formula>
    </cfRule>
    <cfRule type="cellIs" dxfId="420" priority="1060" operator="equal">
      <formula>"leve"</formula>
    </cfRule>
  </conditionalFormatting>
  <conditionalFormatting sqref="S20">
    <cfRule type="cellIs" dxfId="419" priority="1031" operator="equal">
      <formula>"catastrofico"</formula>
    </cfRule>
    <cfRule type="cellIs" dxfId="418" priority="1032" operator="equal">
      <formula>"Mayor"</formula>
    </cfRule>
    <cfRule type="cellIs" dxfId="417" priority="1033" operator="equal">
      <formula>"Moderado"</formula>
    </cfRule>
    <cfRule type="cellIs" dxfId="416" priority="1034" operator="equal">
      <formula>"menor"</formula>
    </cfRule>
    <cfRule type="cellIs" dxfId="415" priority="1035" operator="equal">
      <formula>"leve"</formula>
    </cfRule>
  </conditionalFormatting>
  <conditionalFormatting sqref="S23">
    <cfRule type="cellIs" dxfId="414" priority="937" operator="equal">
      <formula>"catastrofico"</formula>
    </cfRule>
    <cfRule type="cellIs" dxfId="413" priority="938" operator="equal">
      <formula>"Mayor"</formula>
    </cfRule>
    <cfRule type="cellIs" dxfId="412" priority="939" operator="equal">
      <formula>"Moderado"</formula>
    </cfRule>
    <cfRule type="cellIs" dxfId="411" priority="940" operator="equal">
      <formula>"menor"</formula>
    </cfRule>
    <cfRule type="cellIs" dxfId="410" priority="941" operator="equal">
      <formula>"leve"</formula>
    </cfRule>
  </conditionalFormatting>
  <conditionalFormatting sqref="S25">
    <cfRule type="cellIs" dxfId="409" priority="897" operator="equal">
      <formula>"catastrofico"</formula>
    </cfRule>
    <cfRule type="cellIs" dxfId="408" priority="898" operator="equal">
      <formula>"Mayor"</formula>
    </cfRule>
    <cfRule type="cellIs" dxfId="407" priority="899" operator="equal">
      <formula>"Moderado"</formula>
    </cfRule>
    <cfRule type="cellIs" dxfId="406" priority="900" operator="equal">
      <formula>"menor"</formula>
    </cfRule>
    <cfRule type="cellIs" dxfId="405" priority="901" operator="equal">
      <formula>"leve"</formula>
    </cfRule>
  </conditionalFormatting>
  <conditionalFormatting sqref="S28">
    <cfRule type="cellIs" dxfId="404" priority="867" operator="equal">
      <formula>"catastrofico"</formula>
    </cfRule>
    <cfRule type="cellIs" dxfId="403" priority="868" operator="equal">
      <formula>"Mayor"</formula>
    </cfRule>
    <cfRule type="cellIs" dxfId="402" priority="869" operator="equal">
      <formula>"Moderado"</formula>
    </cfRule>
    <cfRule type="cellIs" dxfId="401" priority="870" operator="equal">
      <formula>"menor"</formula>
    </cfRule>
    <cfRule type="cellIs" dxfId="400" priority="871" operator="equal">
      <formula>"leve"</formula>
    </cfRule>
  </conditionalFormatting>
  <conditionalFormatting sqref="S31">
    <cfRule type="cellIs" dxfId="399" priority="801" operator="equal">
      <formula>"catastrofico"</formula>
    </cfRule>
    <cfRule type="cellIs" dxfId="398" priority="802" operator="equal">
      <formula>"Mayor"</formula>
    </cfRule>
    <cfRule type="cellIs" dxfId="397" priority="803" operator="equal">
      <formula>"Moderado"</formula>
    </cfRule>
    <cfRule type="cellIs" dxfId="396" priority="804" operator="equal">
      <formula>"menor"</formula>
    </cfRule>
    <cfRule type="cellIs" dxfId="395" priority="805" operator="equal">
      <formula>"leve"</formula>
    </cfRule>
  </conditionalFormatting>
  <conditionalFormatting sqref="S35">
    <cfRule type="cellIs" dxfId="394" priority="776" operator="equal">
      <formula>"catastrofico"</formula>
    </cfRule>
    <cfRule type="cellIs" dxfId="393" priority="777" operator="equal">
      <formula>"Mayor"</formula>
    </cfRule>
    <cfRule type="cellIs" dxfId="392" priority="778" operator="equal">
      <formula>"Moderado"</formula>
    </cfRule>
    <cfRule type="cellIs" dxfId="391" priority="779" operator="equal">
      <formula>"menor"</formula>
    </cfRule>
    <cfRule type="cellIs" dxfId="390" priority="780" operator="equal">
      <formula>"leve"</formula>
    </cfRule>
  </conditionalFormatting>
  <conditionalFormatting sqref="S38">
    <cfRule type="cellIs" dxfId="389" priority="700" operator="equal">
      <formula>"catastrofico"</formula>
    </cfRule>
    <cfRule type="cellIs" dxfId="388" priority="701" operator="equal">
      <formula>"Mayor"</formula>
    </cfRule>
    <cfRule type="cellIs" dxfId="387" priority="702" operator="equal">
      <formula>"Moderado"</formula>
    </cfRule>
    <cfRule type="cellIs" dxfId="386" priority="703" operator="equal">
      <formula>"menor"</formula>
    </cfRule>
    <cfRule type="cellIs" dxfId="385" priority="704" operator="equal">
      <formula>"leve"</formula>
    </cfRule>
  </conditionalFormatting>
  <conditionalFormatting sqref="S43 S48">
    <cfRule type="cellIs" dxfId="384" priority="675" operator="equal">
      <formula>"catastrofico"</formula>
    </cfRule>
    <cfRule type="cellIs" dxfId="383" priority="676" operator="equal">
      <formula>"Mayor"</formula>
    </cfRule>
    <cfRule type="cellIs" dxfId="382" priority="677" operator="equal">
      <formula>"Moderado"</formula>
    </cfRule>
    <cfRule type="cellIs" dxfId="381" priority="678" operator="equal">
      <formula>"menor"</formula>
    </cfRule>
    <cfRule type="cellIs" dxfId="380" priority="679" operator="equal">
      <formula>"leve"</formula>
    </cfRule>
  </conditionalFormatting>
  <conditionalFormatting sqref="S53">
    <cfRule type="cellIs" dxfId="379" priority="583" operator="equal">
      <formula>"catastrofico"</formula>
    </cfRule>
    <cfRule type="cellIs" dxfId="378" priority="584" operator="equal">
      <formula>"Mayor"</formula>
    </cfRule>
    <cfRule type="cellIs" dxfId="377" priority="585" operator="equal">
      <formula>"Moderado"</formula>
    </cfRule>
    <cfRule type="cellIs" dxfId="376" priority="586" operator="equal">
      <formula>"menor"</formula>
    </cfRule>
    <cfRule type="cellIs" dxfId="375" priority="587" operator="equal">
      <formula>"leve"</formula>
    </cfRule>
  </conditionalFormatting>
  <conditionalFormatting sqref="S58">
    <cfRule type="cellIs" dxfId="374" priority="558" operator="equal">
      <formula>"catastrofico"</formula>
    </cfRule>
    <cfRule type="cellIs" dxfId="373" priority="559" operator="equal">
      <formula>"Mayor"</formula>
    </cfRule>
    <cfRule type="cellIs" dxfId="372" priority="560" operator="equal">
      <formula>"Moderado"</formula>
    </cfRule>
    <cfRule type="cellIs" dxfId="371" priority="561" operator="equal">
      <formula>"menor"</formula>
    </cfRule>
    <cfRule type="cellIs" dxfId="370" priority="562" operator="equal">
      <formula>"leve"</formula>
    </cfRule>
  </conditionalFormatting>
  <conditionalFormatting sqref="S63">
    <cfRule type="cellIs" dxfId="369" priority="482" operator="equal">
      <formula>"catastrofico"</formula>
    </cfRule>
    <cfRule type="cellIs" dxfId="368" priority="483" operator="equal">
      <formula>"Mayor"</formula>
    </cfRule>
    <cfRule type="cellIs" dxfId="367" priority="484" operator="equal">
      <formula>"Moderado"</formula>
    </cfRule>
    <cfRule type="cellIs" dxfId="366" priority="485" operator="equal">
      <formula>"menor"</formula>
    </cfRule>
    <cfRule type="cellIs" dxfId="365" priority="486" operator="equal">
      <formula>"leve"</formula>
    </cfRule>
  </conditionalFormatting>
  <conditionalFormatting sqref="S68">
    <cfRule type="cellIs" dxfId="364" priority="452" operator="equal">
      <formula>"catastrofico"</formula>
    </cfRule>
    <cfRule type="cellIs" dxfId="363" priority="453" operator="equal">
      <formula>"Mayor"</formula>
    </cfRule>
    <cfRule type="cellIs" dxfId="362" priority="454" operator="equal">
      <formula>"Moderado"</formula>
    </cfRule>
    <cfRule type="cellIs" dxfId="361" priority="455" operator="equal">
      <formula>"menor"</formula>
    </cfRule>
    <cfRule type="cellIs" dxfId="360" priority="456" operator="equal">
      <formula>"leve"</formula>
    </cfRule>
  </conditionalFormatting>
  <conditionalFormatting sqref="S73">
    <cfRule type="cellIs" dxfId="359" priority="381" operator="equal">
      <formula>"catastrofico"</formula>
    </cfRule>
    <cfRule type="cellIs" dxfId="358" priority="382" operator="equal">
      <formula>"Mayor"</formula>
    </cfRule>
    <cfRule type="cellIs" dxfId="357" priority="383" operator="equal">
      <formula>"Moderado"</formula>
    </cfRule>
    <cfRule type="cellIs" dxfId="356" priority="384" operator="equal">
      <formula>"menor"</formula>
    </cfRule>
    <cfRule type="cellIs" dxfId="355" priority="385" operator="equal">
      <formula>"leve"</formula>
    </cfRule>
  </conditionalFormatting>
  <conditionalFormatting sqref="S78">
    <cfRule type="cellIs" dxfId="354" priority="356" operator="equal">
      <formula>"catastrofico"</formula>
    </cfRule>
    <cfRule type="cellIs" dxfId="353" priority="357" operator="equal">
      <formula>"Mayor"</formula>
    </cfRule>
    <cfRule type="cellIs" dxfId="352" priority="358" operator="equal">
      <formula>"Moderado"</formula>
    </cfRule>
    <cfRule type="cellIs" dxfId="351" priority="359" operator="equal">
      <formula>"menor"</formula>
    </cfRule>
    <cfRule type="cellIs" dxfId="350" priority="360" operator="equal">
      <formula>"leve"</formula>
    </cfRule>
  </conditionalFormatting>
  <conditionalFormatting sqref="S83">
    <cfRule type="cellIs" dxfId="349" priority="274" operator="equal">
      <formula>"catastrofico"</formula>
    </cfRule>
    <cfRule type="cellIs" dxfId="348" priority="275" operator="equal">
      <formula>"Mayor"</formula>
    </cfRule>
    <cfRule type="cellIs" dxfId="347" priority="276" operator="equal">
      <formula>"Moderado"</formula>
    </cfRule>
    <cfRule type="cellIs" dxfId="346" priority="277" operator="equal">
      <formula>"menor"</formula>
    </cfRule>
    <cfRule type="cellIs" dxfId="345" priority="278" operator="equal">
      <formula>"leve"</formula>
    </cfRule>
  </conditionalFormatting>
  <conditionalFormatting sqref="S88">
    <cfRule type="cellIs" dxfId="344" priority="244" operator="equal">
      <formula>"catastrofico"</formula>
    </cfRule>
    <cfRule type="cellIs" dxfId="343" priority="245" operator="equal">
      <formula>"Mayor"</formula>
    </cfRule>
    <cfRule type="cellIs" dxfId="342" priority="246" operator="equal">
      <formula>"Moderado"</formula>
    </cfRule>
    <cfRule type="cellIs" dxfId="341" priority="247" operator="equal">
      <formula>"menor"</formula>
    </cfRule>
    <cfRule type="cellIs" dxfId="340" priority="248" operator="equal">
      <formula>"leve"</formula>
    </cfRule>
  </conditionalFormatting>
  <conditionalFormatting sqref="S93">
    <cfRule type="cellIs" dxfId="339" priority="183" operator="equal">
      <formula>"catastrofico"</formula>
    </cfRule>
    <cfRule type="cellIs" dxfId="338" priority="184" operator="equal">
      <formula>"Mayor"</formula>
    </cfRule>
    <cfRule type="cellIs" dxfId="337" priority="185" operator="equal">
      <formula>"Moderado"</formula>
    </cfRule>
    <cfRule type="cellIs" dxfId="336" priority="186" operator="equal">
      <formula>"menor"</formula>
    </cfRule>
    <cfRule type="cellIs" dxfId="335" priority="187" operator="equal">
      <formula>"leve"</formula>
    </cfRule>
  </conditionalFormatting>
  <conditionalFormatting sqref="S95">
    <cfRule type="cellIs" dxfId="334" priority="130" operator="equal">
      <formula>"catastrofico"</formula>
    </cfRule>
    <cfRule type="cellIs" dxfId="333" priority="131" operator="equal">
      <formula>"Mayor"</formula>
    </cfRule>
    <cfRule type="cellIs" dxfId="332" priority="132" operator="equal">
      <formula>"Moderado"</formula>
    </cfRule>
    <cfRule type="cellIs" dxfId="331" priority="133" operator="equal">
      <formula>"menor"</formula>
    </cfRule>
    <cfRule type="cellIs" dxfId="330" priority="134" operator="equal">
      <formula>"leve"</formula>
    </cfRule>
  </conditionalFormatting>
  <conditionalFormatting sqref="S97">
    <cfRule type="cellIs" dxfId="329" priority="82" operator="equal">
      <formula>"catastrofico"</formula>
    </cfRule>
    <cfRule type="cellIs" dxfId="328" priority="83" operator="equal">
      <formula>"Mayor"</formula>
    </cfRule>
    <cfRule type="cellIs" dxfId="327" priority="84" operator="equal">
      <formula>"Moderado"</formula>
    </cfRule>
    <cfRule type="cellIs" dxfId="326" priority="85" operator="equal">
      <formula>"menor"</formula>
    </cfRule>
    <cfRule type="cellIs" dxfId="325" priority="86" operator="equal">
      <formula>"leve"</formula>
    </cfRule>
  </conditionalFormatting>
  <conditionalFormatting sqref="S99">
    <cfRule type="cellIs" dxfId="324" priority="29" operator="equal">
      <formula>"catastrofico"</formula>
    </cfRule>
    <cfRule type="cellIs" dxfId="323" priority="30" operator="equal">
      <formula>"Mayor"</formula>
    </cfRule>
    <cfRule type="cellIs" dxfId="322" priority="31" operator="equal">
      <formula>"Moderado"</formula>
    </cfRule>
    <cfRule type="cellIs" dxfId="321" priority="32" operator="equal">
      <formula>"menor"</formula>
    </cfRule>
    <cfRule type="cellIs" dxfId="320" priority="33" operator="equal">
      <formula>"leve"</formula>
    </cfRule>
  </conditionalFormatting>
  <conditionalFormatting sqref="U12">
    <cfRule type="cellIs" dxfId="319" priority="1312" operator="equal">
      <formula>"catastrofico"</formula>
    </cfRule>
    <cfRule type="cellIs" dxfId="318" priority="1313" operator="equal">
      <formula>"Mayor"</formula>
    </cfRule>
    <cfRule type="cellIs" dxfId="317" priority="1314" operator="equal">
      <formula>"Moderado"</formula>
    </cfRule>
    <cfRule type="cellIs" dxfId="316" priority="1315" operator="equal">
      <formula>"menor"</formula>
    </cfRule>
    <cfRule type="cellIs" dxfId="315" priority="1316" operator="equal">
      <formula>"leve"</formula>
    </cfRule>
  </conditionalFormatting>
  <conditionalFormatting sqref="U16">
    <cfRule type="cellIs" dxfId="314" priority="1051" operator="equal">
      <formula>"catastrofico"</formula>
    </cfRule>
    <cfRule type="cellIs" dxfId="313" priority="1052" operator="equal">
      <formula>"Mayor"</formula>
    </cfRule>
    <cfRule type="cellIs" dxfId="312" priority="1053" operator="equal">
      <formula>"Moderado"</formula>
    </cfRule>
    <cfRule type="cellIs" dxfId="311" priority="1054" operator="equal">
      <formula>"menor"</formula>
    </cfRule>
    <cfRule type="cellIs" dxfId="310" priority="1055" operator="equal">
      <formula>"leve"</formula>
    </cfRule>
  </conditionalFormatting>
  <conditionalFormatting sqref="U20">
    <cfRule type="cellIs" dxfId="309" priority="1026" operator="equal">
      <formula>"catastrofico"</formula>
    </cfRule>
    <cfRule type="cellIs" dxfId="308" priority="1027" operator="equal">
      <formula>"Mayor"</formula>
    </cfRule>
    <cfRule type="cellIs" dxfId="307" priority="1028" operator="equal">
      <formula>"Moderado"</formula>
    </cfRule>
    <cfRule type="cellIs" dxfId="306" priority="1029" operator="equal">
      <formula>"menor"</formula>
    </cfRule>
    <cfRule type="cellIs" dxfId="305" priority="1030" operator="equal">
      <formula>"leve"</formula>
    </cfRule>
  </conditionalFormatting>
  <conditionalFormatting sqref="U23">
    <cfRule type="cellIs" dxfId="304" priority="1001" operator="equal">
      <formula>"catastrofico"</formula>
    </cfRule>
    <cfRule type="cellIs" dxfId="303" priority="1002" operator="equal">
      <formula>"Mayor"</formula>
    </cfRule>
    <cfRule type="cellIs" dxfId="302" priority="1003" operator="equal">
      <formula>"Moderado"</formula>
    </cfRule>
    <cfRule type="cellIs" dxfId="301" priority="1004" operator="equal">
      <formula>"menor"</formula>
    </cfRule>
    <cfRule type="cellIs" dxfId="300" priority="1005" operator="equal">
      <formula>"leve"</formula>
    </cfRule>
  </conditionalFormatting>
  <conditionalFormatting sqref="U25">
    <cfRule type="cellIs" dxfId="299" priority="892" operator="equal">
      <formula>"catastrofico"</formula>
    </cfRule>
    <cfRule type="cellIs" dxfId="298" priority="893" operator="equal">
      <formula>"Mayor"</formula>
    </cfRule>
    <cfRule type="cellIs" dxfId="297" priority="894" operator="equal">
      <formula>"Moderado"</formula>
    </cfRule>
    <cfRule type="cellIs" dxfId="296" priority="895" operator="equal">
      <formula>"menor"</formula>
    </cfRule>
    <cfRule type="cellIs" dxfId="295" priority="896" operator="equal">
      <formula>"leve"</formula>
    </cfRule>
  </conditionalFormatting>
  <conditionalFormatting sqref="U28">
    <cfRule type="cellIs" dxfId="294" priority="862" operator="equal">
      <formula>"catastrofico"</formula>
    </cfRule>
    <cfRule type="cellIs" dxfId="293" priority="863" operator="equal">
      <formula>"Mayor"</formula>
    </cfRule>
    <cfRule type="cellIs" dxfId="292" priority="864" operator="equal">
      <formula>"Moderado"</formula>
    </cfRule>
    <cfRule type="cellIs" dxfId="291" priority="865" operator="equal">
      <formula>"menor"</formula>
    </cfRule>
    <cfRule type="cellIs" dxfId="290" priority="866" operator="equal">
      <formula>"leve"</formula>
    </cfRule>
  </conditionalFormatting>
  <conditionalFormatting sqref="U31">
    <cfRule type="cellIs" dxfId="289" priority="796" operator="equal">
      <formula>"catastrofico"</formula>
    </cfRule>
    <cfRule type="cellIs" dxfId="288" priority="797" operator="equal">
      <formula>"Mayor"</formula>
    </cfRule>
    <cfRule type="cellIs" dxfId="287" priority="798" operator="equal">
      <formula>"Moderado"</formula>
    </cfRule>
    <cfRule type="cellIs" dxfId="286" priority="799" operator="equal">
      <formula>"menor"</formula>
    </cfRule>
    <cfRule type="cellIs" dxfId="285" priority="800" operator="equal">
      <formula>"leve"</formula>
    </cfRule>
  </conditionalFormatting>
  <conditionalFormatting sqref="U35">
    <cfRule type="cellIs" dxfId="284" priority="771" operator="equal">
      <formula>"catastrofico"</formula>
    </cfRule>
    <cfRule type="cellIs" dxfId="283" priority="772" operator="equal">
      <formula>"Mayor"</formula>
    </cfRule>
    <cfRule type="cellIs" dxfId="282" priority="773" operator="equal">
      <formula>"Moderado"</formula>
    </cfRule>
    <cfRule type="cellIs" dxfId="281" priority="774" operator="equal">
      <formula>"menor"</formula>
    </cfRule>
    <cfRule type="cellIs" dxfId="280" priority="775" operator="equal">
      <formula>"leve"</formula>
    </cfRule>
  </conditionalFormatting>
  <conditionalFormatting sqref="U38">
    <cfRule type="cellIs" dxfId="279" priority="695" operator="equal">
      <formula>"catastrofico"</formula>
    </cfRule>
    <cfRule type="cellIs" dxfId="278" priority="696" operator="equal">
      <formula>"Mayor"</formula>
    </cfRule>
    <cfRule type="cellIs" dxfId="277" priority="697" operator="equal">
      <formula>"Moderado"</formula>
    </cfRule>
    <cfRule type="cellIs" dxfId="276" priority="698" operator="equal">
      <formula>"menor"</formula>
    </cfRule>
    <cfRule type="cellIs" dxfId="275" priority="699" operator="equal">
      <formula>"leve"</formula>
    </cfRule>
  </conditionalFormatting>
  <conditionalFormatting sqref="U43 U48">
    <cfRule type="cellIs" dxfId="274" priority="670" operator="equal">
      <formula>"catastrofico"</formula>
    </cfRule>
    <cfRule type="cellIs" dxfId="273" priority="671" operator="equal">
      <formula>"Mayor"</formula>
    </cfRule>
    <cfRule type="cellIs" dxfId="272" priority="672" operator="equal">
      <formula>"Moderado"</formula>
    </cfRule>
    <cfRule type="cellIs" dxfId="271" priority="673" operator="equal">
      <formula>"menor"</formula>
    </cfRule>
    <cfRule type="cellIs" dxfId="270" priority="674" operator="equal">
      <formula>"leve"</formula>
    </cfRule>
  </conditionalFormatting>
  <conditionalFormatting sqref="U53">
    <cfRule type="cellIs" dxfId="269" priority="578" operator="equal">
      <formula>"catastrofico"</formula>
    </cfRule>
    <cfRule type="cellIs" dxfId="268" priority="579" operator="equal">
      <formula>"Mayor"</formula>
    </cfRule>
    <cfRule type="cellIs" dxfId="267" priority="580" operator="equal">
      <formula>"Moderado"</formula>
    </cfRule>
    <cfRule type="cellIs" dxfId="266" priority="581" operator="equal">
      <formula>"menor"</formula>
    </cfRule>
    <cfRule type="cellIs" dxfId="265" priority="582" operator="equal">
      <formula>"leve"</formula>
    </cfRule>
  </conditionalFormatting>
  <conditionalFormatting sqref="U58">
    <cfRule type="cellIs" dxfId="264" priority="553" operator="equal">
      <formula>"catastrofico"</formula>
    </cfRule>
    <cfRule type="cellIs" dxfId="263" priority="554" operator="equal">
      <formula>"Mayor"</formula>
    </cfRule>
    <cfRule type="cellIs" dxfId="262" priority="555" operator="equal">
      <formula>"Moderado"</formula>
    </cfRule>
    <cfRule type="cellIs" dxfId="261" priority="556" operator="equal">
      <formula>"menor"</formula>
    </cfRule>
    <cfRule type="cellIs" dxfId="260" priority="557" operator="equal">
      <formula>"leve"</formula>
    </cfRule>
  </conditionalFormatting>
  <conditionalFormatting sqref="U63">
    <cfRule type="cellIs" dxfId="259" priority="477" operator="equal">
      <formula>"catastrofico"</formula>
    </cfRule>
    <cfRule type="cellIs" dxfId="258" priority="478" operator="equal">
      <formula>"Mayor"</formula>
    </cfRule>
    <cfRule type="cellIs" dxfId="257" priority="479" operator="equal">
      <formula>"Moderado"</formula>
    </cfRule>
    <cfRule type="cellIs" dxfId="256" priority="480" operator="equal">
      <formula>"menor"</formula>
    </cfRule>
    <cfRule type="cellIs" dxfId="255" priority="481" operator="equal">
      <formula>"leve"</formula>
    </cfRule>
  </conditionalFormatting>
  <conditionalFormatting sqref="U68">
    <cfRule type="cellIs" dxfId="254" priority="447" operator="equal">
      <formula>"catastrofico"</formula>
    </cfRule>
    <cfRule type="cellIs" dxfId="253" priority="448" operator="equal">
      <formula>"Mayor"</formula>
    </cfRule>
    <cfRule type="cellIs" dxfId="252" priority="449" operator="equal">
      <formula>"Moderado"</formula>
    </cfRule>
    <cfRule type="cellIs" dxfId="251" priority="450" operator="equal">
      <formula>"menor"</formula>
    </cfRule>
    <cfRule type="cellIs" dxfId="250" priority="451" operator="equal">
      <formula>"leve"</formula>
    </cfRule>
  </conditionalFormatting>
  <conditionalFormatting sqref="U73">
    <cfRule type="cellIs" dxfId="249" priority="376" operator="equal">
      <formula>"catastrofico"</formula>
    </cfRule>
    <cfRule type="cellIs" dxfId="248" priority="377" operator="equal">
      <formula>"Mayor"</formula>
    </cfRule>
    <cfRule type="cellIs" dxfId="247" priority="378" operator="equal">
      <formula>"Moderado"</formula>
    </cfRule>
    <cfRule type="cellIs" dxfId="246" priority="379" operator="equal">
      <formula>"menor"</formula>
    </cfRule>
    <cfRule type="cellIs" dxfId="245" priority="380" operator="equal">
      <formula>"leve"</formula>
    </cfRule>
  </conditionalFormatting>
  <conditionalFormatting sqref="U78">
    <cfRule type="cellIs" dxfId="244" priority="351" operator="equal">
      <formula>"catastrofico"</formula>
    </cfRule>
    <cfRule type="cellIs" dxfId="243" priority="352" operator="equal">
      <formula>"Mayor"</formula>
    </cfRule>
    <cfRule type="cellIs" dxfId="242" priority="353" operator="equal">
      <formula>"Moderado"</formula>
    </cfRule>
    <cfRule type="cellIs" dxfId="241" priority="354" operator="equal">
      <formula>"menor"</formula>
    </cfRule>
    <cfRule type="cellIs" dxfId="240" priority="355" operator="equal">
      <formula>"leve"</formula>
    </cfRule>
  </conditionalFormatting>
  <conditionalFormatting sqref="U83">
    <cfRule type="cellIs" dxfId="239" priority="269" operator="equal">
      <formula>"catastrofico"</formula>
    </cfRule>
    <cfRule type="cellIs" dxfId="238" priority="270" operator="equal">
      <formula>"Mayor"</formula>
    </cfRule>
    <cfRule type="cellIs" dxfId="237" priority="271" operator="equal">
      <formula>"Moderado"</formula>
    </cfRule>
    <cfRule type="cellIs" dxfId="236" priority="272" operator="equal">
      <formula>"menor"</formula>
    </cfRule>
    <cfRule type="cellIs" dxfId="235" priority="273" operator="equal">
      <formula>"leve"</formula>
    </cfRule>
  </conditionalFormatting>
  <conditionalFormatting sqref="U88">
    <cfRule type="cellIs" dxfId="234" priority="239" operator="equal">
      <formula>"catastrofico"</formula>
    </cfRule>
    <cfRule type="cellIs" dxfId="233" priority="240" operator="equal">
      <formula>"Mayor"</formula>
    </cfRule>
    <cfRule type="cellIs" dxfId="232" priority="241" operator="equal">
      <formula>"Moderado"</formula>
    </cfRule>
    <cfRule type="cellIs" dxfId="231" priority="242" operator="equal">
      <formula>"menor"</formula>
    </cfRule>
    <cfRule type="cellIs" dxfId="230" priority="243" operator="equal">
      <formula>"leve"</formula>
    </cfRule>
  </conditionalFormatting>
  <conditionalFormatting sqref="U93">
    <cfRule type="cellIs" dxfId="229" priority="178" operator="equal">
      <formula>"catastrofico"</formula>
    </cfRule>
    <cfRule type="cellIs" dxfId="228" priority="179" operator="equal">
      <formula>"Mayor"</formula>
    </cfRule>
    <cfRule type="cellIs" dxfId="227" priority="180" operator="equal">
      <formula>"Moderado"</formula>
    </cfRule>
    <cfRule type="cellIs" dxfId="226" priority="181" operator="equal">
      <formula>"menor"</formula>
    </cfRule>
    <cfRule type="cellIs" dxfId="225" priority="182" operator="equal">
      <formula>"leve"</formula>
    </cfRule>
  </conditionalFormatting>
  <conditionalFormatting sqref="U95">
    <cfRule type="cellIs" dxfId="224" priority="125" operator="equal">
      <formula>"catastrofico"</formula>
    </cfRule>
    <cfRule type="cellIs" dxfId="223" priority="126" operator="equal">
      <formula>"Mayor"</formula>
    </cfRule>
    <cfRule type="cellIs" dxfId="222" priority="127" operator="equal">
      <formula>"Moderado"</formula>
    </cfRule>
    <cfRule type="cellIs" dxfId="221" priority="128" operator="equal">
      <formula>"menor"</formula>
    </cfRule>
    <cfRule type="cellIs" dxfId="220" priority="129" operator="equal">
      <formula>"leve"</formula>
    </cfRule>
  </conditionalFormatting>
  <conditionalFormatting sqref="U97">
    <cfRule type="cellIs" dxfId="219" priority="77" operator="equal">
      <formula>"catastrofico"</formula>
    </cfRule>
    <cfRule type="cellIs" dxfId="218" priority="78" operator="equal">
      <formula>"Mayor"</formula>
    </cfRule>
    <cfRule type="cellIs" dxfId="217" priority="79" operator="equal">
      <formula>"Moderado"</formula>
    </cfRule>
    <cfRule type="cellIs" dxfId="216" priority="80" operator="equal">
      <formula>"menor"</formula>
    </cfRule>
    <cfRule type="cellIs" dxfId="215" priority="81" operator="equal">
      <formula>"leve"</formula>
    </cfRule>
  </conditionalFormatting>
  <conditionalFormatting sqref="U99">
    <cfRule type="cellIs" dxfId="214" priority="24" operator="equal">
      <formula>"catastrofico"</formula>
    </cfRule>
    <cfRule type="cellIs" dxfId="213" priority="25" operator="equal">
      <formula>"Mayor"</formula>
    </cfRule>
    <cfRule type="cellIs" dxfId="212" priority="26" operator="equal">
      <formula>"Moderado"</formula>
    </cfRule>
    <cfRule type="cellIs" dxfId="211" priority="27" operator="equal">
      <formula>"menor"</formula>
    </cfRule>
    <cfRule type="cellIs" dxfId="210" priority="28" operator="equal">
      <formula>"leve"</formula>
    </cfRule>
  </conditionalFormatting>
  <conditionalFormatting sqref="V12">
    <cfRule type="cellIs" dxfId="209" priority="1332" operator="equal">
      <formula>#REF!</formula>
    </cfRule>
    <cfRule type="cellIs" dxfId="208" priority="1333" operator="equal">
      <formula>#REF!</formula>
    </cfRule>
    <cfRule type="cellIs" dxfId="207" priority="1334" operator="equal">
      <formula>#REF!</formula>
    </cfRule>
    <cfRule type="cellIs" dxfId="206" priority="1335" operator="equal">
      <formula>#REF!</formula>
    </cfRule>
    <cfRule type="cellIs" dxfId="205" priority="1336" operator="equal">
      <formula>#REF!</formula>
    </cfRule>
  </conditionalFormatting>
  <conditionalFormatting sqref="V16">
    <cfRule type="cellIs" dxfId="204" priority="932" operator="equal">
      <formula>#REF!</formula>
    </cfRule>
    <cfRule type="cellIs" dxfId="203" priority="933" operator="equal">
      <formula>#REF!</formula>
    </cfRule>
    <cfRule type="cellIs" dxfId="202" priority="934" operator="equal">
      <formula>#REF!</formula>
    </cfRule>
    <cfRule type="cellIs" dxfId="201" priority="935" operator="equal">
      <formula>#REF!</formula>
    </cfRule>
    <cfRule type="cellIs" dxfId="200" priority="936" operator="equal">
      <formula>#REF!</formula>
    </cfRule>
  </conditionalFormatting>
  <conditionalFormatting sqref="V20">
    <cfRule type="cellIs" dxfId="199" priority="927" operator="equal">
      <formula>#REF!</formula>
    </cfRule>
    <cfRule type="cellIs" dxfId="198" priority="928" operator="equal">
      <formula>#REF!</formula>
    </cfRule>
    <cfRule type="cellIs" dxfId="197" priority="929" operator="equal">
      <formula>#REF!</formula>
    </cfRule>
    <cfRule type="cellIs" dxfId="196" priority="930" operator="equal">
      <formula>#REF!</formula>
    </cfRule>
    <cfRule type="cellIs" dxfId="195" priority="931" operator="equal">
      <formula>#REF!</formula>
    </cfRule>
  </conditionalFormatting>
  <conditionalFormatting sqref="V23">
    <cfRule type="cellIs" dxfId="194" priority="922" operator="equal">
      <formula>#REF!</formula>
    </cfRule>
    <cfRule type="cellIs" dxfId="193" priority="923" operator="equal">
      <formula>#REF!</formula>
    </cfRule>
    <cfRule type="cellIs" dxfId="192" priority="924" operator="equal">
      <formula>#REF!</formula>
    </cfRule>
    <cfRule type="cellIs" dxfId="191" priority="925" operator="equal">
      <formula>#REF!</formula>
    </cfRule>
    <cfRule type="cellIs" dxfId="190" priority="926" operator="equal">
      <formula>#REF!</formula>
    </cfRule>
  </conditionalFormatting>
  <conditionalFormatting sqref="V25">
    <cfRule type="cellIs" dxfId="189" priority="912" operator="equal">
      <formula>#REF!</formula>
    </cfRule>
    <cfRule type="cellIs" dxfId="188" priority="913" operator="equal">
      <formula>#REF!</formula>
    </cfRule>
    <cfRule type="cellIs" dxfId="187" priority="914" operator="equal">
      <formula>#REF!</formula>
    </cfRule>
    <cfRule type="cellIs" dxfId="186" priority="915" operator="equal">
      <formula>#REF!</formula>
    </cfRule>
    <cfRule type="cellIs" dxfId="185" priority="916" operator="equal">
      <formula>#REF!</formula>
    </cfRule>
  </conditionalFormatting>
  <conditionalFormatting sqref="V28">
    <cfRule type="cellIs" dxfId="184" priority="877" operator="equal">
      <formula>#REF!</formula>
    </cfRule>
    <cfRule type="cellIs" dxfId="183" priority="878" operator="equal">
      <formula>#REF!</formula>
    </cfRule>
    <cfRule type="cellIs" dxfId="182" priority="879" operator="equal">
      <formula>#REF!</formula>
    </cfRule>
    <cfRule type="cellIs" dxfId="181" priority="880" operator="equal">
      <formula>#REF!</formula>
    </cfRule>
    <cfRule type="cellIs" dxfId="180" priority="881" operator="equal">
      <formula>#REF!</formula>
    </cfRule>
  </conditionalFormatting>
  <conditionalFormatting sqref="V31">
    <cfRule type="cellIs" dxfId="179" priority="725" operator="equal">
      <formula>#REF!</formula>
    </cfRule>
    <cfRule type="cellIs" dxfId="178" priority="726" operator="equal">
      <formula>#REF!</formula>
    </cfRule>
    <cfRule type="cellIs" dxfId="177" priority="727" operator="equal">
      <formula>#REF!</formula>
    </cfRule>
    <cfRule type="cellIs" dxfId="176" priority="728" operator="equal">
      <formula>#REF!</formula>
    </cfRule>
    <cfRule type="cellIs" dxfId="175" priority="729" operator="equal">
      <formula>#REF!</formula>
    </cfRule>
  </conditionalFormatting>
  <conditionalFormatting sqref="V35">
    <cfRule type="cellIs" dxfId="174" priority="720" operator="equal">
      <formula>#REF!</formula>
    </cfRule>
    <cfRule type="cellIs" dxfId="173" priority="721" operator="equal">
      <formula>#REF!</formula>
    </cfRule>
    <cfRule type="cellIs" dxfId="172" priority="722" operator="equal">
      <formula>#REF!</formula>
    </cfRule>
    <cfRule type="cellIs" dxfId="171" priority="723" operator="equal">
      <formula>#REF!</formula>
    </cfRule>
    <cfRule type="cellIs" dxfId="170" priority="724" operator="equal">
      <formula>#REF!</formula>
    </cfRule>
  </conditionalFormatting>
  <conditionalFormatting sqref="V38">
    <cfRule type="cellIs" dxfId="169" priority="617" operator="equal">
      <formula>#REF!</formula>
    </cfRule>
    <cfRule type="cellIs" dxfId="168" priority="618" operator="equal">
      <formula>#REF!</formula>
    </cfRule>
    <cfRule type="cellIs" dxfId="167" priority="619" operator="equal">
      <formula>#REF!</formula>
    </cfRule>
    <cfRule type="cellIs" dxfId="166" priority="620" operator="equal">
      <formula>#REF!</formula>
    </cfRule>
    <cfRule type="cellIs" dxfId="165" priority="621" operator="equal">
      <formula>#REF!</formula>
    </cfRule>
  </conditionalFormatting>
  <conditionalFormatting sqref="V43">
    <cfRule type="cellIs" dxfId="164" priority="612" operator="equal">
      <formula>#REF!</formula>
    </cfRule>
    <cfRule type="cellIs" dxfId="163" priority="613" operator="equal">
      <formula>#REF!</formula>
    </cfRule>
    <cfRule type="cellIs" dxfId="162" priority="614" operator="equal">
      <formula>#REF!</formula>
    </cfRule>
    <cfRule type="cellIs" dxfId="161" priority="615" operator="equal">
      <formula>#REF!</formula>
    </cfRule>
    <cfRule type="cellIs" dxfId="160" priority="616" operator="equal">
      <formula>#REF!</formula>
    </cfRule>
  </conditionalFormatting>
  <conditionalFormatting sqref="V48">
    <cfRule type="cellIs" dxfId="159" priority="603" operator="equal">
      <formula>#REF!</formula>
    </cfRule>
    <cfRule type="cellIs" dxfId="158" priority="604" operator="equal">
      <formula>#REF!</formula>
    </cfRule>
    <cfRule type="cellIs" dxfId="157" priority="605" operator="equal">
      <formula>#REF!</formula>
    </cfRule>
    <cfRule type="cellIs" dxfId="156" priority="606" operator="equal">
      <formula>#REF!</formula>
    </cfRule>
    <cfRule type="cellIs" dxfId="155" priority="607" operator="equal">
      <formula>#REF!</formula>
    </cfRule>
  </conditionalFormatting>
  <conditionalFormatting sqref="V53">
    <cfRule type="cellIs" dxfId="154" priority="507" operator="equal">
      <formula>#REF!</formula>
    </cfRule>
    <cfRule type="cellIs" dxfId="153" priority="508" operator="equal">
      <formula>#REF!</formula>
    </cfRule>
    <cfRule type="cellIs" dxfId="152" priority="509" operator="equal">
      <formula>#REF!</formula>
    </cfRule>
    <cfRule type="cellIs" dxfId="151" priority="510" operator="equal">
      <formula>#REF!</formula>
    </cfRule>
    <cfRule type="cellIs" dxfId="150" priority="511" operator="equal">
      <formula>#REF!</formula>
    </cfRule>
  </conditionalFormatting>
  <conditionalFormatting sqref="V58">
    <cfRule type="cellIs" dxfId="149" priority="502" operator="equal">
      <formula>#REF!</formula>
    </cfRule>
    <cfRule type="cellIs" dxfId="148" priority="503" operator="equal">
      <formula>#REF!</formula>
    </cfRule>
    <cfRule type="cellIs" dxfId="147" priority="504" operator="equal">
      <formula>#REF!</formula>
    </cfRule>
    <cfRule type="cellIs" dxfId="146" priority="505" operator="equal">
      <formula>#REF!</formula>
    </cfRule>
    <cfRule type="cellIs" dxfId="145" priority="506" operator="equal">
      <formula>#REF!</formula>
    </cfRule>
  </conditionalFormatting>
  <conditionalFormatting sqref="V63">
    <cfRule type="cellIs" dxfId="144" priority="401" operator="equal">
      <formula>#REF!</formula>
    </cfRule>
    <cfRule type="cellIs" dxfId="143" priority="402" operator="equal">
      <formula>#REF!</formula>
    </cfRule>
    <cfRule type="cellIs" dxfId="142" priority="403" operator="equal">
      <formula>#REF!</formula>
    </cfRule>
    <cfRule type="cellIs" dxfId="141" priority="404" operator="equal">
      <formula>#REF!</formula>
    </cfRule>
    <cfRule type="cellIs" dxfId="140" priority="405" operator="equal">
      <formula>#REF!</formula>
    </cfRule>
  </conditionalFormatting>
  <conditionalFormatting sqref="V68">
    <cfRule type="cellIs" dxfId="139" priority="462" operator="equal">
      <formula>#REF!</formula>
    </cfRule>
    <cfRule type="cellIs" dxfId="138" priority="463" operator="equal">
      <formula>#REF!</formula>
    </cfRule>
    <cfRule type="cellIs" dxfId="137" priority="464" operator="equal">
      <formula>#REF!</formula>
    </cfRule>
    <cfRule type="cellIs" dxfId="136" priority="465" operator="equal">
      <formula>#REF!</formula>
    </cfRule>
    <cfRule type="cellIs" dxfId="135" priority="466" operator="equal">
      <formula>#REF!</formula>
    </cfRule>
  </conditionalFormatting>
  <conditionalFormatting sqref="V73">
    <cfRule type="cellIs" dxfId="134" priority="304" operator="equal">
      <formula>#REF!</formula>
    </cfRule>
    <cfRule type="cellIs" dxfId="133" priority="305" operator="equal">
      <formula>#REF!</formula>
    </cfRule>
    <cfRule type="cellIs" dxfId="132" priority="306" operator="equal">
      <formula>#REF!</formula>
    </cfRule>
    <cfRule type="cellIs" dxfId="131" priority="307" operator="equal">
      <formula>#REF!</formula>
    </cfRule>
    <cfRule type="cellIs" dxfId="130" priority="308" operator="equal">
      <formula>#REF!</formula>
    </cfRule>
  </conditionalFormatting>
  <conditionalFormatting sqref="V78">
    <cfRule type="cellIs" dxfId="129" priority="299" operator="equal">
      <formula>#REF!</formula>
    </cfRule>
    <cfRule type="cellIs" dxfId="128" priority="300" operator="equal">
      <formula>#REF!</formula>
    </cfRule>
    <cfRule type="cellIs" dxfId="127" priority="301" operator="equal">
      <formula>#REF!</formula>
    </cfRule>
    <cfRule type="cellIs" dxfId="126" priority="302" operator="equal">
      <formula>#REF!</formula>
    </cfRule>
    <cfRule type="cellIs" dxfId="125" priority="303" operator="equal">
      <formula>#REF!</formula>
    </cfRule>
  </conditionalFormatting>
  <conditionalFormatting sqref="V83">
    <cfRule type="cellIs" dxfId="124" priority="289" operator="equal">
      <formula>#REF!</formula>
    </cfRule>
    <cfRule type="cellIs" dxfId="123" priority="290" operator="equal">
      <formula>#REF!</formula>
    </cfRule>
    <cfRule type="cellIs" dxfId="122" priority="291" operator="equal">
      <formula>#REF!</formula>
    </cfRule>
    <cfRule type="cellIs" dxfId="121" priority="292" operator="equal">
      <formula>#REF!</formula>
    </cfRule>
    <cfRule type="cellIs" dxfId="120" priority="293" operator="equal">
      <formula>#REF!</formula>
    </cfRule>
  </conditionalFormatting>
  <conditionalFormatting sqref="V88">
    <cfRule type="cellIs" dxfId="119" priority="254" operator="equal">
      <formula>#REF!</formula>
    </cfRule>
    <cfRule type="cellIs" dxfId="118" priority="255" operator="equal">
      <formula>#REF!</formula>
    </cfRule>
    <cfRule type="cellIs" dxfId="117" priority="256" operator="equal">
      <formula>#REF!</formula>
    </cfRule>
    <cfRule type="cellIs" dxfId="116" priority="257" operator="equal">
      <formula>#REF!</formula>
    </cfRule>
    <cfRule type="cellIs" dxfId="115" priority="258" operator="equal">
      <formula>#REF!</formula>
    </cfRule>
  </conditionalFormatting>
  <conditionalFormatting sqref="V93">
    <cfRule type="cellIs" dxfId="114" priority="198" operator="equal">
      <formula>#REF!</formula>
    </cfRule>
    <cfRule type="cellIs" dxfId="113" priority="199" operator="equal">
      <formula>#REF!</formula>
    </cfRule>
    <cfRule type="cellIs" dxfId="112" priority="200" operator="equal">
      <formula>#REF!</formula>
    </cfRule>
    <cfRule type="cellIs" dxfId="111" priority="201" operator="equal">
      <formula>#REF!</formula>
    </cfRule>
    <cfRule type="cellIs" dxfId="110" priority="202" operator="equal">
      <formula>#REF!</formula>
    </cfRule>
  </conditionalFormatting>
  <conditionalFormatting sqref="V95">
    <cfRule type="cellIs" dxfId="109" priority="145" operator="equal">
      <formula>#REF!</formula>
    </cfRule>
    <cfRule type="cellIs" dxfId="108" priority="146" operator="equal">
      <formula>#REF!</formula>
    </cfRule>
    <cfRule type="cellIs" dxfId="107" priority="147" operator="equal">
      <formula>#REF!</formula>
    </cfRule>
    <cfRule type="cellIs" dxfId="106" priority="148" operator="equal">
      <formula>#REF!</formula>
    </cfRule>
    <cfRule type="cellIs" dxfId="105" priority="149" operator="equal">
      <formula>#REF!</formula>
    </cfRule>
  </conditionalFormatting>
  <conditionalFormatting sqref="V97">
    <cfRule type="cellIs" dxfId="104" priority="97" operator="equal">
      <formula>#REF!</formula>
    </cfRule>
    <cfRule type="cellIs" dxfId="103" priority="98" operator="equal">
      <formula>#REF!</formula>
    </cfRule>
    <cfRule type="cellIs" dxfId="102" priority="99" operator="equal">
      <formula>#REF!</formula>
    </cfRule>
    <cfRule type="cellIs" dxfId="101" priority="100" operator="equal">
      <formula>#REF!</formula>
    </cfRule>
    <cfRule type="cellIs" dxfId="100" priority="101" operator="equal">
      <formula>#REF!</formula>
    </cfRule>
  </conditionalFormatting>
  <conditionalFormatting sqref="V99">
    <cfRule type="cellIs" dxfId="99" priority="44" operator="equal">
      <formula>#REF!</formula>
    </cfRule>
    <cfRule type="cellIs" dxfId="98" priority="45" operator="equal">
      <formula>#REF!</formula>
    </cfRule>
    <cfRule type="cellIs" dxfId="97" priority="46" operator="equal">
      <formula>#REF!</formula>
    </cfRule>
    <cfRule type="cellIs" dxfId="96" priority="47" operator="equal">
      <formula>#REF!</formula>
    </cfRule>
    <cfRule type="cellIs" dxfId="95" priority="48" operator="equal">
      <formula>#REF!</formula>
    </cfRule>
  </conditionalFormatting>
  <conditionalFormatting sqref="W12">
    <cfRule type="cellIs" dxfId="94" priority="1106" operator="equal">
      <formula>"Extremo"</formula>
    </cfRule>
    <cfRule type="cellIs" dxfId="93" priority="1107" operator="equal">
      <formula>"Alto"</formula>
    </cfRule>
    <cfRule type="cellIs" dxfId="92" priority="1108" operator="equal">
      <formula>"Moderado"</formula>
    </cfRule>
    <cfRule type="cellIs" dxfId="91" priority="1109" operator="equal">
      <formula>"Bajo"</formula>
    </cfRule>
  </conditionalFormatting>
  <conditionalFormatting sqref="W16">
    <cfRule type="cellIs" dxfId="90" priority="958" operator="equal">
      <formula>"Extremo"</formula>
    </cfRule>
    <cfRule type="cellIs" dxfId="89" priority="959" operator="equal">
      <formula>"Alto"</formula>
    </cfRule>
    <cfRule type="cellIs" dxfId="88" priority="960" operator="equal">
      <formula>"Moderado"</formula>
    </cfRule>
    <cfRule type="cellIs" dxfId="87" priority="961" operator="equal">
      <formula>"Bajo"</formula>
    </cfRule>
  </conditionalFormatting>
  <conditionalFormatting sqref="W20">
    <cfRule type="cellIs" dxfId="86" priority="954" operator="equal">
      <formula>"Extremo"</formula>
    </cfRule>
    <cfRule type="cellIs" dxfId="85" priority="955" operator="equal">
      <formula>"Alto"</formula>
    </cfRule>
    <cfRule type="cellIs" dxfId="84" priority="956" operator="equal">
      <formula>"Moderado"</formula>
    </cfRule>
    <cfRule type="cellIs" dxfId="83" priority="957" operator="equal">
      <formula>"Bajo"</formula>
    </cfRule>
  </conditionalFormatting>
  <conditionalFormatting sqref="W23">
    <cfRule type="cellIs" dxfId="82" priority="950" operator="equal">
      <formula>"Extremo"</formula>
    </cfRule>
    <cfRule type="cellIs" dxfId="81" priority="951" operator="equal">
      <formula>"Alto"</formula>
    </cfRule>
    <cfRule type="cellIs" dxfId="80" priority="952" operator="equal">
      <formula>"Moderado"</formula>
    </cfRule>
    <cfRule type="cellIs" dxfId="79" priority="953" operator="equal">
      <formula>"Bajo"</formula>
    </cfRule>
  </conditionalFormatting>
  <conditionalFormatting sqref="W25">
    <cfRule type="cellIs" dxfId="78" priority="829" operator="equal">
      <formula>"Extremo"</formula>
    </cfRule>
    <cfRule type="cellIs" dxfId="77" priority="830" operator="equal">
      <formula>"Alto"</formula>
    </cfRule>
    <cfRule type="cellIs" dxfId="76" priority="831" operator="equal">
      <formula>"Moderado"</formula>
    </cfRule>
    <cfRule type="cellIs" dxfId="75" priority="832" operator="equal">
      <formula>"Bajo"</formula>
    </cfRule>
  </conditionalFormatting>
  <conditionalFormatting sqref="W28">
    <cfRule type="cellIs" dxfId="74" priority="825" operator="equal">
      <formula>"Extremo"</formula>
    </cfRule>
    <cfRule type="cellIs" dxfId="73" priority="826" operator="equal">
      <formula>"Alto"</formula>
    </cfRule>
    <cfRule type="cellIs" dxfId="72" priority="827" operator="equal">
      <formula>"Moderado"</formula>
    </cfRule>
    <cfRule type="cellIs" dxfId="71" priority="828" operator="equal">
      <formula>"Bajo"</formula>
    </cfRule>
  </conditionalFormatting>
  <conditionalFormatting sqref="W31">
    <cfRule type="cellIs" dxfId="70" priority="738" operator="equal">
      <formula>"Extremo"</formula>
    </cfRule>
    <cfRule type="cellIs" dxfId="69" priority="739" operator="equal">
      <formula>"Alto"</formula>
    </cfRule>
    <cfRule type="cellIs" dxfId="68" priority="740" operator="equal">
      <formula>"Moderado"</formula>
    </cfRule>
    <cfRule type="cellIs" dxfId="67" priority="741" operator="equal">
      <formula>"Bajo"</formula>
    </cfRule>
  </conditionalFormatting>
  <conditionalFormatting sqref="W35">
    <cfRule type="cellIs" dxfId="66" priority="734" operator="equal">
      <formula>"Extremo"</formula>
    </cfRule>
    <cfRule type="cellIs" dxfId="65" priority="735" operator="equal">
      <formula>"Alto"</formula>
    </cfRule>
    <cfRule type="cellIs" dxfId="64" priority="736" operator="equal">
      <formula>"Moderado"</formula>
    </cfRule>
    <cfRule type="cellIs" dxfId="63" priority="737" operator="equal">
      <formula>"Bajo"</formula>
    </cfRule>
  </conditionalFormatting>
  <conditionalFormatting sqref="W38">
    <cfRule type="cellIs" dxfId="62" priority="632" operator="equal">
      <formula>"Extremo"</formula>
    </cfRule>
    <cfRule type="cellIs" dxfId="61" priority="633" operator="equal">
      <formula>"Alto"</formula>
    </cfRule>
    <cfRule type="cellIs" dxfId="60" priority="634" operator="equal">
      <formula>"Moderado"</formula>
    </cfRule>
    <cfRule type="cellIs" dxfId="59" priority="635" operator="equal">
      <formula>"Bajo"</formula>
    </cfRule>
  </conditionalFormatting>
  <conditionalFormatting sqref="W43">
    <cfRule type="cellIs" dxfId="58" priority="628" operator="equal">
      <formula>"Extremo"</formula>
    </cfRule>
    <cfRule type="cellIs" dxfId="57" priority="629" operator="equal">
      <formula>"Alto"</formula>
    </cfRule>
    <cfRule type="cellIs" dxfId="56" priority="630" operator="equal">
      <formula>"Moderado"</formula>
    </cfRule>
    <cfRule type="cellIs" dxfId="55" priority="631" operator="equal">
      <formula>"Bajo"</formula>
    </cfRule>
  </conditionalFormatting>
  <conditionalFormatting sqref="W48">
    <cfRule type="cellIs" dxfId="54" priority="608" operator="equal">
      <formula>"Extremo"</formula>
    </cfRule>
    <cfRule type="cellIs" dxfId="53" priority="609" operator="equal">
      <formula>"Alto"</formula>
    </cfRule>
    <cfRule type="cellIs" dxfId="52" priority="610" operator="equal">
      <formula>"Moderado"</formula>
    </cfRule>
    <cfRule type="cellIs" dxfId="51" priority="611" operator="equal">
      <formula>"Bajo"</formula>
    </cfRule>
  </conditionalFormatting>
  <conditionalFormatting sqref="W53">
    <cfRule type="cellIs" dxfId="50" priority="520" operator="equal">
      <formula>"Extremo"</formula>
    </cfRule>
    <cfRule type="cellIs" dxfId="49" priority="521" operator="equal">
      <formula>"Alto"</formula>
    </cfRule>
    <cfRule type="cellIs" dxfId="48" priority="522" operator="equal">
      <formula>"Moderado"</formula>
    </cfRule>
    <cfRule type="cellIs" dxfId="47" priority="523" operator="equal">
      <formula>"Bajo"</formula>
    </cfRule>
  </conditionalFormatting>
  <conditionalFormatting sqref="W58">
    <cfRule type="cellIs" dxfId="46" priority="516" operator="equal">
      <formula>"Extremo"</formula>
    </cfRule>
    <cfRule type="cellIs" dxfId="45" priority="517" operator="equal">
      <formula>"Alto"</formula>
    </cfRule>
    <cfRule type="cellIs" dxfId="44" priority="518" operator="equal">
      <formula>"Moderado"</formula>
    </cfRule>
    <cfRule type="cellIs" dxfId="43" priority="519" operator="equal">
      <formula>"Bajo"</formula>
    </cfRule>
  </conditionalFormatting>
  <conditionalFormatting sqref="W63">
    <cfRule type="cellIs" dxfId="42" priority="414" operator="equal">
      <formula>"Extremo"</formula>
    </cfRule>
    <cfRule type="cellIs" dxfId="41" priority="415" operator="equal">
      <formula>"Alto"</formula>
    </cfRule>
    <cfRule type="cellIs" dxfId="40" priority="416" operator="equal">
      <formula>"Moderado"</formula>
    </cfRule>
    <cfRule type="cellIs" dxfId="39" priority="417" operator="equal">
      <formula>"Bajo"</formula>
    </cfRule>
  </conditionalFormatting>
  <conditionalFormatting sqref="W68">
    <cfRule type="cellIs" dxfId="38" priority="410" operator="equal">
      <formula>"Extremo"</formula>
    </cfRule>
    <cfRule type="cellIs" dxfId="37" priority="411" operator="equal">
      <formula>"Alto"</formula>
    </cfRule>
    <cfRule type="cellIs" dxfId="36" priority="412" operator="equal">
      <formula>"Moderado"</formula>
    </cfRule>
    <cfRule type="cellIs" dxfId="35" priority="413" operator="equal">
      <formula>"Bajo"</formula>
    </cfRule>
  </conditionalFormatting>
  <conditionalFormatting sqref="W73">
    <cfRule type="cellIs" dxfId="34" priority="318" operator="equal">
      <formula>"Extremo"</formula>
    </cfRule>
    <cfRule type="cellIs" dxfId="33" priority="319" operator="equal">
      <formula>"Alto"</formula>
    </cfRule>
    <cfRule type="cellIs" dxfId="32" priority="320" operator="equal">
      <formula>"Moderado"</formula>
    </cfRule>
    <cfRule type="cellIs" dxfId="31" priority="321" operator="equal">
      <formula>"Bajo"</formula>
    </cfRule>
  </conditionalFormatting>
  <conditionalFormatting sqref="W78">
    <cfRule type="cellIs" dxfId="30" priority="314" operator="equal">
      <formula>"Extremo"</formula>
    </cfRule>
    <cfRule type="cellIs" dxfId="29" priority="315" operator="equal">
      <formula>"Alto"</formula>
    </cfRule>
    <cfRule type="cellIs" dxfId="28" priority="316" operator="equal">
      <formula>"Moderado"</formula>
    </cfRule>
    <cfRule type="cellIs" dxfId="27" priority="317" operator="equal">
      <formula>"Bajo"</formula>
    </cfRule>
  </conditionalFormatting>
  <conditionalFormatting sqref="W83">
    <cfRule type="cellIs" dxfId="26" priority="211" operator="equal">
      <formula>"Extremo"</formula>
    </cfRule>
    <cfRule type="cellIs" dxfId="25" priority="212" operator="equal">
      <formula>"Alto"</formula>
    </cfRule>
    <cfRule type="cellIs" dxfId="24" priority="213" operator="equal">
      <formula>"Moderado"</formula>
    </cfRule>
    <cfRule type="cellIs" dxfId="23" priority="214" operator="equal">
      <formula>"Bajo"</formula>
    </cfRule>
  </conditionalFormatting>
  <conditionalFormatting sqref="W88">
    <cfRule type="cellIs" dxfId="22" priority="207" operator="equal">
      <formula>"Extremo"</formula>
    </cfRule>
    <cfRule type="cellIs" dxfId="21" priority="208" operator="equal">
      <formula>"Alto"</formula>
    </cfRule>
    <cfRule type="cellIs" dxfId="20" priority="209" operator="equal">
      <formula>"Moderado"</formula>
    </cfRule>
    <cfRule type="cellIs" dxfId="19" priority="210" operator="equal">
      <formula>"Bajo"</formula>
    </cfRule>
  </conditionalFormatting>
  <conditionalFormatting sqref="W93">
    <cfRule type="cellIs" dxfId="18" priority="155" operator="equal">
      <formula>"Extremo"</formula>
    </cfRule>
    <cfRule type="cellIs" dxfId="17" priority="156" operator="equal">
      <formula>"Alto"</formula>
    </cfRule>
    <cfRule type="cellIs" dxfId="16" priority="157" operator="equal">
      <formula>"Moderado"</formula>
    </cfRule>
    <cfRule type="cellIs" dxfId="15" priority="158" operator="equal">
      <formula>"Bajo"</formula>
    </cfRule>
  </conditionalFormatting>
  <conditionalFormatting sqref="W95">
    <cfRule type="cellIs" dxfId="14" priority="102" operator="equal">
      <formula>"Extremo"</formula>
    </cfRule>
    <cfRule type="cellIs" dxfId="13" priority="103" operator="equal">
      <formula>"Alto"</formula>
    </cfRule>
    <cfRule type="cellIs" dxfId="12" priority="104" operator="equal">
      <formula>"Moderado"</formula>
    </cfRule>
    <cfRule type="cellIs" dxfId="11" priority="105" operator="equal">
      <formula>"Bajo"</formula>
    </cfRule>
  </conditionalFormatting>
  <conditionalFormatting sqref="W97">
    <cfRule type="cellIs" dxfId="10" priority="54" operator="equal">
      <formula>"Extremo"</formula>
    </cfRule>
    <cfRule type="cellIs" dxfId="9" priority="55" operator="equal">
      <formula>"Alto"</formula>
    </cfRule>
    <cfRule type="cellIs" dxfId="8" priority="56" operator="equal">
      <formula>"Moderado"</formula>
    </cfRule>
    <cfRule type="cellIs" dxfId="7" priority="57" operator="equal">
      <formula>"Bajo"</formula>
    </cfRule>
  </conditionalFormatting>
  <conditionalFormatting sqref="W99">
    <cfRule type="cellIs" dxfId="6" priority="1" operator="equal">
      <formula>"Extremo"</formula>
    </cfRule>
    <cfRule type="cellIs" dxfId="5" priority="2" operator="equal">
      <formula>"Alto"</formula>
    </cfRule>
    <cfRule type="cellIs" dxfId="4" priority="3" operator="equal">
      <formula>"Moderado"</formula>
    </cfRule>
    <cfRule type="cellIs" dxfId="3" priority="4" operator="equal">
      <formula>"Bajo"</formula>
    </cfRule>
  </conditionalFormatting>
  <conditionalFormatting sqref="AA45">
    <cfRule type="uniqueValues" dxfId="2" priority="623"/>
  </conditionalFormatting>
  <conditionalFormatting sqref="AA49:AA50">
    <cfRule type="uniqueValues" dxfId="1" priority="622"/>
  </conditionalFormatting>
  <conditionalFormatting sqref="AA80">
    <cfRule type="uniqueValues" dxfId="0" priority="309"/>
  </conditionalFormatting>
  <dataValidations count="17">
    <dataValidation type="list" allowBlank="1" showInputMessage="1" showErrorMessage="1" sqref="AT12 AT16 AT20 AT23 AT25 KL25 UH25 AED25 ANZ25 AXV25 BHR25 BRN25 CBJ25 CLF25 CVB25 DEX25 DOT25 DYP25 EIL25 ESH25 FCD25 FLZ25 FVV25 GFR25 GPN25 GZJ25 HJF25 HTB25 ICX25 IMT25 IWP25 JGL25 JQH25 KAD25 KJZ25 KTV25 LDR25 LNN25 LXJ25 MHF25 MRB25 NAX25 NKT25 NUP25 OEL25 OOH25 OYD25 PHZ25 PRV25 QBR25 QLN25 QVJ25 RFF25 RPB25 RYX25 SIT25 SSP25 TCL25 TMH25 TWD25 UFZ25 UPV25 UZR25 VJN25 VTJ25 WDF25 WNB25 WWX25 AT28 KL28 UH28 AED28 ANZ28 AXV28 BHR28 BRN28 CBJ28 CLF28 CVB28 DEX28 DOT28 DYP28 EIL28 ESH28 FCD28 FLZ28 FVV28 GFR28 GPN28 GZJ28 HJF28 HTB28 ICX28 IMT28 IWP28 JGL28 JQH28 KAD28 KJZ28 KTV28 LDR28 LNN28 LXJ28 MHF28 MRB28 NAX28 NKT28 NUP28 OEL28 OOH28 OYD28 PHZ28 PRV28 QBR28 QLN28 QVJ28 RFF28 RPB28 RYX28 SIT28 SSP28 TCL28 TMH28 TWD28 UFZ28 UPV28 UZR28 VJN28 VTJ28 WDF28 WNB28 WWX28 AT31 AT35 AT38 AT43 AT48 AT53 AT58 AT63 AT68 AT73 AT78 AT83 AT88 AT93 AT95 AT97 AT99">
      <formula1>"Reducir mitigar,Reducir Transferir,Aceptar,Evitar"</formula1>
    </dataValidation>
    <dataValidation type="list" allowBlank="1" showInputMessage="1" showErrorMessage="1" sqref="H12:I12 H20:I20 H23:I23 H16:I16 H28:I28 IZ28:JA28 SV28:SW28 ACR28:ACS28 AMN28:AMO28 AWJ28:AWK28 BGF28:BGG28 BQB28:BQC28 BZX28:BZY28 CJT28:CJU28 CTP28:CTQ28 DDL28:DDM28 DNH28:DNI28 DXD28:DXE28 EGZ28:EHA28 EQV28:EQW28 FAR28:FAS28 FKN28:FKO28 FUJ28:FUK28 GEF28:GEG28 GOB28:GOC28 GXX28:GXY28 HHT28:HHU28 HRP28:HRQ28 IBL28:IBM28 ILH28:ILI28 IVD28:IVE28 JEZ28:JFA28 JOV28:JOW28 JYR28:JYS28 KIN28:KIO28 KSJ28:KSK28 LCF28:LCG28 LMB28:LMC28 LVX28:LVY28 MFT28:MFU28 MPP28:MPQ28 MZL28:MZM28 NJH28:NJI28 NTD28:NTE28 OCZ28:ODA28 OMV28:OMW28 OWR28:OWS28 PGN28:PGO28 PQJ28:PQK28 QAF28:QAG28 QKB28:QKC28 QTX28:QTY28 RDT28:RDU28 RNP28:RNQ28 RXL28:RXM28 SHH28:SHI28 SRD28:SRE28 TAZ28:TBA28 TKV28:TKW28 TUR28:TUS28 UEN28:UEO28 UOJ28:UOK28 UYF28:UYG28 VIB28:VIC28 VRX28:VRY28 WBT28:WBU28 WLP28:WLQ28 WVL28:WVM28 H25:I25 IZ25:JA25 SV25:SW25 ACR25:ACS25 AMN25:AMO25 AWJ25:AWK25 BGF25:BGG25 BQB25:BQC25 BZX25:BZY25 CJT25:CJU25 CTP25:CTQ25 DDL25:DDM25 DNH25:DNI25 DXD25:DXE25 EGZ25:EHA25 EQV25:EQW25 FAR25:FAS25 FKN25:FKO25 FUJ25:FUK25 GEF25:GEG25 GOB25:GOC25 GXX25:GXY25 HHT25:HHU25 HRP25:HRQ25 IBL25:IBM25 ILH25:ILI25 IVD25:IVE25 JEZ25:JFA25 JOV25:JOW25 JYR25:JYS25 KIN25:KIO25 KSJ25:KSK25 LCF25:LCG25 LMB25:LMC25 LVX25:LVY25 MFT25:MFU25 MPP25:MPQ25 MZL25:MZM25 NJH25:NJI25 NTD25:NTE25 OCZ25:ODA25 OMV25:OMW25 OWR25:OWS25 PGN25:PGO25 PQJ25:PQK25 QAF25:QAG25 QKB25:QKC25 QTX25:QTY25 RDT25:RDU25 RNP25:RNQ25 RXL25:RXM25 SHH25:SHI25 SRD25:SRE25 TAZ25:TBA25 TKV25:TKW25 TUR25:TUS25 UEN25:UEO25 UOJ25:UOK25 UYF25:UYG25 VIB25:VIC25 VRX25:VRY25 WBT25:WBU25 WLP25:WLQ25 WVL25:WVM25 H35:I35 H31:I31 H43:I43 H48:I48 H38:I38 H58:I58 H53:I53 H68:I68 H63:I63 H78:I78 H73:I73 H88:I88 H83:I83 H93:I93 H95:I95 H97:I97 H99:I99">
      <formula1>"Procesos,Evento externo,Talento humano,Tecnologias,Infraestructura"</formula1>
    </dataValidation>
    <dataValidation type="list" allowBlank="1" showInputMessage="1" showErrorMessage="1" sqref="JU25:JU30 TQ25:TQ30 ADM25:ADM30 ANI25:ANI30 AXE25:AXE30 BHA25:BHA30 BQW25:BQW30 CAS25:CAS30 CKO25:CKO30 CUK25:CUK30 DEG25:DEG30 DOC25:DOC30 DXY25:DXY30 EHU25:EHU30 ERQ25:ERQ30 FBM25:FBM30 FLI25:FLI30 FVE25:FVE30 GFA25:GFA30 GOW25:GOW30 GYS25:GYS30 HIO25:HIO30 HSK25:HSK30 ICG25:ICG30 IMC25:IMC30 IVY25:IVY30 JFU25:JFU30 JPQ25:JPQ30 JZM25:JZM30 KJI25:KJI30 KTE25:KTE30 LDA25:LDA30 LMW25:LMW30 LWS25:LWS30 MGO25:MGO30 MQK25:MQK30 NAG25:NAG30 NKC25:NKC30 NTY25:NTY30 ODU25:ODU30 ONQ25:ONQ30 OXM25:OXM30 PHI25:PHI30 PRE25:PRE30 QBA25:QBA30 QKW25:QKW30 QUS25:QUS30 REO25:REO30 ROK25:ROK30 RYG25:RYG30 SIC25:SIC30 SRY25:SRY30 TBU25:TBU30 TLQ25:TLQ30 TVM25:TVM30 UFI25:UFI30 UPE25:UPE30 UZA25:UZA30 VIW25:VIW30 VSS25:VSS30 WCO25:WCO30 WMK25:WMK30 WWG25:WWG30 AC12:AC40 AC43:AC45 AC48:AC50 AC53:AC55 AC58:AC60 AC63:AC65 AC68:AC70 AC73:AC75 AC78:AC80 AC83:AC86 AC88:AC91 AC93:AC101">
      <formula1>"Preventivo,Detectivo,Correctivo"</formula1>
    </dataValidation>
    <dataValidation type="list" allowBlank="1" showInputMessage="1" showErrorMessage="1" sqref="AF12:AF19 AF23:AF27 JX25:JX27 TT25:TT27 ADP25:ADP27 ANL25:ANL27 AXH25:AXH27 BHD25:BHD27 BQZ25:BQZ27 CAV25:CAV27 CKR25:CKR27 CUN25:CUN27 DEJ25:DEJ27 DOF25:DOF27 DYB25:DYB27 EHX25:EHX27 ERT25:ERT27 FBP25:FBP27 FLL25:FLL27 FVH25:FVH27 GFD25:GFD27 GOZ25:GOZ27 GYV25:GYV27 HIR25:HIR27 HSN25:HSN27 ICJ25:ICJ27 IMF25:IMF27 IWB25:IWB27 JFX25:JFX27 JPT25:JPT27 JZP25:JZP27 KJL25:KJL27 KTH25:KTH27 LDD25:LDD27 LMZ25:LMZ27 LWV25:LWV27 MGR25:MGR27 MQN25:MQN27 NAJ25:NAJ27 NKF25:NKF27 NUB25:NUB27 ODX25:ODX27 ONT25:ONT27 OXP25:OXP27 PHL25:PHL27 PRH25:PRH27 QBD25:QBD27 QKZ25:QKZ27 QUV25:QUV27 RER25:RER27 RON25:RON27 RYJ25:RYJ27 SIF25:SIF27 SSB25:SSB27 TBX25:TBX27 TLT25:TLT27 TVP25:TVP27 UFL25:UFL27 UPH25:UPH27 UZD25:UZD27 VIZ25:VIZ27 VSV25:VSV27 WCR25:WCR27 WMN25:WMN27 WWJ25:WWJ27 AF31:AF34 AF38:AF40 AF45 AF48:AF50 AF53:AF55 AF63:AF65 AF73:AF75 AF83:AF86 AF93:AF101">
      <formula1>"Manual,Automatico"</formula1>
    </dataValidation>
    <dataValidation type="list" allowBlank="1" showInputMessage="1" showErrorMessage="1" sqref="JZ25:JZ30 TV25:TV30 ADR25:ADR30 ANN25:ANN30 AXJ25:AXJ30 BHF25:BHF30 BRB25:BRB30 CAX25:CAX30 CKT25:CKT30 CUP25:CUP30 DEL25:DEL30 DOH25:DOH30 DYD25:DYD30 EHZ25:EHZ30 ERV25:ERV30 FBR25:FBR30 FLN25:FLN30 FVJ25:FVJ30 GFF25:GFF30 GPB25:GPB30 GYX25:GYX30 HIT25:HIT30 HSP25:HSP30 ICL25:ICL30 IMH25:IMH30 IWD25:IWD30 JFZ25:JFZ30 JPV25:JPV30 JZR25:JZR30 KJN25:KJN30 KTJ25:KTJ30 LDF25:LDF30 LNB25:LNB30 LWX25:LWX30 MGT25:MGT30 MQP25:MQP30 NAL25:NAL30 NKH25:NKH30 NUD25:NUD30 ODZ25:ODZ30 ONV25:ONV30 OXR25:OXR30 PHN25:PHN30 PRJ25:PRJ30 QBF25:QBF30 QLB25:QLB30 QUX25:QUX30 RET25:RET30 ROP25:ROP30 RYL25:RYL30 SIH25:SIH30 SSD25:SSD30 TBZ25:TBZ30 TLV25:TLV30 TVR25:TVR30 UFN25:UFN30 UPJ25:UPJ30 UZF25:UZF30 VJB25:VJB30 VSX25:VSX30 WCT25:WCT30 WMP25:WMP30 WWL25:WWL30 AH12:AH40 AH43:AH45 AH48:AH50 AH58:AH60 AH53:AH55 AH68:AH70 AH63:AH65 AH78:AH80 AH73:AH75 AH88:AH91 AH83:AH86 AH93:AH101">
      <formula1>"Documentado,Sin Documentar"</formula1>
    </dataValidation>
    <dataValidation type="list" allowBlank="1" showInputMessage="1" showErrorMessage="1" sqref="KA25:KA30 TW25:TW30 ADS25:ADS30 ANO25:ANO30 AXK25:AXK30 BHG25:BHG30 BRC25:BRC30 CAY25:CAY30 CKU25:CKU30 CUQ25:CUQ30 DEM25:DEM30 DOI25:DOI30 DYE25:DYE30 EIA25:EIA30 ERW25:ERW30 FBS25:FBS30 FLO25:FLO30 FVK25:FVK30 GFG25:GFG30 GPC25:GPC30 GYY25:GYY30 HIU25:HIU30 HSQ25:HSQ30 ICM25:ICM30 IMI25:IMI30 IWE25:IWE30 JGA25:JGA30 JPW25:JPW30 JZS25:JZS30 KJO25:KJO30 KTK25:KTK30 LDG25:LDG30 LNC25:LNC30 LWY25:LWY30 MGU25:MGU30 MQQ25:MQQ30 NAM25:NAM30 NKI25:NKI30 NUE25:NUE30 OEA25:OEA30 ONW25:ONW30 OXS25:OXS30 PHO25:PHO30 PRK25:PRK30 QBG25:QBG30 QLC25:QLC30 QUY25:QUY30 REU25:REU30 ROQ25:ROQ30 RYM25:RYM30 SII25:SII30 SSE25:SSE30 TCA25:TCA30 TLW25:TLW30 TVS25:TVS30 UFO25:UFO30 UPK25:UPK30 UZG25:UZG30 VJC25:VJC30 VSY25:VSY30 WCU25:WCU30 WMQ25:WMQ30 WWM25:WWM30 AI12:AI40 AI43:AI45 AI48:AI50 AI53:AI55 AI58:AI60 AI68:AI70 AI63:AI65 AI73:AI75 AI78:AI80 AI83:AI86 AI88:AI91 AI93:AI101">
      <formula1>"Continua,Aleatoria"</formula1>
    </dataValidation>
    <dataValidation type="list" allowBlank="1" showInputMessage="1" showErrorMessage="1" sqref="KB25:KB30 TX25:TX30 ADT25:ADT30 ANP25:ANP30 AXL25:AXL30 BHH25:BHH30 BRD25:BRD30 CAZ25:CAZ30 CKV25:CKV30 CUR25:CUR30 DEN25:DEN30 DOJ25:DOJ30 DYF25:DYF30 EIB25:EIB30 ERX25:ERX30 FBT25:FBT30 FLP25:FLP30 FVL25:FVL30 GFH25:GFH30 GPD25:GPD30 GYZ25:GYZ30 HIV25:HIV30 HSR25:HSR30 ICN25:ICN30 IMJ25:IMJ30 IWF25:IWF30 JGB25:JGB30 JPX25:JPX30 JZT25:JZT30 KJP25:KJP30 KTL25:KTL30 LDH25:LDH30 LND25:LND30 LWZ25:LWZ30 MGV25:MGV30 MQR25:MQR30 NAN25:NAN30 NKJ25:NKJ30 NUF25:NUF30 OEB25:OEB30 ONX25:ONX30 OXT25:OXT30 PHP25:PHP30 PRL25:PRL30 QBH25:QBH30 QLD25:QLD30 QUZ25:QUZ30 REV25:REV30 ROR25:ROR30 RYN25:RYN30 SIJ25:SIJ30 SSF25:SSF30 TCB25:TCB30 TLX25:TLX30 TVT25:TVT30 UFP25:UFP30 UPL25:UPL30 UZH25:UZH30 VJD25:VJD30 VSZ25:VSZ30 WCV25:WCV30 WMR25:WMR30 WWN25:WWN30 AJ12:AJ40 AJ43:AJ45 AJ48:AJ50 AJ53:AJ55 AJ58:AJ60 AJ68:AJ70 AJ63:AJ65 AJ73:AJ75 AJ78:AJ80 AJ83:AJ86 AJ88:AJ91 AJ93:AJ101">
      <formula1>"Con Registro,Sin Registro"</formula1>
    </dataValidation>
    <dataValidation type="list" allowBlank="1" showInputMessage="1" showErrorMessage="1" sqref="Q12">
      <formula1>$R$12:$R$15</formula1>
    </dataValidation>
    <dataValidation type="list" allowBlank="1" showInputMessage="1" showErrorMessage="1" sqref="Q16 Q20 Q23 Q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Q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Q31 Q35 Q38 Q43 Q48 Q53 Q58 Q63 Q68 Q73 Q78 Q83 Q88">
      <formula1>$R$12:$R$16</formula1>
    </dataValidation>
    <dataValidation type="list" allowBlank="1" showInputMessage="1" showErrorMessage="1" sqref="AF20:AF22 AF28:AF30 JX28:JX30 TT28:TT30 ADP28:ADP30 ANL28:ANL30 AXH28:AXH30 BHD28:BHD30 BQZ28:BQZ30 CAV28:CAV30 CKR28:CKR30 CUN28:CUN30 DEJ28:DEJ30 DOF28:DOF30 DYB28:DYB30 EHX28:EHX30 ERT28:ERT30 FBP28:FBP30 FLL28:FLL30 FVH28:FVH30 GFD28:GFD30 GOZ28:GOZ30 GYV28:GYV30 HIR28:HIR30 HSN28:HSN30 ICJ28:ICJ30 IMF28:IMF30 IWB28:IWB30 JFX28:JFX30 JPT28:JPT30 JZP28:JZP30 KJL28:KJL30 KTH28:KTH30 LDD28:LDD30 LMZ28:LMZ30 LWV28:LWV30 MGR28:MGR30 MQN28:MQN30 NAJ28:NAJ30 NKF28:NKF30 NUB28:NUB30 ODX28:ODX30 ONT28:ONT30 OXP28:OXP30 PHL28:PHL30 PRH28:PRH30 QBD28:QBD30 QKZ28:QKZ30 QUV28:QUV30 RER28:RER30 RON28:RON30 RYJ28:RYJ30 SIF28:SIF30 SSB28:SSB30 TBX28:TBX30 TLT28:TLT30 TVP28:TVP30 UFL28:UFL30 UPH28:UPH30 UZD28:UZD30 VIZ28:VIZ30 VSV28:VSV30 WCR28:WCR30 WMN28:WMN30 WWJ28:WWJ30 AF35:AF37 AF43:AF44 AF58:AF60 AF68:AF70 AF78:AF80 AF88:AF91">
      <formula1>"Manual,Automático"</formula1>
    </dataValidation>
    <dataValidation type="list" allowBlank="1" showInputMessage="1" showErrorMessage="1" sqref="Q95 Q93 Q99 Q97">
      <formula1>$R$12:$R$13</formula1>
    </dataValidation>
    <dataValidation type="list" allowBlank="1" showInputMessage="1" showErrorMessage="1" sqref="WVG25:WVG30 WLK25:WLK30 WBO25:WBO30 VRS25:VRS30 VHW25:VHW30 UYA25:UYA30 UOE25:UOE30 UEI25:UEI30 TUM25:TUM30 TKQ25:TKQ30 TAU25:TAU30 SQY25:SQY30 SHC25:SHC30 RXG25:RXG30 RNK25:RNK30 RDO25:RDO30 QTS25:QTS30 QJW25:QJW30 QAA25:QAA30 PQE25:PQE30 PGI25:PGI30 OWM25:OWM30 OMQ25:OMQ30 OCU25:OCU30 NSY25:NSY30 NJC25:NJC30 MZG25:MZG30 MPK25:MPK30 MFO25:MFO30 LVS25:LVS30 LLW25:LLW30 LCA25:LCA30 KSE25:KSE30 KII25:KII30 JYM25:JYM30 JOQ25:JOQ30 JEU25:JEU30 IUY25:IUY30 ILC25:ILC30 IBG25:IBG30 HRK25:HRK30 HHO25:HHO30 GXS25:GXS30 GNW25:GNW30 GEA25:GEA30 FUE25:FUE30 FKI25:FKI30 FAM25:FAM30 EQQ25:EQQ30 EGU25:EGU30 DWY25:DWY30 DNC25:DNC30 DDG25:DDG30 CTK25:CTK30 CJO25:CJO30 BZS25:BZS30 BPW25:BPW30 BGA25:BGA30 AWE25:AWE30 AMI25:AMI30 ACM25:ACM30 SQ25:SQ30 IU25:IU30 C12:C101">
      <formula1>"Posibilidad de perdidad economica,Posibilidad de perdida reputacional,Posibilidad de perdida economica y reputacional,Posibilidad de perdida reputacional y economica"</formula1>
    </dataValidation>
    <dataValidation type="list" allowBlank="1" showInputMessage="1" showErrorMessage="1" sqref="WVK25:WVK30 WLO25:WLO30 WBS25:WBS30 VRW25:VRW30 VIA25:VIA30 UYE25:UYE30 UOI25:UOI30 UEM25:UEM30 TUQ25:TUQ30 TKU25:TKU30 TAY25:TAY30 SRC25:SRC30 SHG25:SHG30 RXK25:RXK30 RNO25:RNO30 RDS25:RDS30 QTW25:QTW30 QKA25:QKA30 QAE25:QAE30 PQI25:PQI30 PGM25:PGM30 OWQ25:OWQ30 OMU25:OMU30 OCY25:OCY30 NTC25:NTC30 NJG25:NJG30 MZK25:MZK30 MPO25:MPO30 MFS25:MFS30 LVW25:LVW30 LMA25:LMA30 LCE25:LCE30 KSI25:KSI30 KIM25:KIM30 JYQ25:JYQ30 JOU25:JOU30 JEY25:JEY30 IVC25:IVC30 ILG25:ILG30 IBK25:IBK30 HRO25:HRO30 HHS25:HHS30 GXW25:GXW30 GOA25:GOA30 GEE25:GEE30 FUI25:FUI30 FKM25:FKM30 FAQ25:FAQ30 EQU25:EQU30 EGY25:EGY30 DXC25:DXC30 DNG25:DNG30 DDK25:DDK30 CTO25:CTO30 CJS25:CJS30 BZW25:BZW30 BQA25:BQA30 BGE25:BGE30 AWI25:AWI30 AMM25:AMM30 ACQ25:ACQ30 SU25:SU30 IY25:IY30 G12:G101">
      <formula1>"A Ejecucion y administracion de procesos,B Fraude externo,C Fraude interno,D Fallas teconologicas,E Relaciones laborales,F Usuarios productos y practicas organizacionales,G Daños activos fisicos"</formula1>
    </dataValidation>
    <dataValidation type="list" allowBlank="1" showInputMessage="1" showErrorMessage="1" sqref="WVR25:WVR30 WLV25:WLV30 WBZ25:WBZ30 VSD25:VSD30 VIH25:VIH30 UYL25:UYL30 UOP25:UOP30 UET25:UET30 TUX25:TUX30 TLB25:TLB30 TBF25:TBF30 SRJ25:SRJ30 SHN25:SHN30 RXR25:RXR30 RNV25:RNV30 RDZ25:RDZ30 QUD25:QUD30 QKH25:QKH30 QAL25:QAL30 PQP25:PQP30 PGT25:PGT30 OWX25:OWX30 ONB25:ONB30 ODF25:ODF30 NTJ25:NTJ30 NJN25:NJN30 MZR25:MZR30 MPV25:MPV30 MFZ25:MFZ30 LWD25:LWD30 LMH25:LMH30 LCL25:LCL30 KSP25:KSP30 KIT25:KIT30 JYX25:JYX30 JPB25:JPB30 JFF25:JFF30 IVJ25:IVJ30 ILN25:ILN30 IBR25:IBR30 HRV25:HRV30 HHZ25:HHZ30 GYD25:GYD30 GOH25:GOH30 GEL25:GEL30 FUP25:FUP30 FKT25:FKT30 FAX25:FAX30 ERB25:ERB30 EHF25:EHF30 DXJ25:DXJ30 DNN25:DNN30 DDR25:DDR30 CTV25:CTV30 CJZ25:CJZ30 CAD25:CAD30 BQH25:BQH30 BGL25:BGL30 AWP25:AWP30 AMT25:AMT30 ACX25:ACX30 TB25:TB30 JF25:JF30 N12:N101">
      <formula1>"N/A,menor a 10 SMLMV,ENTRE 10 Y 50 SMLMV,entre 50 y 100 SMLMV,entre 100 y 500 SMLMV,Mayor a 500 SMLMV"</formula1>
    </dataValidation>
    <dataValidation type="list" allowBlank="1" showInputMessage="1" showErrorMessage="1" sqref="WXH25:WXH30 WNL25:WNL30 WDP25:WDP30 VTT25:VTT30 VJX25:VJX30 VAB25:VAB30 UQF25:UQF30 UGJ25:UGJ30 TWN25:TWN30 TMR25:TMR30 TCV25:TCV30 SSZ25:SSZ30 SJD25:SJD30 RZH25:RZH30 RPL25:RPL30 RFP25:RFP30 QVT25:QVT30 QLX25:QLX30 QCB25:QCB30 PSF25:PSF30 PIJ25:PIJ30 OYN25:OYN30 OOR25:OOR30 OEV25:OEV30 NUZ25:NUZ30 NLD25:NLD30 NBH25:NBH30 MRL25:MRL30 MHP25:MHP30 LXT25:LXT30 LNX25:LNX30 LEB25:LEB30 KUF25:KUF30 KKJ25:KKJ30 KAN25:KAN30 JQR25:JQR30 JGV25:JGV30 IWZ25:IWZ30 IND25:IND30 IDH25:IDH30 HTL25:HTL30 HJP25:HJP30 GZT25:GZT30 GPX25:GPX30 GGB25:GGB30 FWF25:FWF30 FMJ25:FMJ30 FCN25:FCN30 ESR25:ESR30 EIV25:EIV30 DYZ25:DYZ30 DPD25:DPD30 DFH25:DFH30 CVL25:CVL30 CLP25:CLP30 CBT25:CBT30 BRX25:BRX30 BIB25:BIB30 AYF25:AYF30 AOJ25:AOJ30 AEN25:AEN30 UR25:UR30 KV25:KV30 BC12:BC101">
      <formula1>"Sin Iniciar,En proceso,Cerrado"</formula1>
    </dataValidation>
    <dataValidation type="list" allowBlank="1" showInputMessage="1" showErrorMessage="1" sqref="K5">
      <formula1>"Estrategico,Misional,Apoyo"</formula1>
    </dataValidation>
    <dataValidation type="list" allowBlank="1" showInputMessage="1" showErrorMessage="1" sqref="I5 A12:A101">
      <formula1>$BI$6:$BI$17</formula1>
    </dataValidation>
  </dataValidations>
  <pageMargins left="0.7" right="0.7" top="0.75" bottom="0.75" header="0.3" footer="0.3"/>
  <pageSetup orientation="portrait" horizontalDpi="4294967292"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5"/>
  <sheetViews>
    <sheetView workbookViewId="0">
      <selection activeCell="B5" sqref="B5"/>
    </sheetView>
  </sheetViews>
  <sheetFormatPr baseColWidth="10" defaultColWidth="11.42578125" defaultRowHeight="15" x14ac:dyDescent="0.25"/>
  <cols>
    <col min="1" max="1" width="11.7109375" customWidth="1"/>
    <col min="2" max="2" width="69.140625" customWidth="1"/>
    <col min="3" max="3" width="13.5703125" customWidth="1"/>
  </cols>
  <sheetData>
    <row r="2" spans="1:3" x14ac:dyDescent="0.25">
      <c r="A2" s="237" t="s">
        <v>476</v>
      </c>
      <c r="B2" s="237"/>
      <c r="C2" s="237"/>
    </row>
    <row r="3" spans="1:3" x14ac:dyDescent="0.25">
      <c r="A3" s="80" t="s">
        <v>477</v>
      </c>
      <c r="B3" s="80" t="s">
        <v>478</v>
      </c>
      <c r="C3" s="80" t="s">
        <v>479</v>
      </c>
    </row>
    <row r="4" spans="1:3" x14ac:dyDescent="0.25">
      <c r="A4" s="81">
        <v>45028</v>
      </c>
      <c r="B4" s="82" t="s">
        <v>480</v>
      </c>
      <c r="C4" s="83" t="s">
        <v>481</v>
      </c>
    </row>
    <row r="5" spans="1:3" ht="22.5" x14ac:dyDescent="0.25">
      <c r="A5" s="84">
        <v>45565</v>
      </c>
      <c r="B5" s="85" t="s">
        <v>482</v>
      </c>
      <c r="C5" s="86" t="s">
        <v>483</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2502d81-266f-4a7e-a6f0-5b90270e46f6" xsi:nil="true"/>
    <lcf76f155ced4ddcb4097134ff3c332f xmlns="7437b579-c751-4e12-9475-58e8167c088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E718766612CB94F83B8E769B51DB7F9" ma:contentTypeVersion="13" ma:contentTypeDescription="Crear nuevo documento." ma:contentTypeScope="" ma:versionID="a56fa7ded49919d1f4176f5b7791500b">
  <xsd:schema xmlns:xsd="http://www.w3.org/2001/XMLSchema" xmlns:xs="http://www.w3.org/2001/XMLSchema" xmlns:p="http://schemas.microsoft.com/office/2006/metadata/properties" xmlns:ns2="b2502d81-266f-4a7e-a6f0-5b90270e46f6" xmlns:ns3="7437b579-c751-4e12-9475-58e8167c0881" targetNamespace="http://schemas.microsoft.com/office/2006/metadata/properties" ma:root="true" ma:fieldsID="61bd2ac11f9be2c28bb3cc0820e508bd" ns2:_="" ns3:_="">
    <xsd:import namespace="b2502d81-266f-4a7e-a6f0-5b90270e46f6"/>
    <xsd:import namespace="7437b579-c751-4e12-9475-58e8167c088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502d81-266f-4a7e-a6f0-5b90270e46f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df9d1490-f074-42d4-962f-a41ec2967d0b}" ma:internalName="TaxCatchAll" ma:showField="CatchAllData" ma:web="b2502d81-266f-4a7e-a6f0-5b90270e46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37b579-c751-4e12-9475-58e8167c088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c5dfa331-ad63-4ff6-bd03-6b540606bee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7F65E1-78C6-416B-B140-55DB4F5C934A}">
  <ds:schemaRefs>
    <ds:schemaRef ds:uri="http://www.w3.org/XML/1998/namespace"/>
    <ds:schemaRef ds:uri="7437b579-c751-4e12-9475-58e8167c0881"/>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b2502d81-266f-4a7e-a6f0-5b90270e46f6"/>
    <ds:schemaRef ds:uri="http://purl.org/dc/dcmitype/"/>
  </ds:schemaRefs>
</ds:datastoreItem>
</file>

<file path=customXml/itemProps2.xml><?xml version="1.0" encoding="utf-8"?>
<ds:datastoreItem xmlns:ds="http://schemas.openxmlformats.org/officeDocument/2006/customXml" ds:itemID="{DCBDA9CE-670C-41B6-AEE6-67AC86680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502d81-266f-4a7e-a6f0-5b90270e46f6"/>
    <ds:schemaRef ds:uri="7437b579-c751-4e12-9475-58e8167c08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28734F-1023-4C79-BA81-F329C4084E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CONTEXTO</vt:lpstr>
      <vt:lpstr>MATRIZ DE RIESGO</vt:lpstr>
      <vt:lpstr>Control de Cambios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2025-01-09T20:00:35Z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0x0101003E718766612CB94F83B8E769B51DB7F9</vt:lpwstr>
  </property>
</Properties>
</file>