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ThisWorkbook" defaultThemeVersion="124226"/>
  <bookViews>
    <workbookView xWindow="-120" yWindow="-120" windowWidth="20730" windowHeight="11760" tabRatio="717" activeTab="2"/>
  </bookViews>
  <sheets>
    <sheet name="Indice" sheetId="28" r:id="rId1"/>
    <sheet name="CONTEXTO" sheetId="30" r:id="rId2"/>
    <sheet name="MATRIZ DE RIESGOS" sheetId="29" r:id="rId3"/>
    <sheet name="Control de Cambios" sheetId="31" r:id="rId4"/>
  </sheets>
  <externalReferences>
    <externalReference r:id="rId5"/>
    <externalReference r:id="rId6"/>
    <externalReference r:id="rId7"/>
  </externalReferences>
  <definedNames>
    <definedName name="_xlnm._FilterDatabase" localSheetId="1" hidden="1">CONTEXTO!$A$4:$I$78</definedName>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fectación_Económica">'[1]3 PROBABIL E IMPACTO INHERENTE'!$X$11:$X$16</definedName>
    <definedName name="Departamentos">#REF!</definedName>
    <definedName name="Fuentes">#REF!</definedName>
    <definedName name="Indicadores">#REF!</definedName>
    <definedName name="Objetivos">OFFSET(#REF!,0,0,COUNTA(#REF!)-1,1)</definedName>
    <definedName name="RAN_C_AMENAZ">[2]NUEVAS_TABLAS!#REF!</definedName>
    <definedName name="RAN_C_TIPAME">[2]NUEVAS_TABLAS!#REF!</definedName>
    <definedName name="RAN_N_IMPAME">[2]NUEVAS_TABLAS!$B$2:$B$10</definedName>
    <definedName name="Tipo">'[1]11 FORMULAS'!$A$4:$A$11</definedName>
    <definedName name="Tipos">[3]TABLA!$G$2:$G$4</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7" i="29" l="1"/>
  <c r="F12" i="29"/>
  <c r="D45" i="28"/>
  <c r="D46" i="28" s="1"/>
  <c r="D47" i="28" s="1"/>
  <c r="D48" i="28" s="1"/>
  <c r="D49" i="28" s="1"/>
  <c r="D50" i="28" s="1"/>
  <c r="D51" i="28" s="1"/>
  <c r="D52" i="28" s="1"/>
  <c r="D53" i="28" s="1"/>
  <c r="D54" i="28" s="1"/>
  <c r="D55" i="28" s="1"/>
  <c r="D56" i="28" s="1"/>
  <c r="D57" i="28" s="1"/>
  <c r="D58" i="28" s="1"/>
  <c r="D59" i="28" s="1"/>
  <c r="D60" i="28" s="1"/>
  <c r="D61" i="28" s="1"/>
  <c r="D62" i="28" s="1"/>
  <c r="D63" i="28" s="1"/>
  <c r="D64" i="28" s="1"/>
  <c r="D65" i="28" s="1"/>
  <c r="D66" i="28" s="1"/>
  <c r="D67" i="28" s="1"/>
  <c r="D68" i="28" s="1"/>
  <c r="D69" i="28" s="1"/>
  <c r="D70" i="28" s="1"/>
  <c r="D71" i="28" s="1"/>
  <c r="D72" i="28" s="1"/>
  <c r="D73" i="28" s="1"/>
  <c r="D74" i="28" s="1"/>
  <c r="D75" i="28" s="1"/>
  <c r="D76" i="28" s="1"/>
  <c r="D77" i="28" s="1"/>
  <c r="D78" i="28" s="1"/>
  <c r="D79" i="28" s="1"/>
  <c r="D80" i="28" s="1"/>
  <c r="D81" i="28" s="1"/>
  <c r="D82" i="28" s="1"/>
  <c r="D83" i="28" s="1"/>
  <c r="D84" i="28" s="1"/>
  <c r="D85" i="28" s="1"/>
  <c r="D86" i="28" s="1"/>
  <c r="D87" i="28" s="1"/>
  <c r="D88" i="28" s="1"/>
  <c r="D89" i="28" s="1"/>
  <c r="D90" i="28" s="1"/>
  <c r="D91" i="28" s="1"/>
  <c r="D92" i="28" s="1"/>
  <c r="D44" i="28"/>
  <c r="D8" i="28"/>
  <c r="AF31" i="29"/>
  <c r="AD31" i="29"/>
  <c r="AC31" i="29"/>
  <c r="AJ31" i="29" s="1"/>
  <c r="AA31" i="29"/>
  <c r="AF30" i="29"/>
  <c r="AD30" i="29"/>
  <c r="AC30" i="29"/>
  <c r="AJ30" i="29" s="1"/>
  <c r="AA30" i="29"/>
  <c r="AF29" i="29"/>
  <c r="AD29" i="29"/>
  <c r="AC29" i="29"/>
  <c r="AJ29" i="29" s="1"/>
  <c r="AA29" i="29"/>
  <c r="AF28" i="29"/>
  <c r="AD28" i="29"/>
  <c r="AC28" i="29"/>
  <c r="AJ28" i="29" s="1"/>
  <c r="AA28" i="29"/>
  <c r="AF27" i="29"/>
  <c r="AD27" i="29"/>
  <c r="AC27" i="29"/>
  <c r="AJ27" i="29" s="1"/>
  <c r="AA27" i="29"/>
  <c r="S27" i="29"/>
  <c r="U27" i="29" s="1"/>
  <c r="R27" i="29"/>
  <c r="O27" i="29"/>
  <c r="P27" i="29" s="1"/>
  <c r="L27" i="29"/>
  <c r="M27" i="29" s="1"/>
  <c r="F27" i="29"/>
  <c r="AF26" i="29"/>
  <c r="AD26" i="29"/>
  <c r="AC26" i="29"/>
  <c r="AA26" i="29"/>
  <c r="AF25" i="29"/>
  <c r="AD25" i="29"/>
  <c r="AC25" i="29"/>
  <c r="AA25" i="29"/>
  <c r="AF24" i="29"/>
  <c r="AD24" i="29"/>
  <c r="AC24" i="29"/>
  <c r="AA24" i="29"/>
  <c r="AF23" i="29"/>
  <c r="AD23" i="29"/>
  <c r="AC23" i="29"/>
  <c r="AA23" i="29"/>
  <c r="AF22" i="29"/>
  <c r="AD22" i="29"/>
  <c r="AC22" i="29"/>
  <c r="AA22" i="29"/>
  <c r="S22" i="29"/>
  <c r="R22" i="29" s="1"/>
  <c r="O22" i="29"/>
  <c r="P22" i="29" s="1"/>
  <c r="L22" i="29"/>
  <c r="M22" i="29" s="1"/>
  <c r="F22" i="29"/>
  <c r="F17" i="29"/>
  <c r="AJ22" i="29" l="1"/>
  <c r="AJ24" i="29"/>
  <c r="AJ26" i="29"/>
  <c r="AJ23" i="29"/>
  <c r="AJ25" i="29"/>
  <c r="AK27" i="29"/>
  <c r="AL27" i="29" s="1"/>
  <c r="AM27" i="29"/>
  <c r="AM28" i="29" s="1"/>
  <c r="AM29" i="29" s="1"/>
  <c r="AM30" i="29" s="1"/>
  <c r="AM31" i="29" s="1"/>
  <c r="AP27" i="29" s="1"/>
  <c r="AQ27" i="29" s="1"/>
  <c r="T27" i="29"/>
  <c r="V27" i="29" s="1"/>
  <c r="AK22" i="29"/>
  <c r="AL22" i="29" s="1"/>
  <c r="U22" i="29"/>
  <c r="T22" i="29" s="1"/>
  <c r="V22" i="29" s="1"/>
  <c r="AA14" i="29"/>
  <c r="AA15" i="29"/>
  <c r="AA16" i="29"/>
  <c r="AA18" i="29"/>
  <c r="AA19" i="29"/>
  <c r="AA20" i="29"/>
  <c r="AA21" i="29"/>
  <c r="AF21" i="29"/>
  <c r="AF20" i="29"/>
  <c r="AF19" i="29"/>
  <c r="AF18" i="29"/>
  <c r="AF16" i="29"/>
  <c r="AF15" i="29"/>
  <c r="AF14" i="29"/>
  <c r="AF17" i="29"/>
  <c r="AK28" i="29" l="1"/>
  <c r="AL28" i="29" s="1"/>
  <c r="AK23" i="29"/>
  <c r="AL23" i="29" s="1"/>
  <c r="AM22" i="29"/>
  <c r="AM23" i="29" s="1"/>
  <c r="AM24" i="29" s="1"/>
  <c r="AM25" i="29" s="1"/>
  <c r="AM26" i="29" s="1"/>
  <c r="AP22" i="29" s="1"/>
  <c r="AQ22" i="29" s="1"/>
  <c r="AK29" i="29" l="1"/>
  <c r="AL29" i="29" s="1"/>
  <c r="AK24" i="29"/>
  <c r="AL24" i="29" s="1"/>
  <c r="AD21" i="29"/>
  <c r="AC21" i="29"/>
  <c r="AJ21" i="29" s="1"/>
  <c r="AD20" i="29"/>
  <c r="AC20" i="29"/>
  <c r="AJ20" i="29" s="1"/>
  <c r="AD16" i="29"/>
  <c r="AC16" i="29"/>
  <c r="AD15" i="29"/>
  <c r="AC15" i="29"/>
  <c r="AK30" i="29" l="1"/>
  <c r="AL30" i="29" s="1"/>
  <c r="AK25" i="29"/>
  <c r="AL25" i="29" s="1"/>
  <c r="AC12" i="29"/>
  <c r="AK31" i="29" l="1"/>
  <c r="AL31" i="29" s="1"/>
  <c r="AN27" i="29" s="1"/>
  <c r="AO27" i="29" s="1"/>
  <c r="AR27" i="29" s="1"/>
  <c r="AK26" i="29"/>
  <c r="AL26" i="29" s="1"/>
  <c r="AN22" i="29" s="1"/>
  <c r="AO22" i="29" s="1"/>
  <c r="AR22" i="29" s="1"/>
  <c r="AA13" i="29"/>
  <c r="AC13" i="29"/>
  <c r="AD13" i="29"/>
  <c r="AF13" i="29"/>
  <c r="AF12" i="29"/>
  <c r="AD12" i="29" l="1"/>
  <c r="AC18" i="29" l="1"/>
  <c r="AC19" i="29"/>
  <c r="AC14" i="29"/>
  <c r="S17" i="29"/>
  <c r="S12" i="29"/>
  <c r="U12" i="29" s="1"/>
  <c r="O12" i="29"/>
  <c r="AJ19" i="29" l="1"/>
  <c r="AJ18" i="29"/>
  <c r="AJ14" i="29"/>
  <c r="AJ16" i="29"/>
  <c r="AJ15" i="29"/>
  <c r="AC17" i="29"/>
  <c r="AJ17" i="29" l="1"/>
  <c r="AJ13" i="29"/>
  <c r="AJ12" i="29"/>
  <c r="AD19" i="29"/>
  <c r="AD18" i="29"/>
  <c r="AD17" i="29"/>
  <c r="R17" i="29"/>
  <c r="O17" i="29"/>
  <c r="P17" i="29" s="1"/>
  <c r="L17" i="29"/>
  <c r="M17" i="29" s="1"/>
  <c r="AD14" i="29"/>
  <c r="AA12" i="29"/>
  <c r="P12" i="29"/>
  <c r="L12" i="29"/>
  <c r="M12" i="29" s="1"/>
  <c r="AK17" i="29" l="1"/>
  <c r="AL17" i="29" s="1"/>
  <c r="AK18" i="29" s="1"/>
  <c r="AL18" i="29" s="1"/>
  <c r="AK19" i="29" s="1"/>
  <c r="AL19" i="29" s="1"/>
  <c r="AK20" i="29" s="1"/>
  <c r="AL20" i="29" s="1"/>
  <c r="AK12" i="29"/>
  <c r="AL12" i="29" s="1"/>
  <c r="AK13" i="29" s="1"/>
  <c r="AL13" i="29" s="1"/>
  <c r="AK14" i="29" s="1"/>
  <c r="T12" i="29"/>
  <c r="V12" i="29" s="1"/>
  <c r="R12" i="29"/>
  <c r="U17" i="29"/>
  <c r="AM17" i="29" s="1"/>
  <c r="AM18" i="29" s="1"/>
  <c r="AM19" i="29" s="1"/>
  <c r="AM20" i="29" s="1"/>
  <c r="AM21" i="29" s="1"/>
  <c r="AK21" i="29" l="1"/>
  <c r="AL21" i="29" s="1"/>
  <c r="T17" i="29"/>
  <c r="V17" i="29" s="1"/>
  <c r="AP17" i="29"/>
  <c r="AQ17" i="29" s="1"/>
  <c r="AL14" i="29"/>
  <c r="AK15" i="29" s="1"/>
  <c r="AM12" i="29"/>
  <c r="AM13" i="29" s="1"/>
  <c r="AM14" i="29" s="1"/>
  <c r="AM15" i="29" s="1"/>
  <c r="AM16" i="29" s="1"/>
  <c r="AN17" i="29" l="1"/>
  <c r="AO17" i="29" s="1"/>
  <c r="AR17" i="29" s="1"/>
  <c r="AL15" i="29"/>
  <c r="AK16" i="29" s="1"/>
  <c r="AP12" i="29"/>
  <c r="AQ12" i="29" s="1"/>
  <c r="AL16" i="29" l="1"/>
  <c r="AN12" i="29" s="1"/>
  <c r="AO12" i="29" s="1"/>
  <c r="AR12" i="29" s="1"/>
</calcChain>
</file>

<file path=xl/sharedStrings.xml><?xml version="1.0" encoding="utf-8"?>
<sst xmlns="http://schemas.openxmlformats.org/spreadsheetml/2006/main" count="682" uniqueCount="360">
  <si>
    <t>TIPO</t>
  </si>
  <si>
    <t>MACROPROCESO</t>
  </si>
  <si>
    <t>ITEM</t>
  </si>
  <si>
    <t>PROCESOS ALCALDÍA CARTAGENA</t>
  </si>
  <si>
    <t>CODIGO</t>
  </si>
  <si>
    <t>SUBPROCESO</t>
  </si>
  <si>
    <t>Cód. Sp</t>
  </si>
  <si>
    <t>ESTRATEGICO</t>
  </si>
  <si>
    <t>PLANEACION TERRITORIAL Y DIRECCIONAMIENTO ESTRATEGICO</t>
  </si>
  <si>
    <t>DIRECCIONAMIENTO  ESTRATÉGICO</t>
  </si>
  <si>
    <t>PTDDE</t>
  </si>
  <si>
    <t xml:space="preserve">PLANEACIÓN ESTRATEGICA </t>
  </si>
  <si>
    <t>GESTIÓN DE POLITICAS PÚBLICAS E INSTITUCIONALES</t>
  </si>
  <si>
    <t xml:space="preserve">ADMINISTRACIÓN DE RIESGO </t>
  </si>
  <si>
    <t>EVALUACIÓN Y GESTIÓN DE LOS GRUPOS DE VALOR</t>
  </si>
  <si>
    <t>SEGUIMIENTO Y EVALUACIÓN</t>
  </si>
  <si>
    <t>PTDSE</t>
  </si>
  <si>
    <t>GESTIÓN DE LA INVERSIÓN PUBLICA</t>
  </si>
  <si>
    <t>PTDGI</t>
  </si>
  <si>
    <t>GESTIÓN  DEL PLAN DE DESARROLLO Y SUS INTRUMENTOS DE EJECUCIÓN</t>
  </si>
  <si>
    <t>GESTIÓN DE PROYECTOS DE INVERSIÓN PÚBLICA</t>
  </si>
  <si>
    <t xml:space="preserve">GESTIÓN DE PROYECTOS DE INVERSIÓN PÚBLICA CON RECURSOS DE REGALIAS </t>
  </si>
  <si>
    <t xml:space="preserve"> GESTIÓN Y  CONTROL  DE INVERSIONES PÚBLICAS </t>
  </si>
  <si>
    <t>GESTIÓN DE DATOS E INFORMACIÓN ESTADISTICA DISTRITAL</t>
  </si>
  <si>
    <t>PTDSI</t>
  </si>
  <si>
    <t>SISTEMA DE INFORMACION - SISBEN</t>
  </si>
  <si>
    <t>SISTEMA DE INFORMACIÓN DE LA ESTRATIFICACIÓN SOCIOECONOMICA</t>
  </si>
  <si>
    <t>SISTEMA DE INFORMACIÓN GEOGRAFICA</t>
  </si>
  <si>
    <t>GESTIÓN ESTADISTICA</t>
  </si>
  <si>
    <t xml:space="preserve">GESTIÓN TERRITORIAL Y GESTIÓN DE SUS INSTRUMENTOS </t>
  </si>
  <si>
    <t>PTDGT</t>
  </si>
  <si>
    <t>FORMULACIÓN DE PLANES PARCIALES</t>
  </si>
  <si>
    <t>FORMULACIÓN Y SEGUIMIENTO DEL POT</t>
  </si>
  <si>
    <t>PLUSVALIA</t>
  </si>
  <si>
    <t>EXPEDIENTE URBANO</t>
  </si>
  <si>
    <t>GESTIÓN EN LA VIGILANCIA Y CONTROL DE LAS NORMAS URBANAS</t>
  </si>
  <si>
    <t>PTDCU</t>
  </si>
  <si>
    <t>INSPECCIÓN, CONTROL Y LA VIGILANCIA DE LOS ENAJENADORES DE VIVIENDA</t>
  </si>
  <si>
    <t>RECEPCIÓN DE BIENES DESTINADOS AL USO PÚBLICO EN ACTUACIONES URBANÍSTICAS</t>
  </si>
  <si>
    <t xml:space="preserve">PROCESOS POLICIVOS URBANÍSTICOS POR INFRACCIÓN URBANÍSTICA </t>
  </si>
  <si>
    <t>GESTIÓN DE PENSAMIENTO ESTRATEGICO INSTITUCIONAL Y DE LA COMUNIDAD</t>
  </si>
  <si>
    <t>GESTIÓN INSTITUCIONAL Y DE LA COMUNIDAD</t>
  </si>
  <si>
    <t>GPEGI</t>
  </si>
  <si>
    <t>COMUNICACIÓN PUBLICA</t>
  </si>
  <si>
    <t>COMUNICACIÓN ESTRATÉGICA</t>
  </si>
  <si>
    <t>COMCE</t>
  </si>
  <si>
    <t>COMUNICACIÓN ORGANIZACIONAL</t>
  </si>
  <si>
    <t>COMCO</t>
  </si>
  <si>
    <t>GESTION DE LA COMUNICACION INSTITUCIONAL</t>
  </si>
  <si>
    <t>COMCI</t>
  </si>
  <si>
    <t>EVALUACION Y CONTROL DE LA GESTION PUBLICA</t>
  </si>
  <si>
    <t>CONTROL DISCIPLINARIO</t>
  </si>
  <si>
    <t>ECGCD</t>
  </si>
  <si>
    <t>EVALUACIÓN INDEPENDIENTE</t>
  </si>
  <si>
    <t>ECGEI</t>
  </si>
  <si>
    <t>MISIONAL</t>
  </si>
  <si>
    <t xml:space="preserve">GESTION SALUD </t>
  </si>
  <si>
    <t>PROMOCIÓN SOCIAL EN SALUD</t>
  </si>
  <si>
    <t>GESPA</t>
  </si>
  <si>
    <t>SALUD PUBLICA</t>
  </si>
  <si>
    <t>GESSP</t>
  </si>
  <si>
    <t>ASEGURAMIENTO EN SALUD</t>
  </si>
  <si>
    <t>GESAS</t>
  </si>
  <si>
    <t xml:space="preserve">SALUD PÚBLICA EN EMERGENCIAS Y DESASTRES </t>
  </si>
  <si>
    <t>GESED</t>
  </si>
  <si>
    <t>PRESTACIÓN DE SERVICIOS EN SALUD</t>
  </si>
  <si>
    <t>GESPS</t>
  </si>
  <si>
    <t>VIGILANCIA Y CONTROL DEL SISTEMA OBLIGATORIO DE GARANTIA DE LA CALIDAD DE LA ATENCIÓN EN SALUD</t>
  </si>
  <si>
    <t>GESVC</t>
  </si>
  <si>
    <t>GESTION EN TRANSITO Y TRANSPORTE</t>
  </si>
  <si>
    <t>GESTION OPERATIVA,  CONTROL DE TRÁNSITO Y TRANSPORTE</t>
  </si>
  <si>
    <t>GTTGO</t>
  </si>
  <si>
    <t>EDUCACION VIAL</t>
  </si>
  <si>
    <t>GTTEV</t>
  </si>
  <si>
    <t>GESTION TECNICA</t>
  </si>
  <si>
    <t>GTTGT</t>
  </si>
  <si>
    <t>GESTIÓN EN SEGURIDAD Y CONVIVENCIA</t>
  </si>
  <si>
    <t>GESTION DE LA SEGURIDAD Y CONVIVENCIA</t>
  </si>
  <si>
    <t>GSCPS</t>
  </si>
  <si>
    <t>GESTION INTEGRAL DEL RIESGO CONTRAINCENDIO</t>
  </si>
  <si>
    <t>GSCBO</t>
  </si>
  <si>
    <t>DERECHOS HUMANOS Y CONSTRUCCCIÓN DE PAZ</t>
  </si>
  <si>
    <t>GSCDH</t>
  </si>
  <si>
    <t>JUSTICIA RACIAL PARA LOS NEGROS, AFROS, PALENQUEROS E INDÍGENAS</t>
  </si>
  <si>
    <t>GSCFO</t>
  </si>
  <si>
    <t xml:space="preserve">ACCESO A LA JUSTICIA </t>
  </si>
  <si>
    <t>GSCJU</t>
  </si>
  <si>
    <t>PRESUPUESTO PARTICIPATIVO</t>
  </si>
  <si>
    <t>GSCPP</t>
  </si>
  <si>
    <t>GESTIÓN EN PARTICIPACION CIUDADANA</t>
  </si>
  <si>
    <t>FORTALECIMIENTO DE LA PARTICIPACIÓN CIUDADANA Y COMUNITARIA</t>
  </si>
  <si>
    <t>GPCFP</t>
  </si>
  <si>
    <t>GESTIÓN EN DESARROLLO SOCIAL</t>
  </si>
  <si>
    <t>ASISTENCIA Y ACOMPAÑAMIENTO SOCIAL A LA POBLACIÓN HABITANTE DEL DISTRITO DE CARTAGENA</t>
  </si>
  <si>
    <t>GDSAA</t>
  </si>
  <si>
    <t>DESARROLLO DE ESTRATEGIAS DE EMPRENDIMIENTO Y EMPRESARISMO PARA LA INCLUSION SOCIAL, PRODUCTIVA Y LA VINCULACION LABORAL</t>
  </si>
  <si>
    <t>GDSDE</t>
  </si>
  <si>
    <t>EXTENSION AGROPECUARIA EN EL DISTRIRO DE CARTAGENA</t>
  </si>
  <si>
    <t>GDSAT</t>
  </si>
  <si>
    <t>GERENCIA SOCIAL</t>
  </si>
  <si>
    <t>GDSGS</t>
  </si>
  <si>
    <t>GESTIÓN EN INFRAESTRUCTURA</t>
  </si>
  <si>
    <t>GESTIÓN DE PROYECTOS DE OBRAS PUBLICAS</t>
  </si>
  <si>
    <t>GINOP</t>
  </si>
  <si>
    <t>GESTIÓN EN EDUCACION</t>
  </si>
  <si>
    <t>ATENCIÓN AL CIUDADANO EDUCACIÓN</t>
  </si>
  <si>
    <t>GEDAC</t>
  </si>
  <si>
    <t>ADMINISTRACIÓN DEL SISTEMA DE GESTIÓN DE CALIDAD - EDUCACIÓN</t>
  </si>
  <si>
    <t>GEDAS</t>
  </si>
  <si>
    <t>CALIDAD EDUCATIVA</t>
  </si>
  <si>
    <t>GEDCE</t>
  </si>
  <si>
    <t>COBERTURA EDUCATIVA</t>
  </si>
  <si>
    <t>GEDCO</t>
  </si>
  <si>
    <t>GESTIÓN ADMINISTRATIVA DE BIENES Y SERVICIOS - EDUCACIÓN</t>
  </si>
  <si>
    <t>GEDGA</t>
  </si>
  <si>
    <t>GESTIÓN ESTRATÉGICA EN EDUCACIÓN</t>
  </si>
  <si>
    <t>GEDGE</t>
  </si>
  <si>
    <t>GESTIÓN FINANCIERA - EDUCACIÓN</t>
  </si>
  <si>
    <t>GEDGF</t>
  </si>
  <si>
    <t>GESTIÓN LEGAL EDUCATIVA</t>
  </si>
  <si>
    <t>GEDGL</t>
  </si>
  <si>
    <t>GESTIÓN DE PROGRAMAS Y PROYECTOS EDUCATIVOS</t>
  </si>
  <si>
    <t>GEDGP</t>
  </si>
  <si>
    <t>GESTIÓN DE TICS - EDUCACIÓN</t>
  </si>
  <si>
    <t>GEDGT</t>
  </si>
  <si>
    <t>GESTIÓN DE LA INSPECCIÓN Y VIGILANCIA DEL SERVICIO EDUCATIVO</t>
  </si>
  <si>
    <t>GEDIV</t>
  </si>
  <si>
    <t>TALENTO HUMANO - EDUCACIÓN</t>
  </si>
  <si>
    <t>GEDTH</t>
  </si>
  <si>
    <t>APOYO</t>
  </si>
  <si>
    <t>GESTIÓN ADMINISTRATIVA</t>
  </si>
  <si>
    <t xml:space="preserve">GESTIÓN DEL TALENTO HUMANO </t>
  </si>
  <si>
    <t>GADAT</t>
  </si>
  <si>
    <t xml:space="preserve">ADMINISTRACIÓN DE BIENES Y SERVICIOS </t>
  </si>
  <si>
    <t>GADAD</t>
  </si>
  <si>
    <t>FONDO DE PENSIONES</t>
  </si>
  <si>
    <t>GADFP</t>
  </si>
  <si>
    <t>CALIDAD</t>
  </si>
  <si>
    <t>GADCA</t>
  </si>
  <si>
    <t>SERVICIO AL CIUDADANO</t>
  </si>
  <si>
    <t>GADSC</t>
  </si>
  <si>
    <t>TRANSPARENCIA Y PREVENCIÓN DE LA CORRUPCIÓN</t>
  </si>
  <si>
    <t>GADTR</t>
  </si>
  <si>
    <t>COOPERACION INTERNACIONAL</t>
  </si>
  <si>
    <t>GADCO</t>
  </si>
  <si>
    <t>MERCADOS PÚBLICOS</t>
  </si>
  <si>
    <t>GADMP</t>
  </si>
  <si>
    <t>SERVICIOS PÚBLICOS</t>
  </si>
  <si>
    <t>GADSP</t>
  </si>
  <si>
    <t>GESTION DE LAS TECNOLOGIAS DE LA INFORMACION</t>
  </si>
  <si>
    <t>GESTIÓN DE INFRAESTRUCTURA Y TELECOMUNICACIONES</t>
  </si>
  <si>
    <t>GTIGI</t>
  </si>
  <si>
    <t>GESTION DE PROYECTOS DE TECNOLOGIAS DE LA INFORMACION</t>
  </si>
  <si>
    <t>GTIGP</t>
  </si>
  <si>
    <t>GESTION DE SEGURIDAD Y LA PRIVACIDAD DE LA INFORMACIÓN</t>
  </si>
  <si>
    <t>GTIGPS</t>
  </si>
  <si>
    <t>GESTIÓN DE SOFTWARE</t>
  </si>
  <si>
    <t>GTIGS</t>
  </si>
  <si>
    <t>GESTION DOCUMENTAL</t>
  </si>
  <si>
    <t xml:space="preserve">DIRECCIONAMIENTO ESTRATÉGICO </t>
  </si>
  <si>
    <t>GDODE</t>
  </si>
  <si>
    <t>PLANEACIÓN DOCUMENTAL</t>
  </si>
  <si>
    <t>GDOPD</t>
  </si>
  <si>
    <t>GESTIÓN DEL ARCHIVO GENERAL</t>
  </si>
  <si>
    <t>GDOGA</t>
  </si>
  <si>
    <t xml:space="preserve">GESTIÓN  DE LAS COMUNICACIONES OFICIALES </t>
  </si>
  <si>
    <t>GDOGC</t>
  </si>
  <si>
    <t>GESTIÓN DE PROCESOS ARCHIVÍSTICOS</t>
  </si>
  <si>
    <t>GDOGP</t>
  </si>
  <si>
    <t>INFRAESTRUCTURA AMBIENTAL</t>
  </si>
  <si>
    <t>GDOIA</t>
  </si>
  <si>
    <t>GESTIÓN LEGAL</t>
  </si>
  <si>
    <t>DEFENSA JURIDICA</t>
  </si>
  <si>
    <t>GLEDJ</t>
  </si>
  <si>
    <t>GESTIÓN NORMATIVA</t>
  </si>
  <si>
    <t>GLEGN</t>
  </si>
  <si>
    <t>CONTRATACION ESTATAL</t>
  </si>
  <si>
    <t>GLECE</t>
  </si>
  <si>
    <t>GESTION DE HACIENDA</t>
  </si>
  <si>
    <t>DESARROLLO ECONOMICO</t>
  </si>
  <si>
    <t>GHADE</t>
  </si>
  <si>
    <t>DIRECCIONAMIENTO ESTRATEGICO</t>
  </si>
  <si>
    <t>GHADI</t>
  </si>
  <si>
    <t>ADMINISTRACION DEL SISTEMA DE GESTION DE CALIDAD</t>
  </si>
  <si>
    <t>GHAAS</t>
  </si>
  <si>
    <t>PRESUPUESTO</t>
  </si>
  <si>
    <t>GHAPR</t>
  </si>
  <si>
    <t>GESTION TRIBUTARIA</t>
  </si>
  <si>
    <t>GHAGT</t>
  </si>
  <si>
    <t>TESORERIA</t>
  </si>
  <si>
    <t>GHATE</t>
  </si>
  <si>
    <t>CONTABILIDAD</t>
  </si>
  <si>
    <t>GHACO</t>
  </si>
  <si>
    <t>GESTION ADMINISTRATIVA</t>
  </si>
  <si>
    <t>GHAGA</t>
  </si>
  <si>
    <t>MATRIZ DOFA IDENTIFICACION DE FACTORES</t>
  </si>
  <si>
    <t>MATRIZ DOFA FORMULACION DE ESTRATEGIAS</t>
  </si>
  <si>
    <t>Factores positivos internos</t>
  </si>
  <si>
    <t>Factores negativos internos</t>
  </si>
  <si>
    <t>Factores positivos externos</t>
  </si>
  <si>
    <t>Factores negativos externos</t>
  </si>
  <si>
    <t>(Supervivencia) Este cruce consiste en contrarrestar Debilidades por medio de Oportunidades</t>
  </si>
  <si>
    <t>(Supervivencia): utilizar Fortalezas para contrarrestar Amenazas</t>
  </si>
  <si>
    <t xml:space="preserve">(Crecimiento): Utilizar Fortalezas para optimizar Oportunidades </t>
  </si>
  <si>
    <t>Cuando el riesgo se materialice a partir de la combinación de Debilidades con Amenazas, para formular acciones de contingencia.</t>
  </si>
  <si>
    <t>PROCESO</t>
  </si>
  <si>
    <t>FORTALEZAS</t>
  </si>
  <si>
    <t>DEBILIDADES</t>
  </si>
  <si>
    <t xml:space="preserve">OPORTUNIDADES </t>
  </si>
  <si>
    <t>AMENAZAS</t>
  </si>
  <si>
    <t>Estrategias DO</t>
  </si>
  <si>
    <t>Estrategias FA</t>
  </si>
  <si>
    <t>Estrategias FO</t>
  </si>
  <si>
    <t>Estrategias DA</t>
  </si>
  <si>
    <t>EQUIDAD E INCLUSIÓN DE LOS NEGROS, AFROS, PALENQUEROS E INDÍGENAS</t>
  </si>
  <si>
    <t xml:space="preserve">ALCALDIA MAYOR DE CARTAGENA DE INDIAS </t>
  </si>
  <si>
    <t>Código: PTDDE03-F003</t>
  </si>
  <si>
    <t>NA</t>
  </si>
  <si>
    <t>MACROPROCESO: PLANEACION TERRITORIAL Y DIRECCIONAMIENTO ESTRATEGICO</t>
  </si>
  <si>
    <t>Versión: 2.0</t>
  </si>
  <si>
    <t>El riesgo afecta la imagen de algún área de la organización</t>
  </si>
  <si>
    <t>PROCESO/SUBPROCESO: DIRECCIONAMIENTO ESTRATEGICO / ADMINISTRACION DE RIESGO</t>
  </si>
  <si>
    <t>Fecha: 30/09/2024</t>
  </si>
  <si>
    <t>El riesgo afecta la imagen de la entidad internamente, de conocimiento general nivel interno, de junta directiva y accionistas y/o de proveedores</t>
  </si>
  <si>
    <t>MATRIZ DE RIESGOS INSTITUCIONALES - CONTEXTO E IDENTIFICACIÓN</t>
  </si>
  <si>
    <t>Página: 1 de 1</t>
  </si>
  <si>
    <t>El riesgo afecta la imagen de la entidad con algunos usuarios de relevancia frente al logro de los objetivos</t>
  </si>
  <si>
    <t>ENTIDAD:</t>
  </si>
  <si>
    <t>MACROPROCESO:</t>
  </si>
  <si>
    <t>PROCESO:</t>
  </si>
  <si>
    <t>Elaboración o Actualización:</t>
  </si>
  <si>
    <t>El riesgo afecta la imagen de la entidad con efecto publicitario sostenido a nivel de sector administrativo, nivel departamental o municipal</t>
  </si>
  <si>
    <t>OBJETIVO DEL PROCESO:</t>
  </si>
  <si>
    <t>Vigencia:</t>
  </si>
  <si>
    <t xml:space="preserve"> </t>
  </si>
  <si>
    <t>El riesgo afecta la imagen de la entidad a nivel nacional, con efecto publicitario sostenido a nivel país</t>
  </si>
  <si>
    <t>1. IDENTIFICACION DEL RIESGO</t>
  </si>
  <si>
    <t>2. VALORACION DEL RIESGO</t>
  </si>
  <si>
    <t>3. PLANES DE ACCION</t>
  </si>
  <si>
    <t>1.1. DESCRIPCION DEL RIESGO</t>
  </si>
  <si>
    <t>1.2. ANALISIS DEL RIESGO</t>
  </si>
  <si>
    <t>2.1. Descripción del Control</t>
  </si>
  <si>
    <t>2.2. EVALUACION DE RESGOS</t>
  </si>
  <si>
    <t>1.2.1. Frecuencia de la Actividad</t>
  </si>
  <si>
    <t>1.2.2. Probabilidad inherente</t>
  </si>
  <si>
    <t>1.2.3. %</t>
  </si>
  <si>
    <t>1.2.4. Criterio Afectación Económica</t>
  </si>
  <si>
    <t>1.2.5.%</t>
  </si>
  <si>
    <t>1.2.6. Impacto Inherente economico</t>
  </si>
  <si>
    <t>1.2.7. Criterio Reputacional</t>
  </si>
  <si>
    <t>1.2.8. Impacto Inherente reputacional</t>
  </si>
  <si>
    <t>1.2.9. %</t>
  </si>
  <si>
    <t>1.2.10. Impacto Inherente mas alto</t>
  </si>
  <si>
    <t>1.2.11. % mas alto</t>
  </si>
  <si>
    <t>1.2.12. Zona de riesgo inherente</t>
  </si>
  <si>
    <t>2.2.1. Atributos del control</t>
  </si>
  <si>
    <t>2.2.2. Valor Total del Control</t>
  </si>
  <si>
    <t>2.2.3. Probabilidad residual</t>
  </si>
  <si>
    <t>2.2.4. Impacto Residual</t>
  </si>
  <si>
    <t>2.2.5. %</t>
  </si>
  <si>
    <t>2.2.6. Probabilidad Residual Final</t>
  </si>
  <si>
    <t>2.2.7. %</t>
  </si>
  <si>
    <t>2.2.8. Impacto Residual Final</t>
  </si>
  <si>
    <t>2.2.9. Zona de Riesgo Final</t>
  </si>
  <si>
    <t>2.2.10. Tratamiento</t>
  </si>
  <si>
    <t>SUBPROCESO:</t>
  </si>
  <si>
    <t>1.1.1. No. de Riesgo</t>
  </si>
  <si>
    <t>1.1.2. ¿QUÉ? IMPACTO</t>
  </si>
  <si>
    <r>
      <t>1.1.3. ¿CÓMO? CAUSA INMEDIATA  (</t>
    </r>
    <r>
      <rPr>
        <sz val="9"/>
        <color theme="0"/>
        <rFont val="Arial Narrow"/>
        <family val="2"/>
      </rPr>
      <t xml:space="preserve">Iniciar con la palabra </t>
    </r>
    <r>
      <rPr>
        <b/>
        <sz val="9"/>
        <color theme="0"/>
        <rFont val="Arial Narrow"/>
        <family val="2"/>
      </rPr>
      <t>por)</t>
    </r>
  </si>
  <si>
    <r>
      <t>1.1.4. ¿PORQUÉ? CAUSA RAÍZ (</t>
    </r>
    <r>
      <rPr>
        <sz val="9"/>
        <color theme="0"/>
        <rFont val="Arial Narrow"/>
        <family val="2"/>
      </rPr>
      <t xml:space="preserve">Iniciar con </t>
    </r>
    <r>
      <rPr>
        <b/>
        <sz val="9"/>
        <color theme="0"/>
        <rFont val="Arial Narrow"/>
        <family val="2"/>
      </rPr>
      <t>debido a)</t>
    </r>
  </si>
  <si>
    <t>1.1.5. DESCRIPCIÓN DEL RIESGO</t>
  </si>
  <si>
    <t>1.1.6. FACTOR DEL RIESGO</t>
  </si>
  <si>
    <t>2.2.1.1. Eficiencia</t>
  </si>
  <si>
    <t>2.2.1.2. Informativos</t>
  </si>
  <si>
    <t>3.1. Plan de accion</t>
  </si>
  <si>
    <t>3.2. Responsable</t>
  </si>
  <si>
    <t>3.3. Fecha de implementacion</t>
  </si>
  <si>
    <t>3.4. Fecha seguimiento</t>
  </si>
  <si>
    <t>3.5. Seguimientos por parte del Líder del Proceso</t>
  </si>
  <si>
    <t>3.6. Verificación por parte de segunda línea de defensa o quien haga sus veces 
(Fecha y Descripción)</t>
  </si>
  <si>
    <t>3.7. Verificación por parte de la Oficina de Control Interno o quien haga sus veces 
(Fecha y Descripción)</t>
  </si>
  <si>
    <t>3.8. Estado</t>
  </si>
  <si>
    <t>1.1.6.1. TIPO</t>
  </si>
  <si>
    <t>1.1.6.2. FUENTE GENERADORA DEL EVENTO PARA TIPO E,F,G</t>
  </si>
  <si>
    <t>1.1.6.3. VALIDACIÓN FUENTE GENERADORA DEL EVENTO PARA TIPO A,B,C,D</t>
  </si>
  <si>
    <t>1.1.6.4. RESULTADO FUENTE GENERADORA DEL EVENTO</t>
  </si>
  <si>
    <t>2.1.2. No. Control</t>
  </si>
  <si>
    <t>2.1.3. Responsable (Cargo y/o Aplicativo)</t>
  </si>
  <si>
    <t>2.1.4. Acción (Inicia con un verbo)</t>
  </si>
  <si>
    <t>2.1.5. Complemento (Periodicidad - Observaciones o Desviaciones)</t>
  </si>
  <si>
    <t>2.1.6. Descripción del control</t>
  </si>
  <si>
    <t>Tipo de control</t>
  </si>
  <si>
    <t>Peso del Control</t>
  </si>
  <si>
    <t>Afectación o Desplazamiento en la Matriz</t>
  </si>
  <si>
    <t>Implementación</t>
  </si>
  <si>
    <t>Peso de la implementación</t>
  </si>
  <si>
    <t>Documentación</t>
  </si>
  <si>
    <t>Frecuencia</t>
  </si>
  <si>
    <t>Evidencia</t>
  </si>
  <si>
    <t xml:space="preserve">2.2.2. Peso del Control + Peso de la implementación </t>
  </si>
  <si>
    <t>2.2.3. % Probabilidad Riesgo Inherente-(% Probabilidad Riesgo Inherente*Valor Total del Control)</t>
  </si>
  <si>
    <t>2.2.4. % Impacto Riesgo Inherente-(% Impacto Riesgo Inherente*Valor Total del Control)</t>
  </si>
  <si>
    <t>3.5.1. Seguimiento 1 (Fecha y avance)</t>
  </si>
  <si>
    <t>3.5.2. Seguimiento 2 (Fecha y avance)</t>
  </si>
  <si>
    <t>3.5.3. Seguimiento 3 (Fecha y avance)</t>
  </si>
  <si>
    <t>R1</t>
  </si>
  <si>
    <t>N/A</t>
  </si>
  <si>
    <t>R2</t>
  </si>
  <si>
    <t>R3</t>
  </si>
  <si>
    <t>R4</t>
  </si>
  <si>
    <t>CONTROL DE CAMBIOS</t>
  </si>
  <si>
    <t>FECHA</t>
  </si>
  <si>
    <t>DESCRIPCION DE CAMBIOS</t>
  </si>
  <si>
    <t>VERSION</t>
  </si>
  <si>
    <t>Elaboración del documento</t>
  </si>
  <si>
    <t>1.0</t>
  </si>
  <si>
    <t>Se eliminó casilla de subproceso y objetivo de subproceso.
Se incluyó casilla de macroproceso y columna de subproceso.</t>
  </si>
  <si>
    <t>2.0</t>
  </si>
  <si>
    <t>Posibilidad de perdida reputacional</t>
  </si>
  <si>
    <t>Debido a la carencia de una Secretaría de Desarrollo Económico y la poca asiganción de recursos.</t>
  </si>
  <si>
    <t xml:space="preserve">por bajo porcentaje de ejecución de los programas de la política pública de Desarrollo Económico
</t>
  </si>
  <si>
    <t>A Ejecucion y administracion de procesos</t>
  </si>
  <si>
    <t>Procesos</t>
  </si>
  <si>
    <t xml:space="preserve">Verifica el cumplimiento de las metas programadas en el plan de desarrollo, a través del instrumento de reporte del plan de acción y el reporte mensual en la plataforma SPI, </t>
  </si>
  <si>
    <t>Se realiza mensualmente, si se encuentra incumplimiento  se realizarán mesas de trabajo y seguimiento específico a las metas caídas.</t>
  </si>
  <si>
    <t>Preventivo</t>
  </si>
  <si>
    <t>Manual</t>
  </si>
  <si>
    <t>Documentado</t>
  </si>
  <si>
    <t>Continua</t>
  </si>
  <si>
    <t>Con Registro</t>
  </si>
  <si>
    <t>Reducir mitigar</t>
  </si>
  <si>
    <t>por inadecuada planeación y cumplimiento de las actividades de los proyectos de Desarrollo Económico.</t>
  </si>
  <si>
    <t>debido a un deficiente análisis de las necesidades y las realidades socioeconómicas de la población objeto de intervención.</t>
  </si>
  <si>
    <t xml:space="preserve">Se realiza bimensualmente, si se encuentra incumplimiento en las actividades se realizan los ajustes o las revsiones que correpondan.  </t>
  </si>
  <si>
    <r>
      <t>6.</t>
    </r>
    <r>
      <rPr>
        <sz val="11"/>
        <color rgb="FF000000"/>
        <rFont val="Calibri"/>
        <family val="2"/>
        <scheme val="minor"/>
      </rPr>
      <t xml:space="preserve"> Segumiento continuo a los temas que se llevan a cabo para el desarrollo económico </t>
    </r>
  </si>
  <si>
    <r>
      <t xml:space="preserve">1. </t>
    </r>
    <r>
      <rPr>
        <sz val="11"/>
        <color rgb="FF000000"/>
        <rFont val="Calibri"/>
        <family val="2"/>
        <scheme val="minor"/>
      </rPr>
      <t>Buena comunicación e información interna.</t>
    </r>
  </si>
  <si>
    <r>
      <t xml:space="preserve">2. </t>
    </r>
    <r>
      <rPr>
        <sz val="11"/>
        <color rgb="FF000000"/>
        <rFont val="Calibri"/>
        <family val="2"/>
        <scheme val="minor"/>
      </rPr>
      <t>Seguimientos periódicos al mejoramiento continuo de las actividades de la unidad.</t>
    </r>
  </si>
  <si>
    <r>
      <t xml:space="preserve">4. </t>
    </r>
    <r>
      <rPr>
        <sz val="11"/>
        <color rgb="FF000000"/>
        <rFont val="Calibri"/>
        <family val="2"/>
        <scheme val="minor"/>
      </rPr>
      <t xml:space="preserve">El manejo  de las TICS como herramienta de seguimiento a procesos que se llevan a cabo en la unidad. </t>
    </r>
  </si>
  <si>
    <r>
      <rPr>
        <b/>
        <sz val="11"/>
        <rFont val="Calibri"/>
        <family val="2"/>
        <scheme val="minor"/>
      </rPr>
      <t>2.</t>
    </r>
    <r>
      <rPr>
        <sz val="11"/>
        <rFont val="Calibri"/>
        <family val="2"/>
        <scheme val="minor"/>
      </rPr>
      <t xml:space="preserve"> Inestabilidad contractual de contratistas de Prestación de servicios/Insuficiente persona de planta.</t>
    </r>
  </si>
  <si>
    <r>
      <rPr>
        <b/>
        <sz val="11"/>
        <color rgb="FF000000"/>
        <rFont val="Calibri"/>
        <family val="2"/>
        <scheme val="minor"/>
      </rPr>
      <t>2.</t>
    </r>
    <r>
      <rPr>
        <sz val="11"/>
        <color rgb="FF000000"/>
        <rFont val="Calibri"/>
        <family val="2"/>
        <scheme val="minor"/>
      </rPr>
      <t xml:space="preserve"> Nueva incorporación de la planta de personal en carrera administrativa.</t>
    </r>
  </si>
  <si>
    <r>
      <rPr>
        <b/>
        <sz val="11"/>
        <color rgb="FF000000"/>
        <rFont val="Calibri"/>
        <family val="2"/>
        <scheme val="minor"/>
      </rPr>
      <t>1.</t>
    </r>
    <r>
      <rPr>
        <sz val="11"/>
        <color rgb="FF000000"/>
        <rFont val="Calibri"/>
        <family val="2"/>
        <scheme val="minor"/>
      </rPr>
      <t xml:space="preserve"> Rotación  en los cargos de la alta dirección  de la Secretaría de Hacienda</t>
    </r>
  </si>
  <si>
    <r>
      <rPr>
        <b/>
        <sz val="11"/>
        <color rgb="FF000000"/>
        <rFont val="Calibri"/>
        <family val="2"/>
        <scheme val="minor"/>
      </rPr>
      <t>3</t>
    </r>
    <r>
      <rPr>
        <sz val="11"/>
        <color rgb="FF000000"/>
        <rFont val="Calibri"/>
        <family val="2"/>
        <scheme val="minor"/>
      </rPr>
      <t xml:space="preserve">.Demora en la formulación de lo proyectos de inversión de la Secretaría de Hacienda. </t>
    </r>
  </si>
  <si>
    <t>Apoyo</t>
  </si>
  <si>
    <t>Gestión de Hacienda</t>
  </si>
  <si>
    <t>Impulsar el desarrollo económico sostenible en el Distrito de Cartagena, con el fin de mejorar la calidad de vida de la población, mediante la promoción de la inclusión productiva, la empleabilidad y la competitividad empresarial, a través de programas y proyectos implementados anualmente que cumplan con los indicadores y metas definidos en el Plan de Desarrollo Distrital durante el periodo 2024–2027</t>
  </si>
  <si>
    <r>
      <t xml:space="preserve">3. </t>
    </r>
    <r>
      <rPr>
        <sz val="11"/>
        <rFont val="Calibri"/>
        <family val="2"/>
        <scheme val="minor"/>
      </rPr>
      <t>lmplementación de la Política Pública de Desarrollo Económico.</t>
    </r>
  </si>
  <si>
    <r>
      <rPr>
        <b/>
        <sz val="11"/>
        <rFont val="Calibri"/>
        <family val="2"/>
        <scheme val="minor"/>
      </rPr>
      <t>1</t>
    </r>
    <r>
      <rPr>
        <sz val="11"/>
        <rFont val="Calibri"/>
        <family val="2"/>
        <scheme val="minor"/>
      </rPr>
      <t xml:space="preserve"> Dificultad en la constitución de una Secretaría de Desarrollo Economico </t>
    </r>
  </si>
  <si>
    <r>
      <rPr>
        <b/>
        <sz val="11"/>
        <color rgb="FF000000"/>
        <rFont val="Calibri"/>
        <family val="2"/>
        <scheme val="minor"/>
      </rPr>
      <t>1.</t>
    </r>
    <r>
      <rPr>
        <sz val="11"/>
        <color rgb="FF000000"/>
        <rFont val="Calibri"/>
        <family val="2"/>
        <scheme val="minor"/>
      </rPr>
      <t xml:space="preserve">Mantener el cumplimiento de la mejora continua del Sistema de Gestión  y del Modelo Integrado de Planeación y gestión de la Secretaria de Hacienda en el proceso de Desarrollo Economico </t>
    </r>
  </si>
  <si>
    <r>
      <rPr>
        <b/>
        <sz val="11"/>
        <color rgb="FF000000"/>
        <rFont val="Calibri"/>
        <family val="2"/>
        <scheme val="minor"/>
      </rPr>
      <t>3</t>
    </r>
    <r>
      <rPr>
        <sz val="11"/>
        <color rgb="FF000000"/>
        <rFont val="Calibri"/>
        <family val="2"/>
        <scheme val="minor"/>
      </rPr>
      <t xml:space="preserve"> Incluir en proceso de restructuración administrativa el fortalecimiento Institucional del proceso  Desarrollo Economico </t>
    </r>
  </si>
  <si>
    <t xml:space="preserve">2.Entrega de tardía de información por parte de tercero como insumo para procesos internos </t>
  </si>
  <si>
    <r>
      <t xml:space="preserve">5. </t>
    </r>
    <r>
      <rPr>
        <sz val="11"/>
        <color rgb="FF000000"/>
        <rFont val="Calibri"/>
        <family val="2"/>
        <scheme val="minor"/>
      </rPr>
      <t>Articulación con terceros para generar acciones conjuntas que permitan el cumplimiento de metas de llos programas de la Desarrollo Economico.</t>
    </r>
  </si>
  <si>
    <r>
      <t>F1. F2. F3. F4.F5. O1. O2.O3</t>
    </r>
    <r>
      <rPr>
        <sz val="11"/>
        <color rgb="FF000000"/>
        <rFont val="Calibri"/>
        <scheme val="minor"/>
      </rPr>
      <t xml:space="preserve"> Velar por el  fortalecimiento de  los programas, a través  del seguimiento y la mejora continua mediante el Sistema de Gestion de la S</t>
    </r>
    <r>
      <rPr>
        <sz val="11"/>
        <color rgb="FF000000"/>
        <rFont val="Calibri"/>
        <family val="2"/>
        <scheme val="minor"/>
      </rPr>
      <t xml:space="preserve">ecretaría de Hacienda y MIPG </t>
    </r>
  </si>
  <si>
    <r>
      <t>D1.D2.D3.O2 O3.</t>
    </r>
    <r>
      <rPr>
        <sz val="11"/>
        <color rgb="FF000000"/>
        <rFont val="Calibri"/>
        <scheme val="minor"/>
      </rPr>
      <t xml:space="preserve"> Gestionar las acciones y alianzas estratégicas que permitan el cumplimiento de metas y seguimiento a los procesos de Desarrollo económico.</t>
    </r>
  </si>
  <si>
    <r>
      <t>F1. F2. F3. F4. F6.A1. A2.</t>
    </r>
    <r>
      <rPr>
        <sz val="11"/>
        <color rgb="FF000000"/>
        <rFont val="Calibri"/>
        <scheme val="minor"/>
      </rPr>
      <t xml:space="preserve"> Fomentar  la cultura de seguimiento estricto a los procesos internos solicitados  y  velar por el cumplimiento de compromisos con la alta dirección  para la  elaboración de los proyectos e lmplementación de la Política Pública de Desarrollo económico.</t>
    </r>
  </si>
  <si>
    <r>
      <t xml:space="preserve">D2. D3. A2.A5. </t>
    </r>
    <r>
      <rPr>
        <sz val="11"/>
        <color rgb="FF000000"/>
        <rFont val="Calibri"/>
        <scheme val="minor"/>
      </rPr>
      <t xml:space="preserve">Velar por el seguimiento a los procedimientos de  Desarrollo Economico, de manera que cuando se presenten cambios institucionales a nivel local, las actividades sigan su curso y se  mantenga el cumplimiento de las metas. </t>
    </r>
  </si>
  <si>
    <t>Asesor Codigo 105 Grado 47</t>
  </si>
  <si>
    <t xml:space="preserve">Revisa los documentos de análisis de las estadísticas de Desarrollo Económico, estudiando y midiendo las principales variables, para la adecuada planeación y toma de decisiones. </t>
  </si>
  <si>
    <t>Crear un plan de trabajo con cronograma detallado y responsables asignados, utilizando instrumento de recolección (Caracterización Socioeconómica) de análisis de necesidades  reales a la población a intervenir ejecutando mesas de trabajo para validar estrategias.</t>
  </si>
  <si>
    <t>Diseñar un plan de acción con cronograma detallado, presupuesto, objetivos claros y responsables definidos,  involucrando al sector empresarial, académico y social para fortalecer la ejecución de los programas.</t>
  </si>
  <si>
    <t>Desarrollo Economico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</si>
</sst>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00"/>
  </numFmts>
  <fonts count="45" x14ac:knownFonts="1">
    <font>
      <sz val="11"/>
      <color theme="1"/>
      <name val="Calibri"/>
      <family val="2"/>
      <scheme val="minor"/>
    </font>
    <font>
      <u/>
      <sz val="11"/>
      <color theme="10"/>
      <name val="Calibri"/>
      <family val="2"/>
      <scheme val="minor"/>
    </font>
    <font>
      <sz val="11"/>
      <color theme="1"/>
      <name val="Calibri"/>
      <family val="2"/>
      <scheme val="minor"/>
    </font>
    <font>
      <sz val="11"/>
      <color theme="1"/>
      <name val="Arial"/>
      <family val="2"/>
    </font>
    <font>
      <sz val="11"/>
      <color theme="1"/>
      <name val="Arial"/>
      <family val="2"/>
    </font>
    <font>
      <sz val="10"/>
      <color theme="1"/>
      <name val="Calibri"/>
      <family val="2"/>
      <scheme val="minor"/>
    </font>
    <font>
      <sz val="8"/>
      <color theme="1"/>
      <name val="Calibri"/>
      <family val="2"/>
      <scheme val="minor"/>
    </font>
    <font>
      <b/>
      <sz val="10"/>
      <color theme="1"/>
      <name val="Calibri"/>
      <family val="2"/>
      <scheme val="minor"/>
    </font>
    <font>
      <sz val="8"/>
      <color theme="10"/>
      <name val="Calibri"/>
      <family val="2"/>
      <scheme val="minor"/>
    </font>
    <font>
      <sz val="8"/>
      <name val="Arial Narrow"/>
      <family val="2"/>
    </font>
    <font>
      <b/>
      <sz val="12"/>
      <name val="Arial Narrow"/>
      <family val="2"/>
    </font>
    <font>
      <b/>
      <sz val="11"/>
      <color theme="0"/>
      <name val="Arial Narrow"/>
      <family val="2"/>
    </font>
    <font>
      <sz val="12"/>
      <name val="Arial Narrow"/>
      <family val="2"/>
    </font>
    <font>
      <b/>
      <sz val="12"/>
      <color theme="0"/>
      <name val="Arial Narrow"/>
      <family val="2"/>
    </font>
    <font>
      <sz val="11"/>
      <name val="Arial Narrow"/>
      <family val="2"/>
    </font>
    <font>
      <b/>
      <sz val="20"/>
      <name val="Arial Narrow"/>
      <family val="2"/>
    </font>
    <font>
      <sz val="10"/>
      <name val="Arial Narrow"/>
      <family val="2"/>
    </font>
    <font>
      <b/>
      <sz val="8"/>
      <name val="Arial Narrow"/>
      <family val="2"/>
    </font>
    <font>
      <b/>
      <sz val="11"/>
      <name val="Arial Narrow"/>
      <family val="2"/>
    </font>
    <font>
      <b/>
      <sz val="10"/>
      <color theme="0"/>
      <name val="Arial Narrow"/>
      <family val="2"/>
    </font>
    <font>
      <b/>
      <sz val="9"/>
      <color theme="0"/>
      <name val="Arial Narrow"/>
      <family val="2"/>
    </font>
    <font>
      <b/>
      <sz val="6"/>
      <color theme="0"/>
      <name val="Arial Narrow"/>
      <family val="2"/>
    </font>
    <font>
      <sz val="9"/>
      <name val="Arial Narrow"/>
      <family val="2"/>
    </font>
    <font>
      <sz val="9"/>
      <color theme="0"/>
      <name val="Arial Narrow"/>
      <family val="2"/>
    </font>
    <font>
      <b/>
      <sz val="9"/>
      <color theme="0"/>
      <name val="Calibri"/>
      <family val="2"/>
      <scheme val="minor"/>
    </font>
    <font>
      <b/>
      <sz val="7"/>
      <color theme="0"/>
      <name val="Arial Narrow"/>
      <family val="2"/>
    </font>
    <font>
      <b/>
      <sz val="9"/>
      <color theme="1"/>
      <name val="Arial Narrow"/>
      <family val="2"/>
    </font>
    <font>
      <sz val="9"/>
      <color theme="1"/>
      <name val="Arial Narrow"/>
      <family val="2"/>
    </font>
    <font>
      <sz val="8"/>
      <color theme="6" tint="-0.499984740745262"/>
      <name val="Calibri"/>
      <family val="2"/>
      <scheme val="minor"/>
    </font>
    <font>
      <b/>
      <sz val="11"/>
      <color theme="0"/>
      <name val="Calibri"/>
      <family val="2"/>
      <scheme val="minor"/>
    </font>
    <font>
      <b/>
      <sz val="11"/>
      <color theme="1"/>
      <name val="Calibri"/>
      <family val="2"/>
      <scheme val="minor"/>
    </font>
    <font>
      <b/>
      <sz val="8"/>
      <color theme="1"/>
      <name val="Calibri"/>
      <family val="2"/>
      <scheme val="minor"/>
    </font>
    <font>
      <b/>
      <sz val="6"/>
      <color theme="1"/>
      <name val="Calibri"/>
      <family val="2"/>
      <scheme val="minor"/>
    </font>
    <font>
      <sz val="10"/>
      <name val="Arial"/>
      <family val="2"/>
    </font>
    <font>
      <sz val="9"/>
      <name val="Arial"/>
      <family val="2"/>
    </font>
    <font>
      <b/>
      <sz val="8"/>
      <name val="Arial"/>
      <family val="2"/>
    </font>
    <font>
      <b/>
      <sz val="8"/>
      <color theme="1"/>
      <name val="Arial"/>
      <family val="2"/>
    </font>
    <font>
      <sz val="8"/>
      <name val="Arial"/>
      <family val="2"/>
    </font>
    <font>
      <sz val="11"/>
      <color rgb="FF000000"/>
      <name val="Calibri"/>
      <family val="2"/>
      <scheme val="minor"/>
    </font>
    <font>
      <b/>
      <sz val="11"/>
      <color rgb="FF000000"/>
      <name val="Calibri"/>
      <family val="2"/>
      <scheme val="minor"/>
    </font>
    <font>
      <sz val="8"/>
      <color rgb="FF0000FF"/>
      <name val="Calibri"/>
      <family val="2"/>
      <scheme val="minor"/>
    </font>
    <font>
      <sz val="11"/>
      <color rgb="FF000000"/>
      <name val="Calibri"/>
      <scheme val="minor"/>
    </font>
    <font>
      <b/>
      <sz val="11"/>
      <color rgb="FFFF0000"/>
      <name val="Calibri"/>
      <family val="2"/>
      <scheme val="minor"/>
    </font>
    <font>
      <b/>
      <sz val="11"/>
      <name val="Calibri"/>
      <family val="2"/>
      <scheme val="minor"/>
    </font>
    <font>
      <sz val="11"/>
      <name val="Calibri"/>
      <family val="2"/>
      <scheme val="minor"/>
    </font>
  </fonts>
  <fills count="13">
    <fill>
      <patternFill patternType="none"/>
    </fill>
    <fill>
      <patternFill patternType="gray125"/>
    </fill>
    <fill>
      <patternFill patternType="solid">
        <fgColor theme="8" tint="0.79998168889431442"/>
        <bgColor indexed="64"/>
      </patternFill>
    </fill>
    <fill>
      <patternFill patternType="solid">
        <fgColor indexed="9"/>
        <bgColor indexed="64"/>
      </patternFill>
    </fill>
    <fill>
      <patternFill patternType="solid">
        <fgColor rgb="FF4CAA4C"/>
        <bgColor indexed="64"/>
      </patternFill>
    </fill>
    <fill>
      <patternFill patternType="solid">
        <fgColor rgb="FF4CAA4C"/>
        <bgColor rgb="FFFBD4B4"/>
      </patternFill>
    </fill>
    <fill>
      <patternFill patternType="solid">
        <fgColor theme="9" tint="0.79998168889431442"/>
        <bgColor indexed="64"/>
      </patternFill>
    </fill>
    <fill>
      <patternFill patternType="solid">
        <fgColor rgb="FF00B05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
      <patternFill patternType="solid">
        <fgColor theme="6" tint="0.79998168889431442"/>
        <bgColor indexed="64"/>
      </patternFill>
    </fill>
    <fill>
      <patternFill patternType="solid">
        <fgColor rgb="FFFFFFFF"/>
        <bgColor rgb="FF000000"/>
      </patternFill>
    </fill>
  </fills>
  <borders count="4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right/>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indexed="64"/>
      </left>
      <right/>
      <top/>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style="thin">
        <color rgb="FF000000"/>
      </left>
      <right/>
      <top style="thin">
        <color rgb="FF000000"/>
      </top>
      <bottom/>
      <diagonal/>
    </border>
    <border>
      <left/>
      <right/>
      <top style="medium">
        <color rgb="FF000000"/>
      </top>
      <bottom style="thin">
        <color indexed="64"/>
      </bottom>
      <diagonal/>
    </border>
    <border>
      <left style="thin">
        <color auto="1"/>
      </left>
      <right style="medium">
        <color rgb="FF000000"/>
      </right>
      <top style="thin">
        <color auto="1"/>
      </top>
      <bottom style="thin">
        <color auto="1"/>
      </bottom>
      <diagonal/>
    </border>
    <border>
      <left style="medium">
        <color rgb="FF000000"/>
      </left>
      <right style="thin">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indexed="64"/>
      </left>
      <right style="medium">
        <color rgb="FF000000"/>
      </right>
      <top/>
      <bottom style="thin">
        <color indexed="64"/>
      </bottom>
      <diagonal/>
    </border>
    <border>
      <left style="thin">
        <color indexed="64"/>
      </left>
      <right style="medium">
        <color rgb="FF000000"/>
      </right>
      <top style="thin">
        <color indexed="64"/>
      </top>
      <bottom/>
      <diagonal/>
    </border>
    <border>
      <left style="thin">
        <color indexed="64"/>
      </left>
      <right style="medium">
        <color rgb="FF000000"/>
      </right>
      <top/>
      <bottom/>
      <diagonal/>
    </border>
    <border>
      <left style="thin">
        <color rgb="FF000000"/>
      </left>
      <right style="thin">
        <color rgb="FF000000"/>
      </right>
      <top style="thin">
        <color rgb="FF000000"/>
      </top>
      <bottom style="medium">
        <color rgb="FF000000"/>
      </bottom>
      <diagonal/>
    </border>
    <border>
      <left/>
      <right style="thin">
        <color indexed="64"/>
      </right>
      <top style="thin">
        <color indexed="64"/>
      </top>
      <bottom style="medium">
        <color rgb="FF000000"/>
      </bottom>
      <diagonal/>
    </border>
    <border>
      <left style="thin">
        <color auto="1"/>
      </left>
      <right style="thin">
        <color auto="1"/>
      </right>
      <top style="thin">
        <color auto="1"/>
      </top>
      <bottom style="medium">
        <color rgb="FF000000"/>
      </bottom>
      <diagonal/>
    </border>
    <border>
      <left style="thin">
        <color indexed="64"/>
      </left>
      <right style="thin">
        <color indexed="64"/>
      </right>
      <top/>
      <bottom style="medium">
        <color rgb="FF000000"/>
      </bottom>
      <diagonal/>
    </border>
    <border>
      <left style="thin">
        <color indexed="64"/>
      </left>
      <right/>
      <top style="thin">
        <color indexed="64"/>
      </top>
      <bottom style="medium">
        <color rgb="FF000000"/>
      </bottom>
      <diagonal/>
    </border>
    <border>
      <left style="thin">
        <color indexed="64"/>
      </left>
      <right style="medium">
        <color rgb="FF000000"/>
      </right>
      <top/>
      <bottom style="medium">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auto="1"/>
      </left>
      <right/>
      <top style="thin">
        <color auto="1"/>
      </top>
      <bottom style="thin">
        <color rgb="FF000000"/>
      </bottom>
      <diagonal/>
    </border>
    <border>
      <left/>
      <right style="thin">
        <color auto="1"/>
      </right>
      <top style="thin">
        <color auto="1"/>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right/>
      <top style="thin">
        <color rgb="FF000000"/>
      </top>
      <bottom/>
      <diagonal/>
    </border>
    <border>
      <left/>
      <right style="thin">
        <color auto="1"/>
      </right>
      <top style="thin">
        <color rgb="FF000000"/>
      </top>
      <bottom/>
      <diagonal/>
    </border>
  </borders>
  <cellStyleXfs count="14">
    <xf numFmtId="0" fontId="0" fillId="0" borderId="0"/>
    <xf numFmtId="0" fontId="1" fillId="0" borderId="0" applyNumberFormat="0" applyFill="0" applyBorder="0" applyAlignment="0" applyProtection="0"/>
    <xf numFmtId="0" fontId="4" fillId="0" borderId="0"/>
    <xf numFmtId="0" fontId="2"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2" fillId="0" borderId="0"/>
    <xf numFmtId="0" fontId="5" fillId="0" borderId="2" applyBorder="0">
      <alignment horizontal="center" vertical="center" wrapText="1"/>
    </xf>
    <xf numFmtId="0" fontId="33" fillId="0" borderId="0"/>
  </cellStyleXfs>
  <cellXfs count="214">
    <xf numFmtId="0" fontId="0" fillId="0" borderId="0" xfId="0"/>
    <xf numFmtId="0" fontId="6" fillId="0" borderId="1" xfId="0" applyFont="1" applyBorder="1"/>
    <xf numFmtId="0" fontId="7"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8" fillId="0" borderId="1" xfId="1" applyFont="1" applyBorder="1"/>
    <xf numFmtId="0" fontId="8" fillId="0" borderId="1" xfId="1" applyFont="1" applyBorder="1" applyAlignment="1">
      <alignment wrapText="1"/>
    </xf>
    <xf numFmtId="0" fontId="8" fillId="0" borderId="1" xfId="1" applyFont="1" applyBorder="1" applyAlignment="1">
      <alignment horizontal="center" wrapText="1"/>
    </xf>
    <xf numFmtId="0" fontId="9" fillId="3" borderId="0" xfId="2" applyFont="1" applyFill="1"/>
    <xf numFmtId="0" fontId="14" fillId="0" borderId="0" xfId="2" applyFont="1" applyAlignment="1">
      <alignment vertical="center" wrapText="1"/>
    </xf>
    <xf numFmtId="0" fontId="22" fillId="0" borderId="0" xfId="2" applyFont="1" applyAlignment="1">
      <alignment vertical="center" wrapText="1"/>
    </xf>
    <xf numFmtId="0" fontId="25" fillId="4" borderId="1" xfId="2" applyFont="1" applyFill="1" applyBorder="1" applyAlignment="1">
      <alignment horizontal="center" vertical="center" wrapText="1"/>
    </xf>
    <xf numFmtId="9" fontId="20" fillId="4" borderId="1" xfId="2" applyNumberFormat="1" applyFont="1" applyFill="1" applyBorder="1" applyAlignment="1">
      <alignment horizontal="center" vertical="center" wrapText="1"/>
    </xf>
    <xf numFmtId="0" fontId="20" fillId="4" borderId="1" xfId="2" applyFont="1" applyFill="1" applyBorder="1" applyAlignment="1">
      <alignment horizontal="center" vertical="center" wrapText="1"/>
    </xf>
    <xf numFmtId="0" fontId="9" fillId="0" borderId="1" xfId="2" applyFont="1" applyBorder="1" applyAlignment="1">
      <alignment horizontal="center" vertical="center" wrapText="1"/>
    </xf>
    <xf numFmtId="9" fontId="22" fillId="0" borderId="1" xfId="0" applyNumberFormat="1" applyFont="1" applyBorder="1" applyAlignment="1">
      <alignment horizontal="center" vertical="center" wrapText="1"/>
    </xf>
    <xf numFmtId="0" fontId="9" fillId="0" borderId="0" xfId="2" applyFont="1" applyAlignment="1">
      <alignment horizontal="justify" vertical="top" wrapText="1"/>
    </xf>
    <xf numFmtId="165" fontId="6" fillId="0" borderId="1" xfId="0" applyNumberFormat="1" applyFont="1" applyBorder="1" applyAlignment="1">
      <alignment horizontal="center" vertical="center"/>
    </xf>
    <xf numFmtId="0" fontId="28" fillId="0" borderId="1" xfId="1"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xf>
    <xf numFmtId="0" fontId="8" fillId="0" borderId="2" xfId="1" applyFont="1" applyBorder="1" applyAlignment="1">
      <alignment vertical="center" wrapText="1"/>
    </xf>
    <xf numFmtId="0" fontId="0" fillId="0" borderId="1" xfId="0" applyBorder="1"/>
    <xf numFmtId="0" fontId="29" fillId="7" borderId="1" xfId="0" applyFont="1" applyFill="1" applyBorder="1" applyAlignment="1">
      <alignment horizontal="center"/>
    </xf>
    <xf numFmtId="0" fontId="30" fillId="8" borderId="1" xfId="0" applyFont="1" applyFill="1" applyBorder="1" applyAlignment="1">
      <alignment horizontal="center" vertical="center" wrapText="1"/>
    </xf>
    <xf numFmtId="0" fontId="31" fillId="9" borderId="1" xfId="0" applyFont="1" applyFill="1" applyBorder="1" applyAlignment="1">
      <alignment horizontal="center" vertical="center" wrapText="1"/>
    </xf>
    <xf numFmtId="0" fontId="32" fillId="9" borderId="1" xfId="0" applyFont="1" applyFill="1" applyBorder="1" applyAlignment="1">
      <alignment horizontal="center" vertical="center" wrapText="1"/>
    </xf>
    <xf numFmtId="0" fontId="0" fillId="0" borderId="0" xfId="0" applyAlignment="1">
      <alignment wrapText="1"/>
    </xf>
    <xf numFmtId="9" fontId="27" fillId="0" borderId="2" xfId="2" applyNumberFormat="1" applyFont="1" applyBorder="1" applyAlignment="1">
      <alignment vertical="center" wrapText="1"/>
    </xf>
    <xf numFmtId="0" fontId="22" fillId="0" borderId="10" xfId="2" applyFont="1" applyBorder="1" applyAlignment="1">
      <alignment vertical="center"/>
    </xf>
    <xf numFmtId="0" fontId="22" fillId="0" borderId="6" xfId="2" applyFont="1" applyBorder="1" applyAlignment="1">
      <alignment vertical="center"/>
    </xf>
    <xf numFmtId="9" fontId="21" fillId="4" borderId="1" xfId="2" applyNumberFormat="1" applyFont="1" applyFill="1" applyBorder="1" applyAlignment="1">
      <alignment horizontal="center" vertical="center" wrapText="1"/>
    </xf>
    <xf numFmtId="9" fontId="27" fillId="6" borderId="1" xfId="0" applyNumberFormat="1" applyFont="1" applyFill="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9" fontId="27" fillId="0" borderId="2" xfId="2" applyNumberFormat="1" applyFont="1" applyBorder="1" applyAlignment="1">
      <alignment horizontal="center" vertical="center" wrapText="1"/>
    </xf>
    <xf numFmtId="9" fontId="22" fillId="0" borderId="1" xfId="0" applyNumberFormat="1" applyFont="1" applyBorder="1" applyAlignment="1" applyProtection="1">
      <alignment horizontal="center" vertical="center" wrapText="1"/>
      <protection locked="0"/>
    </xf>
    <xf numFmtId="164" fontId="12" fillId="0" borderId="6" xfId="2" applyNumberFormat="1" applyFont="1" applyBorder="1" applyAlignment="1">
      <alignment horizontal="center" vertical="center" wrapText="1"/>
    </xf>
    <xf numFmtId="0" fontId="14" fillId="0" borderId="13" xfId="2" applyFont="1" applyBorder="1" applyAlignment="1">
      <alignment vertical="center" wrapText="1"/>
    </xf>
    <xf numFmtId="0" fontId="16" fillId="0" borderId="13" xfId="2" applyFont="1" applyBorder="1" applyAlignment="1">
      <alignment vertical="center" wrapText="1"/>
    </xf>
    <xf numFmtId="9" fontId="17" fillId="0" borderId="13" xfId="2" applyNumberFormat="1" applyFont="1" applyBorder="1" applyAlignment="1">
      <alignment vertical="center" wrapText="1"/>
    </xf>
    <xf numFmtId="9" fontId="17" fillId="0" borderId="13" xfId="2" applyNumberFormat="1" applyFont="1" applyBorder="1" applyAlignment="1">
      <alignment horizontal="center" vertical="center" wrapText="1"/>
    </xf>
    <xf numFmtId="0" fontId="18" fillId="0" borderId="13" xfId="2" applyFont="1" applyBorder="1" applyAlignment="1">
      <alignment horizontal="center" vertical="center" wrapText="1"/>
    </xf>
    <xf numFmtId="0" fontId="8" fillId="0" borderId="1" xfId="1" applyFont="1" applyBorder="1" applyAlignment="1">
      <alignment vertical="center" wrapText="1"/>
    </xf>
    <xf numFmtId="0" fontId="8" fillId="0" borderId="1" xfId="1" applyFont="1" applyBorder="1" applyAlignment="1">
      <alignment horizontal="left" vertical="center" wrapText="1"/>
    </xf>
    <xf numFmtId="0" fontId="34" fillId="0" borderId="1" xfId="0" applyFont="1" applyBorder="1" applyAlignment="1">
      <alignment horizontal="center" vertical="center" wrapText="1"/>
    </xf>
    <xf numFmtId="0" fontId="13" fillId="0" borderId="17" xfId="2" applyFont="1" applyBorder="1" applyAlignment="1">
      <alignment vertical="center" wrapText="1"/>
    </xf>
    <xf numFmtId="0" fontId="12" fillId="0" borderId="2" xfId="2" applyFont="1" applyBorder="1" applyAlignment="1">
      <alignment horizontal="center" vertical="center" wrapText="1"/>
    </xf>
    <xf numFmtId="0" fontId="13" fillId="4" borderId="10" xfId="2" applyFont="1" applyFill="1" applyBorder="1" applyAlignment="1">
      <alignment horizontal="center" vertical="center" wrapText="1"/>
    </xf>
    <xf numFmtId="0" fontId="22" fillId="0" borderId="17" xfId="2" applyFont="1" applyBorder="1" applyAlignment="1">
      <alignment horizontal="left" vertical="top" wrapText="1"/>
    </xf>
    <xf numFmtId="0" fontId="22" fillId="0" borderId="3" xfId="2" applyFont="1" applyBorder="1" applyAlignment="1">
      <alignment horizontal="center" vertical="center" wrapText="1"/>
    </xf>
    <xf numFmtId="0" fontId="9" fillId="0" borderId="1" xfId="2" applyFont="1" applyBorder="1" applyAlignment="1" applyProtection="1">
      <alignment horizontal="center" vertical="center" wrapText="1"/>
      <protection locked="0"/>
    </xf>
    <xf numFmtId="0" fontId="9" fillId="0" borderId="30" xfId="2" applyFont="1" applyBorder="1" applyAlignment="1">
      <alignment horizontal="center" vertical="center" wrapText="1"/>
    </xf>
    <xf numFmtId="0" fontId="22" fillId="0" borderId="32" xfId="0" applyFont="1" applyBorder="1" applyAlignment="1" applyProtection="1">
      <alignment horizontal="center" vertical="center" wrapText="1"/>
      <protection locked="0"/>
    </xf>
    <xf numFmtId="9" fontId="27" fillId="0" borderId="28" xfId="2" applyNumberFormat="1" applyFont="1" applyBorder="1" applyAlignment="1">
      <alignment horizontal="center" vertical="center" wrapText="1"/>
    </xf>
    <xf numFmtId="9" fontId="22" fillId="0" borderId="29" xfId="0" applyNumberFormat="1" applyFont="1" applyBorder="1" applyAlignment="1">
      <alignment horizontal="center" vertical="center" wrapText="1"/>
    </xf>
    <xf numFmtId="9" fontId="22" fillId="0" borderId="29" xfId="0" applyNumberFormat="1" applyFont="1" applyBorder="1" applyAlignment="1" applyProtection="1">
      <alignment horizontal="center" vertical="center" wrapText="1"/>
      <protection locked="0"/>
    </xf>
    <xf numFmtId="9" fontId="22" fillId="0" borderId="30" xfId="0" applyNumberFormat="1" applyFont="1" applyBorder="1" applyAlignment="1" applyProtection="1">
      <alignment horizontal="center" vertical="center" wrapText="1"/>
      <protection locked="0"/>
    </xf>
    <xf numFmtId="9" fontId="22" fillId="0" borderId="30" xfId="0" applyNumberFormat="1" applyFont="1" applyBorder="1" applyAlignment="1">
      <alignment horizontal="center" vertical="center" wrapText="1"/>
    </xf>
    <xf numFmtId="0" fontId="13" fillId="0" borderId="0" xfId="2" applyFont="1" applyAlignment="1">
      <alignment vertical="center" wrapText="1"/>
    </xf>
    <xf numFmtId="164" fontId="12" fillId="0" borderId="0" xfId="2" applyNumberFormat="1" applyFont="1" applyAlignment="1">
      <alignment horizontal="center" vertical="center" wrapText="1"/>
    </xf>
    <xf numFmtId="0" fontId="15" fillId="10" borderId="0" xfId="9" applyFont="1" applyFill="1" applyAlignment="1">
      <alignment vertical="center" wrapText="1"/>
    </xf>
    <xf numFmtId="0" fontId="12" fillId="0" borderId="0" xfId="2" applyFont="1" applyAlignment="1">
      <alignment vertical="center" wrapText="1"/>
    </xf>
    <xf numFmtId="0" fontId="37" fillId="0" borderId="1" xfId="0" applyFont="1" applyBorder="1" applyAlignment="1">
      <alignment horizontal="center" vertical="center" wrapText="1"/>
    </xf>
    <xf numFmtId="14" fontId="37" fillId="0" borderId="1" xfId="0" applyNumberFormat="1" applyFont="1" applyBorder="1" applyAlignment="1">
      <alignment horizontal="center" vertical="center" wrapText="1"/>
    </xf>
    <xf numFmtId="14" fontId="37" fillId="11" borderId="1" xfId="0" applyNumberFormat="1" applyFont="1" applyFill="1" applyBorder="1" applyAlignment="1">
      <alignment horizontal="center" vertical="center" wrapText="1"/>
    </xf>
    <xf numFmtId="0" fontId="37" fillId="11" borderId="1" xfId="0" applyFont="1" applyFill="1" applyBorder="1" applyAlignment="1">
      <alignment horizontal="center" vertical="center" wrapText="1"/>
    </xf>
    <xf numFmtId="0" fontId="34" fillId="11" borderId="1" xfId="0" applyFont="1" applyFill="1" applyBorder="1" applyAlignment="1">
      <alignment horizontal="center" vertical="center" wrapText="1"/>
    </xf>
    <xf numFmtId="0" fontId="35" fillId="11" borderId="6" xfId="0" applyFont="1" applyFill="1" applyBorder="1" applyAlignment="1">
      <alignment horizontal="center" vertical="center" wrapText="1"/>
    </xf>
    <xf numFmtId="0" fontId="39" fillId="0" borderId="1" xfId="0" applyFont="1" applyBorder="1" applyAlignment="1">
      <alignment horizontal="left" wrapText="1"/>
    </xf>
    <xf numFmtId="0" fontId="39" fillId="12" borderId="1" xfId="0" applyFont="1" applyFill="1" applyBorder="1" applyAlignment="1">
      <alignment horizontal="left" wrapText="1"/>
    </xf>
    <xf numFmtId="0" fontId="39" fillId="0" borderId="2" xfId="0" applyFont="1" applyBorder="1" applyAlignment="1">
      <alignment horizontal="left" wrapText="1"/>
    </xf>
    <xf numFmtId="0" fontId="38" fillId="0" borderId="2" xfId="0" applyFont="1" applyBorder="1" applyAlignment="1">
      <alignment wrapText="1"/>
    </xf>
    <xf numFmtId="0" fontId="38" fillId="0" borderId="6" xfId="0" applyFont="1" applyBorder="1" applyAlignment="1">
      <alignment wrapText="1"/>
    </xf>
    <xf numFmtId="0" fontId="0" fillId="0" borderId="1" xfId="0" applyBorder="1" applyAlignment="1">
      <alignment wrapText="1"/>
    </xf>
    <xf numFmtId="0" fontId="38" fillId="0" borderId="10" xfId="0" applyFont="1" applyBorder="1"/>
    <xf numFmtId="0" fontId="38" fillId="0" borderId="6" xfId="0" applyFont="1" applyBorder="1"/>
    <xf numFmtId="0" fontId="38" fillId="0" borderId="10" xfId="0" applyFont="1" applyBorder="1" applyAlignment="1">
      <alignment wrapText="1"/>
    </xf>
    <xf numFmtId="0" fontId="39" fillId="0" borderId="2" xfId="0" applyFont="1" applyBorder="1" applyAlignment="1">
      <alignment horizontal="left" vertical="top" wrapText="1"/>
    </xf>
    <xf numFmtId="0" fontId="0" fillId="0" borderId="1" xfId="0" applyBorder="1" applyAlignment="1">
      <alignment vertical="top"/>
    </xf>
    <xf numFmtId="0" fontId="39" fillId="0" borderId="1" xfId="0" applyFont="1" applyBorder="1" applyAlignment="1">
      <alignment horizontal="left" vertical="top" wrapText="1"/>
    </xf>
    <xf numFmtId="0" fontId="44" fillId="0" borderId="2" xfId="0" applyFont="1" applyBorder="1" applyAlignment="1">
      <alignment vertical="top" wrapText="1"/>
    </xf>
    <xf numFmtId="0" fontId="38" fillId="0" borderId="2" xfId="0" applyFont="1" applyBorder="1" applyAlignment="1">
      <alignment vertical="top" wrapText="1"/>
    </xf>
    <xf numFmtId="0" fontId="38" fillId="0" borderId="2" xfId="0" applyFont="1" applyBorder="1" applyAlignment="1">
      <alignment horizontal="left" vertical="top" wrapText="1"/>
    </xf>
    <xf numFmtId="0" fontId="44" fillId="0" borderId="1" xfId="0" applyFont="1" applyBorder="1" applyAlignment="1">
      <alignment vertical="top" wrapText="1"/>
    </xf>
    <xf numFmtId="0" fontId="38" fillId="0" borderId="1" xfId="0" applyFont="1" applyBorder="1" applyAlignment="1">
      <alignment vertical="top" wrapText="1"/>
    </xf>
    <xf numFmtId="0" fontId="44" fillId="0" borderId="1" xfId="0" applyFont="1" applyBorder="1" applyAlignment="1">
      <alignment horizontal="left" vertical="top" wrapText="1"/>
    </xf>
    <xf numFmtId="0" fontId="43" fillId="0" borderId="6" xfId="0" applyFont="1" applyBorder="1" applyAlignment="1">
      <alignment horizontal="left" vertical="top" wrapText="1"/>
    </xf>
    <xf numFmtId="0" fontId="38" fillId="0" borderId="6" xfId="0" applyFont="1" applyBorder="1" applyAlignment="1">
      <alignment horizontal="left" vertical="top" wrapText="1"/>
    </xf>
    <xf numFmtId="0" fontId="8" fillId="0" borderId="2"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6" xfId="1" applyFont="1" applyBorder="1" applyAlignment="1">
      <alignment horizontal="center" vertical="center" wrapText="1"/>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30" fillId="9" borderId="7" xfId="0" applyFont="1" applyFill="1" applyBorder="1" applyAlignment="1">
      <alignment horizontal="center" wrapText="1"/>
    </xf>
    <xf numFmtId="0" fontId="30" fillId="9" borderId="8" xfId="0" applyFont="1" applyFill="1" applyBorder="1" applyAlignment="1">
      <alignment horizontal="center" wrapText="1"/>
    </xf>
    <xf numFmtId="0" fontId="30" fillId="9" borderId="9" xfId="0" applyFont="1" applyFill="1" applyBorder="1" applyAlignment="1">
      <alignment horizontal="center" wrapText="1"/>
    </xf>
    <xf numFmtId="0" fontId="30" fillId="8" borderId="7" xfId="0" applyFont="1" applyFill="1" applyBorder="1" applyAlignment="1">
      <alignment horizontal="center"/>
    </xf>
    <xf numFmtId="0" fontId="30" fillId="8" borderId="8" xfId="0" applyFont="1" applyFill="1" applyBorder="1" applyAlignment="1">
      <alignment horizontal="center"/>
    </xf>
    <xf numFmtId="0" fontId="30" fillId="8" borderId="9" xfId="0" applyFont="1" applyFill="1" applyBorder="1" applyAlignment="1">
      <alignment horizontal="center"/>
    </xf>
    <xf numFmtId="0" fontId="40" fillId="0" borderId="19" xfId="0" applyFont="1" applyBorder="1" applyAlignment="1">
      <alignment horizontal="center" wrapText="1"/>
    </xf>
    <xf numFmtId="0" fontId="40" fillId="0" borderId="3" xfId="0" applyFont="1" applyBorder="1" applyAlignment="1">
      <alignment horizontal="center" wrapText="1"/>
    </xf>
    <xf numFmtId="0" fontId="40" fillId="0" borderId="5" xfId="0" applyFont="1" applyBorder="1" applyAlignment="1">
      <alignment horizontal="center" wrapText="1"/>
    </xf>
    <xf numFmtId="0" fontId="42" fillId="0" borderId="2" xfId="0" applyFont="1" applyBorder="1" applyAlignment="1">
      <alignment horizontal="left" wrapText="1"/>
    </xf>
    <xf numFmtId="0" fontId="39" fillId="0" borderId="6" xfId="0" applyFont="1" applyBorder="1" applyAlignment="1">
      <alignment horizontal="left" wrapText="1"/>
    </xf>
    <xf numFmtId="0" fontId="39" fillId="0" borderId="2" xfId="0" applyFont="1" applyBorder="1" applyAlignment="1">
      <alignment vertical="top" wrapText="1"/>
    </xf>
    <xf numFmtId="0" fontId="39" fillId="0" borderId="10" xfId="0" applyFont="1" applyBorder="1" applyAlignment="1">
      <alignment vertical="top" wrapText="1"/>
    </xf>
    <xf numFmtId="0" fontId="39" fillId="0" borderId="6" xfId="0" applyFont="1" applyBorder="1" applyAlignment="1">
      <alignment vertical="top" wrapText="1"/>
    </xf>
    <xf numFmtId="0" fontId="39" fillId="0" borderId="2" xfId="0" applyFont="1" applyBorder="1" applyAlignment="1">
      <alignment horizontal="left" vertical="top" wrapText="1"/>
    </xf>
    <xf numFmtId="0" fontId="39" fillId="0" borderId="10" xfId="0" applyFont="1" applyBorder="1" applyAlignment="1">
      <alignment horizontal="left" vertical="top" wrapText="1"/>
    </xf>
    <xf numFmtId="0" fontId="39" fillId="0" borderId="6" xfId="0" applyFont="1" applyBorder="1" applyAlignment="1">
      <alignment horizontal="left" vertical="top" wrapText="1"/>
    </xf>
    <xf numFmtId="0" fontId="22" fillId="0" borderId="1" xfId="2" applyFont="1" applyBorder="1" applyAlignment="1" applyProtection="1">
      <alignment horizontal="center" vertical="center" wrapText="1"/>
      <protection locked="0"/>
    </xf>
    <xf numFmtId="0" fontId="11" fillId="4" borderId="24" xfId="2" applyFont="1" applyFill="1" applyBorder="1" applyAlignment="1">
      <alignment horizontal="center" vertical="center" wrapText="1"/>
    </xf>
    <xf numFmtId="0" fontId="11" fillId="4" borderId="15" xfId="2" applyFont="1" applyFill="1" applyBorder="1" applyAlignment="1">
      <alignment horizontal="center" vertical="center" wrapText="1"/>
    </xf>
    <xf numFmtId="9" fontId="22" fillId="0" borderId="1" xfId="0" applyNumberFormat="1" applyFont="1" applyBorder="1" applyAlignment="1">
      <alignment horizontal="center" vertical="center" wrapText="1"/>
    </xf>
    <xf numFmtId="9" fontId="22" fillId="0" borderId="30" xfId="0" applyNumberFormat="1" applyFont="1" applyBorder="1" applyAlignment="1">
      <alignment horizontal="center" vertical="center" wrapText="1"/>
    </xf>
    <xf numFmtId="0" fontId="26" fillId="0" borderId="1" xfId="2" applyFont="1" applyBorder="1" applyAlignment="1">
      <alignment horizontal="center" vertical="center" wrapText="1"/>
    </xf>
    <xf numFmtId="0" fontId="26" fillId="0" borderId="30" xfId="2" applyFont="1" applyBorder="1" applyAlignment="1">
      <alignment horizontal="center" vertical="center" wrapText="1"/>
    </xf>
    <xf numFmtId="0" fontId="9" fillId="0" borderId="2" xfId="2" applyFont="1" applyBorder="1" applyAlignment="1">
      <alignment horizontal="center" vertical="center" wrapText="1"/>
    </xf>
    <xf numFmtId="0" fontId="9" fillId="0" borderId="10" xfId="2" applyFont="1" applyBorder="1" applyAlignment="1">
      <alignment horizontal="center" vertical="center" wrapText="1"/>
    </xf>
    <xf numFmtId="0" fontId="9" fillId="0" borderId="31" xfId="2" applyFont="1" applyBorder="1" applyAlignment="1">
      <alignment horizontal="center" vertical="center" wrapText="1"/>
    </xf>
    <xf numFmtId="0" fontId="9" fillId="0" borderId="26" xfId="2" applyFont="1" applyBorder="1" applyAlignment="1">
      <alignment horizontal="center" vertical="center" wrapText="1"/>
    </xf>
    <xf numFmtId="0" fontId="9" fillId="0" borderId="27" xfId="2" applyFont="1" applyBorder="1" applyAlignment="1">
      <alignment horizontal="center" vertical="center" wrapText="1"/>
    </xf>
    <xf numFmtId="0" fontId="9" fillId="0" borderId="33" xfId="2" applyFont="1" applyBorder="1" applyAlignment="1">
      <alignment horizontal="center" vertical="center" wrapText="1"/>
    </xf>
    <xf numFmtId="0" fontId="26" fillId="0" borderId="1" xfId="2" applyFont="1" applyBorder="1" applyAlignment="1">
      <alignment horizontal="center" vertical="center"/>
    </xf>
    <xf numFmtId="0" fontId="26" fillId="0" borderId="30" xfId="2" applyFont="1" applyBorder="1" applyAlignment="1">
      <alignment horizontal="center" vertical="center"/>
    </xf>
    <xf numFmtId="9" fontId="27" fillId="0" borderId="2" xfId="0" applyNumberFormat="1" applyFont="1" applyBorder="1" applyAlignment="1" applyProtection="1">
      <alignment horizontal="center" vertical="center" wrapText="1"/>
      <protection locked="0"/>
    </xf>
    <xf numFmtId="9" fontId="27" fillId="0" borderId="10" xfId="0" applyNumberFormat="1" applyFont="1" applyBorder="1" applyAlignment="1" applyProtection="1">
      <alignment horizontal="center" vertical="center" wrapText="1"/>
      <protection locked="0"/>
    </xf>
    <xf numFmtId="9" fontId="27" fillId="0" borderId="31" xfId="0" applyNumberFormat="1" applyFont="1" applyBorder="1" applyAlignment="1" applyProtection="1">
      <alignment horizontal="center" vertical="center" wrapText="1"/>
      <protection locked="0"/>
    </xf>
    <xf numFmtId="0" fontId="9" fillId="0" borderId="6" xfId="2" applyFont="1" applyBorder="1" applyAlignment="1">
      <alignment horizontal="center" vertical="center" wrapText="1"/>
    </xf>
    <xf numFmtId="0" fontId="9" fillId="0" borderId="25" xfId="2" applyFont="1" applyBorder="1" applyAlignment="1">
      <alignment horizontal="center" vertical="center" wrapText="1"/>
    </xf>
    <xf numFmtId="0" fontId="22" fillId="0" borderId="15" xfId="2" applyFont="1" applyBorder="1" applyAlignment="1" applyProtection="1">
      <alignment horizontal="center" vertical="center" wrapText="1"/>
      <protection locked="0"/>
    </xf>
    <xf numFmtId="0" fontId="22" fillId="0" borderId="28" xfId="2" applyFont="1" applyBorder="1" applyAlignment="1" applyProtection="1">
      <alignment horizontal="center" vertical="center" wrapText="1"/>
      <protection locked="0"/>
    </xf>
    <xf numFmtId="0" fontId="22" fillId="0" borderId="34"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9" xfId="2" applyFont="1" applyBorder="1" applyAlignment="1" applyProtection="1">
      <alignment horizontal="center" vertical="center" wrapText="1"/>
      <protection locked="0"/>
    </xf>
    <xf numFmtId="0" fontId="22" fillId="0" borderId="29" xfId="2" applyFont="1" applyBorder="1" applyAlignment="1" applyProtection="1">
      <alignment horizontal="center" vertical="center" wrapText="1"/>
      <protection locked="0"/>
    </xf>
    <xf numFmtId="0" fontId="22" fillId="0" borderId="30" xfId="2" applyFont="1" applyBorder="1" applyAlignment="1" applyProtection="1">
      <alignment horizontal="center" vertical="center" wrapText="1"/>
      <protection locked="0"/>
    </xf>
    <xf numFmtId="0" fontId="22" fillId="0" borderId="1" xfId="2" applyFont="1" applyBorder="1" applyAlignment="1">
      <alignment horizontal="center" vertical="center" wrapText="1"/>
    </xf>
    <xf numFmtId="0" fontId="22" fillId="0" borderId="30" xfId="2" applyFont="1" applyBorder="1" applyAlignment="1">
      <alignment horizontal="center" vertical="center" wrapText="1"/>
    </xf>
    <xf numFmtId="3" fontId="22" fillId="0" borderId="1" xfId="2" applyNumberFormat="1" applyFont="1" applyBorder="1" applyAlignment="1" applyProtection="1">
      <alignment horizontal="center" vertical="center" wrapText="1"/>
      <protection locked="0"/>
    </xf>
    <xf numFmtId="3" fontId="22" fillId="0" borderId="30" xfId="2" applyNumberFormat="1" applyFont="1" applyBorder="1" applyAlignment="1" applyProtection="1">
      <alignment horizontal="center" vertical="center" wrapText="1"/>
      <protection locked="0"/>
    </xf>
    <xf numFmtId="9" fontId="27" fillId="0" borderId="1" xfId="2" applyNumberFormat="1" applyFont="1" applyBorder="1" applyAlignment="1">
      <alignment horizontal="center" vertical="center" wrapText="1"/>
    </xf>
    <xf numFmtId="0" fontId="22" fillId="0" borderId="1" xfId="2" applyFont="1" applyBorder="1" applyAlignment="1">
      <alignment horizontal="center" vertical="center"/>
    </xf>
    <xf numFmtId="0" fontId="22" fillId="0" borderId="30" xfId="2" applyFont="1" applyBorder="1" applyAlignment="1">
      <alignment horizontal="center" vertical="center"/>
    </xf>
    <xf numFmtId="9" fontId="27" fillId="0" borderId="1" xfId="0" applyNumberFormat="1" applyFont="1" applyBorder="1" applyAlignment="1" applyProtection="1">
      <alignment horizontal="center" vertical="center" wrapText="1"/>
      <protection locked="0"/>
    </xf>
    <xf numFmtId="9" fontId="27" fillId="0" borderId="30" xfId="0" applyNumberFormat="1" applyFont="1" applyBorder="1" applyAlignment="1" applyProtection="1">
      <alignment horizontal="center" vertical="center" wrapText="1"/>
      <protection locked="0"/>
    </xf>
    <xf numFmtId="9" fontId="26" fillId="0" borderId="1" xfId="0" applyNumberFormat="1" applyFont="1" applyBorder="1" applyAlignment="1">
      <alignment horizontal="center" vertical="center" wrapText="1"/>
    </xf>
    <xf numFmtId="9" fontId="26" fillId="0" borderId="30" xfId="0" applyNumberFormat="1" applyFont="1" applyBorder="1" applyAlignment="1">
      <alignment horizontal="center" vertical="center" wrapText="1"/>
    </xf>
    <xf numFmtId="9" fontId="27" fillId="0" borderId="6" xfId="0" applyNumberFormat="1" applyFont="1" applyBorder="1" applyAlignment="1" applyProtection="1">
      <alignment horizontal="center" vertical="center" wrapText="1"/>
      <protection locked="0"/>
    </xf>
    <xf numFmtId="14" fontId="9" fillId="0" borderId="2" xfId="2" applyNumberFormat="1" applyFont="1" applyBorder="1" applyAlignment="1">
      <alignment horizontal="center" vertical="center" wrapText="1"/>
    </xf>
    <xf numFmtId="0" fontId="11" fillId="4" borderId="6" xfId="2" applyFont="1" applyFill="1" applyBorder="1" applyAlignment="1">
      <alignment horizontal="center" vertical="center" wrapText="1"/>
    </xf>
    <xf numFmtId="0" fontId="20" fillId="5" borderId="1" xfId="2" applyFont="1" applyFill="1" applyBorder="1" applyAlignment="1">
      <alignment horizontal="center" vertical="center" textRotation="90" wrapText="1"/>
    </xf>
    <xf numFmtId="9" fontId="20" fillId="4" borderId="1" xfId="2" applyNumberFormat="1" applyFont="1" applyFill="1" applyBorder="1" applyAlignment="1">
      <alignment horizontal="center" vertical="center" wrapText="1"/>
    </xf>
    <xf numFmtId="0" fontId="20" fillId="4" borderId="1" xfId="2" applyFont="1" applyFill="1" applyBorder="1" applyAlignment="1">
      <alignment horizontal="center" vertical="center" textRotation="90" wrapText="1"/>
    </xf>
    <xf numFmtId="0" fontId="20" fillId="4" borderId="22" xfId="2" applyFont="1" applyFill="1" applyBorder="1" applyAlignment="1">
      <alignment horizontal="center" vertical="center" wrapText="1"/>
    </xf>
    <xf numFmtId="0" fontId="24" fillId="4" borderId="2"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0" fillId="4" borderId="6" xfId="2" applyFont="1" applyFill="1" applyBorder="1" applyAlignment="1">
      <alignment horizontal="center" vertical="center" wrapText="1"/>
    </xf>
    <xf numFmtId="0" fontId="20" fillId="4" borderId="1" xfId="2" applyFont="1" applyFill="1" applyBorder="1" applyAlignment="1">
      <alignment horizontal="center" vertical="center" wrapText="1"/>
    </xf>
    <xf numFmtId="0" fontId="13" fillId="4" borderId="1" xfId="2" applyFont="1" applyFill="1" applyBorder="1" applyAlignment="1">
      <alignment horizontal="center" vertical="center" wrapText="1"/>
    </xf>
    <xf numFmtId="0" fontId="13" fillId="4" borderId="7" xfId="2" applyFont="1" applyFill="1" applyBorder="1" applyAlignment="1">
      <alignment horizontal="center" vertical="center" wrapText="1"/>
    </xf>
    <xf numFmtId="0" fontId="19" fillId="4" borderId="2" xfId="2" applyFont="1" applyFill="1" applyBorder="1" applyAlignment="1">
      <alignment horizontal="center" vertical="center" wrapText="1"/>
    </xf>
    <xf numFmtId="0" fontId="19" fillId="4" borderId="1" xfId="2" applyFont="1" applyFill="1" applyBorder="1" applyAlignment="1">
      <alignment horizontal="center" vertical="center" wrapText="1"/>
    </xf>
    <xf numFmtId="9" fontId="20" fillId="4" borderId="6" xfId="2" applyNumberFormat="1" applyFont="1" applyFill="1" applyBorder="1" applyAlignment="1">
      <alignment horizontal="center" vertical="center" wrapText="1"/>
    </xf>
    <xf numFmtId="9" fontId="20" fillId="4" borderId="9" xfId="2" applyNumberFormat="1" applyFont="1" applyFill="1" applyBorder="1" applyAlignment="1">
      <alignment horizontal="center" vertical="center" wrapText="1"/>
    </xf>
    <xf numFmtId="0" fontId="22" fillId="0" borderId="1" xfId="0" applyFont="1" applyBorder="1" applyAlignment="1">
      <alignment horizontal="center" vertical="center" wrapText="1"/>
    </xf>
    <xf numFmtId="0" fontId="22" fillId="10" borderId="11" xfId="13" applyFont="1" applyFill="1" applyBorder="1" applyAlignment="1">
      <alignment horizontal="justify" vertical="center" wrapText="1"/>
    </xf>
    <xf numFmtId="0" fontId="22" fillId="10" borderId="12" xfId="13" applyFont="1" applyFill="1" applyBorder="1" applyAlignment="1">
      <alignment horizontal="justify" vertical="center" wrapText="1"/>
    </xf>
    <xf numFmtId="164" fontId="12" fillId="0" borderId="6" xfId="2" applyNumberFormat="1" applyFont="1" applyBorder="1" applyAlignment="1">
      <alignment horizontal="left" vertical="center" wrapText="1"/>
    </xf>
    <xf numFmtId="164" fontId="12" fillId="0" borderId="25" xfId="2" applyNumberFormat="1" applyFont="1" applyBorder="1" applyAlignment="1">
      <alignment horizontal="left" vertical="center" wrapText="1"/>
    </xf>
    <xf numFmtId="0" fontId="35" fillId="0" borderId="21" xfId="2" applyFont="1" applyBorder="1" applyAlignment="1" applyProtection="1">
      <alignment horizontal="center" vertical="center" wrapText="1"/>
      <protection locked="0"/>
    </xf>
    <xf numFmtId="0" fontId="36" fillId="0" borderId="15" xfId="0" applyFont="1" applyBorder="1" applyAlignment="1">
      <alignment horizontal="left" vertical="center"/>
    </xf>
    <xf numFmtId="0" fontId="35" fillId="0" borderId="9" xfId="2" applyFont="1" applyBorder="1" applyAlignment="1" applyProtection="1">
      <alignment horizontal="center" vertical="center" wrapText="1"/>
      <protection locked="0"/>
    </xf>
    <xf numFmtId="0" fontId="35" fillId="0" borderId="1" xfId="2" applyFont="1" applyBorder="1" applyAlignment="1" applyProtection="1">
      <alignment horizontal="center" vertical="center" wrapText="1"/>
      <protection locked="0"/>
    </xf>
    <xf numFmtId="0" fontId="35" fillId="0" borderId="7" xfId="2" applyFont="1" applyBorder="1" applyAlignment="1" applyProtection="1">
      <alignment horizontal="center" vertical="center" wrapText="1"/>
      <protection locked="0"/>
    </xf>
    <xf numFmtId="0" fontId="35" fillId="0" borderId="38" xfId="2" applyFont="1" applyBorder="1" applyAlignment="1" applyProtection="1">
      <alignment horizontal="center" vertical="center" wrapText="1"/>
      <protection locked="0"/>
    </xf>
    <xf numFmtId="0" fontId="35" fillId="0" borderId="16" xfId="2" applyFont="1" applyBorder="1" applyAlignment="1" applyProtection="1">
      <alignment horizontal="center" vertical="center" wrapText="1"/>
      <protection locked="0"/>
    </xf>
    <xf numFmtId="0" fontId="35" fillId="0" borderId="37" xfId="2" applyFont="1" applyBorder="1" applyAlignment="1" applyProtection="1">
      <alignment horizontal="center" vertical="center" wrapText="1"/>
      <protection locked="0"/>
    </xf>
    <xf numFmtId="0" fontId="10" fillId="0" borderId="13" xfId="2" applyFont="1" applyBorder="1" applyAlignment="1">
      <alignment horizontal="center" vertical="center"/>
    </xf>
    <xf numFmtId="0" fontId="12" fillId="0" borderId="1" xfId="2" applyFont="1" applyBorder="1" applyAlignment="1">
      <alignment horizontal="left" vertical="center" wrapText="1"/>
    </xf>
    <xf numFmtId="0" fontId="12" fillId="0" borderId="22" xfId="2" applyFont="1" applyBorder="1" applyAlignment="1">
      <alignment horizontal="left" vertical="center" wrapText="1"/>
    </xf>
    <xf numFmtId="0" fontId="12" fillId="0" borderId="0" xfId="2" applyFont="1" applyAlignment="1" applyProtection="1">
      <alignment horizontal="center" vertical="center" wrapText="1"/>
      <protection locked="0"/>
    </xf>
    <xf numFmtId="0" fontId="12" fillId="0" borderId="3" xfId="2" applyFont="1" applyBorder="1" applyAlignment="1" applyProtection="1">
      <alignment horizontal="center" vertical="center" wrapText="1"/>
      <protection locked="0"/>
    </xf>
    <xf numFmtId="0" fontId="13" fillId="4" borderId="13" xfId="2" applyFont="1" applyFill="1" applyBorder="1" applyAlignment="1">
      <alignment horizontal="center" vertical="center"/>
    </xf>
    <xf numFmtId="0" fontId="13" fillId="4" borderId="5" xfId="2" applyFont="1" applyFill="1" applyBorder="1" applyAlignment="1">
      <alignment horizontal="center" vertical="center"/>
    </xf>
    <xf numFmtId="0" fontId="11" fillId="4" borderId="25" xfId="2" applyFont="1" applyFill="1" applyBorder="1" applyAlignment="1">
      <alignment horizontal="center" vertical="center" wrapText="1"/>
    </xf>
    <xf numFmtId="0" fontId="11" fillId="4" borderId="1" xfId="2" applyFont="1" applyFill="1" applyBorder="1" applyAlignment="1">
      <alignment horizontal="center" vertical="center" wrapText="1"/>
    </xf>
    <xf numFmtId="0" fontId="11" fillId="4" borderId="22" xfId="2" applyFont="1" applyFill="1" applyBorder="1" applyAlignment="1">
      <alignment horizontal="center" vertical="center" wrapText="1"/>
    </xf>
    <xf numFmtId="0" fontId="20" fillId="4" borderId="15" xfId="2" applyFont="1" applyFill="1" applyBorder="1" applyAlignment="1">
      <alignment horizontal="center" vertical="center" wrapText="1"/>
    </xf>
    <xf numFmtId="0" fontId="11" fillId="4" borderId="4" xfId="2" applyFont="1" applyFill="1" applyBorder="1" applyAlignment="1">
      <alignment horizontal="center" vertical="center" wrapText="1"/>
    </xf>
    <xf numFmtId="0" fontId="11" fillId="4" borderId="5" xfId="2" applyFont="1" applyFill="1" applyBorder="1" applyAlignment="1">
      <alignment horizontal="center" vertical="center" wrapText="1"/>
    </xf>
    <xf numFmtId="0" fontId="11" fillId="4" borderId="14" xfId="2" applyFont="1" applyFill="1" applyBorder="1" applyAlignment="1">
      <alignment horizontal="center" vertical="center" wrapText="1"/>
    </xf>
    <xf numFmtId="0" fontId="11" fillId="4" borderId="19" xfId="2" applyFont="1" applyFill="1" applyBorder="1" applyAlignment="1">
      <alignment horizontal="center" vertical="center" wrapText="1"/>
    </xf>
    <xf numFmtId="0" fontId="16" fillId="0" borderId="18" xfId="2" applyFont="1" applyBorder="1" applyAlignment="1" applyProtection="1">
      <alignment horizontal="center" vertical="justify" wrapText="1"/>
      <protection locked="0"/>
    </xf>
    <xf numFmtId="0" fontId="9" fillId="3" borderId="15" xfId="2" applyFont="1" applyFill="1" applyBorder="1" applyAlignment="1">
      <alignment horizontal="center"/>
    </xf>
    <xf numFmtId="0" fontId="11" fillId="4" borderId="39" xfId="2" applyFont="1" applyFill="1" applyBorder="1" applyAlignment="1">
      <alignment horizontal="center" vertical="center" wrapText="1"/>
    </xf>
    <xf numFmtId="0" fontId="11" fillId="4" borderId="40" xfId="2" applyFont="1" applyFill="1" applyBorder="1" applyAlignment="1">
      <alignment horizontal="center" vertical="center" wrapText="1"/>
    </xf>
    <xf numFmtId="0" fontId="11" fillId="4" borderId="23" xfId="2" applyFont="1" applyFill="1" applyBorder="1" applyAlignment="1">
      <alignment horizontal="center" vertical="center" wrapText="1"/>
    </xf>
    <xf numFmtId="0" fontId="11" fillId="4" borderId="18" xfId="2" applyFont="1" applyFill="1" applyBorder="1" applyAlignment="1">
      <alignment horizontal="center" vertical="center" wrapText="1"/>
    </xf>
    <xf numFmtId="0" fontId="11" fillId="4" borderId="20" xfId="2" applyFont="1" applyFill="1" applyBorder="1" applyAlignment="1">
      <alignment horizontal="center" vertical="center" wrapText="1"/>
    </xf>
    <xf numFmtId="0" fontId="20" fillId="4" borderId="9" xfId="2" applyFont="1" applyFill="1" applyBorder="1" applyAlignment="1">
      <alignment horizontal="center" vertical="center" wrapText="1"/>
    </xf>
    <xf numFmtId="0" fontId="9" fillId="0" borderId="24" xfId="2" applyFont="1" applyBorder="1" applyAlignment="1">
      <alignment horizontal="center" vertical="center" wrapText="1"/>
    </xf>
    <xf numFmtId="0" fontId="9" fillId="0" borderId="23" xfId="2" applyFont="1" applyBorder="1" applyAlignment="1">
      <alignment horizontal="center" vertical="center" wrapText="1"/>
    </xf>
    <xf numFmtId="0" fontId="9" fillId="0" borderId="36" xfId="2" applyFont="1" applyBorder="1" applyAlignment="1">
      <alignment horizontal="center" vertical="center" wrapText="1"/>
    </xf>
    <xf numFmtId="0" fontId="11" fillId="4" borderId="41" xfId="2" applyFont="1" applyFill="1" applyBorder="1" applyAlignment="1">
      <alignment horizontal="center" vertical="center" wrapText="1"/>
    </xf>
    <xf numFmtId="0" fontId="11" fillId="4" borderId="42" xfId="2" applyFont="1" applyFill="1" applyBorder="1" applyAlignment="1">
      <alignment horizontal="center" vertical="center" wrapText="1"/>
    </xf>
    <xf numFmtId="0" fontId="11" fillId="4" borderId="13" xfId="2" applyFont="1" applyFill="1" applyBorder="1" applyAlignment="1">
      <alignment horizontal="center" vertical="center" wrapText="1"/>
    </xf>
    <xf numFmtId="0" fontId="22" fillId="0" borderId="19" xfId="2" applyFont="1" applyBorder="1" applyAlignment="1" applyProtection="1">
      <alignment horizontal="center" vertical="center" wrapText="1"/>
      <protection locked="0"/>
    </xf>
    <xf numFmtId="0" fontId="22" fillId="0" borderId="2" xfId="2" applyFont="1" applyBorder="1" applyAlignment="1" applyProtection="1">
      <alignment horizontal="center" vertical="center" wrapText="1"/>
      <protection locked="0"/>
    </xf>
    <xf numFmtId="0" fontId="22" fillId="0" borderId="2" xfId="0" applyFont="1" applyBorder="1" applyAlignment="1">
      <alignment horizontal="center" vertical="center" wrapText="1"/>
    </xf>
    <xf numFmtId="0" fontId="36" fillId="11" borderId="15" xfId="0" applyFont="1" applyFill="1" applyBorder="1" applyAlignment="1">
      <alignment horizontal="center"/>
    </xf>
  </cellXfs>
  <cellStyles count="14">
    <cellStyle name="Estilo 2" xfId="12"/>
    <cellStyle name="Hipervínculo" xfId="1" builtinId="8"/>
    <cellStyle name="Normal" xfId="0" builtinId="0"/>
    <cellStyle name="Normal - Style1 2" xfId="13"/>
    <cellStyle name="Normal 10" xfId="9"/>
    <cellStyle name="Normal 11" xfId="7"/>
    <cellStyle name="Normal 12" xfId="4"/>
    <cellStyle name="Normal 13" xfId="6"/>
    <cellStyle name="Normal 14" xfId="5"/>
    <cellStyle name="Normal 2" xfId="2"/>
    <cellStyle name="Normal 4" xfId="3"/>
    <cellStyle name="Normal 6" xfId="11"/>
    <cellStyle name="Normal 8" xfId="10"/>
    <cellStyle name="Normal 9" xfId="8"/>
  </cellStyles>
  <dxfs count="207">
    <dxf>
      <fill>
        <patternFill>
          <bgColor rgb="FFFFFF66"/>
        </patternFill>
      </fill>
    </dxf>
    <dxf>
      <fill>
        <patternFill>
          <bgColor rgb="FF66FF33"/>
        </patternFill>
      </fill>
    </dxf>
    <dxf>
      <fill>
        <patternFill>
          <bgColor theme="3" tint="0.79998168889431442"/>
        </patternFill>
      </fill>
    </dxf>
    <dxf>
      <fill>
        <patternFill>
          <bgColor theme="3" tint="0.59996337778862885"/>
        </patternFill>
      </fill>
    </dxf>
    <dxf>
      <fill>
        <patternFill>
          <bgColor theme="3" tint="0.59996337778862885"/>
        </patternFill>
      </fill>
    </dxf>
    <dxf>
      <fill>
        <patternFill>
          <bgColor theme="3" tint="0.79998168889431442"/>
        </patternFill>
      </fill>
    </dxf>
    <dxf>
      <fill>
        <patternFill>
          <bgColor rgb="FF66FF33"/>
        </patternFill>
      </fill>
    </dxf>
    <dxf>
      <fill>
        <patternFill>
          <bgColor rgb="FFFFFF66"/>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79998168889431442"/>
        </patternFill>
      </fill>
    </dxf>
    <dxf>
      <fill>
        <patternFill>
          <bgColor rgb="FF66FF33"/>
        </patternFill>
      </fill>
    </dxf>
    <dxf>
      <fill>
        <patternFill>
          <bgColor rgb="FFFFFF66"/>
        </patternFill>
      </fill>
    </dxf>
    <dxf>
      <fill>
        <patternFill>
          <bgColor theme="3" tint="0.59996337778862885"/>
        </patternFill>
      </fill>
    </dxf>
    <dxf>
      <fill>
        <patternFill>
          <bgColor rgb="FFFFFF66"/>
        </patternFill>
      </fill>
    </dxf>
    <dxf>
      <fill>
        <patternFill>
          <bgColor rgb="FF66FF33"/>
        </patternFill>
      </fill>
    </dxf>
    <dxf>
      <fill>
        <patternFill>
          <bgColor theme="3" tint="0.79998168889431442"/>
        </patternFill>
      </fill>
    </dxf>
    <dxf>
      <fill>
        <patternFill>
          <bgColor theme="3" tint="0.59996337778862885"/>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C00000"/>
          <bgColor rgb="FFC000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92D050"/>
          <bgColor rgb="FF92D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0000"/>
          <bgColor rgb="FFFF0000"/>
        </patternFill>
      </fill>
    </dxf>
    <dxf>
      <fill>
        <patternFill patternType="solid">
          <fgColor rgb="FFFFFF66"/>
          <bgColor rgb="FFFFFF66"/>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66"/>
          <bgColor rgb="FFFFFF66"/>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C000"/>
          <bgColor rgb="FFFFC000"/>
        </patternFill>
      </fill>
    </dxf>
    <dxf>
      <fill>
        <patternFill patternType="solid">
          <fgColor rgb="FFFF0000"/>
          <bgColor rgb="FFFF0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00B05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FF66"/>
          <bgColor rgb="FFFFFF66"/>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FFFF66"/>
          <bgColor rgb="FFFFFF66"/>
        </patternFill>
      </fill>
    </dxf>
    <dxf>
      <fill>
        <patternFill patternType="solid">
          <fgColor rgb="FFFFFF66"/>
          <bgColor rgb="FFFFFF66"/>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FF66"/>
          <bgColor rgb="FFFFFF66"/>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FF66"/>
          <bgColor rgb="FFFFFF66"/>
        </patternFill>
      </fill>
    </dxf>
    <dxf>
      <fill>
        <patternFill patternType="solid">
          <fgColor rgb="FF00B050"/>
          <bgColor rgb="FF00B050"/>
        </patternFill>
      </fill>
    </dxf>
    <dxf>
      <fill>
        <patternFill patternType="solid">
          <fgColor rgb="FFFFC000"/>
          <bgColor rgb="FFFFC000"/>
        </patternFill>
      </fill>
    </dxf>
    <dxf>
      <fill>
        <patternFill patternType="solid">
          <fgColor rgb="FF92D050"/>
          <bgColor rgb="FF92D050"/>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FF0000"/>
          <bgColor rgb="FFFF0000"/>
        </patternFill>
      </fill>
    </dxf>
    <dxf>
      <fill>
        <patternFill patternType="solid">
          <fgColor rgb="FF00B050"/>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C000"/>
          <bgColor rgb="FFFFC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9</xdr:col>
      <xdr:colOff>133350</xdr:colOff>
      <xdr:row>2</xdr:row>
      <xdr:rowOff>76200</xdr:rowOff>
    </xdr:from>
    <xdr:to>
      <xdr:col>10</xdr:col>
      <xdr:colOff>514350</xdr:colOff>
      <xdr:row>6</xdr:row>
      <xdr:rowOff>239163</xdr:rowOff>
    </xdr:to>
    <xdr:pic>
      <xdr:nvPicPr>
        <xdr:cNvPr id="3" name="Imagen 3">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34500" y="457200"/>
          <a:ext cx="1143000" cy="12202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83874</xdr:colOff>
      <xdr:row>0</xdr:row>
      <xdr:rowOff>35719</xdr:rowOff>
    </xdr:from>
    <xdr:to>
      <xdr:col>2</xdr:col>
      <xdr:colOff>726810</xdr:colOff>
      <xdr:row>3</xdr:row>
      <xdr:rowOff>183886</xdr:rowOff>
    </xdr:to>
    <xdr:pic>
      <xdr:nvPicPr>
        <xdr:cNvPr id="2" name="Imagen 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124" y="35719"/>
          <a:ext cx="1195386" cy="7768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homas%20Romero/Documents/PLANEACION/Administracion%20del%20riesgo/gestion%20de%20riesg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uperfinanciera-my.sharepoint.com/personal/ojquintero_superfinanciera_gov_co/Documents/ReOp/Seguimiento%20riesgos/Matrices%20Diciembre/Planeaci&#243;n.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Anexo%203%20Racionalizaci&#243;n%20de%20Tr&#225;mites%20(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STRUCTIVO"/>
      <sheetName val="2 CONTEXTO E IDENTIFICACIÓN"/>
      <sheetName val="3 PROBABIL E IMPACTO INHERENTE"/>
      <sheetName val="4 MAPA CALOR INHERENTE"/>
      <sheetName val="5 VALORACIÓN DEL CONTROL"/>
      <sheetName val="6 MAPA CALOR RESIDUAL"/>
      <sheetName val="7 MAPA CALOR INHEREN Y RESIDUAL"/>
      <sheetName val="8 MAPA RIESGOS"/>
      <sheetName val="9 RIESGO DEL PROCESO"/>
      <sheetName val="10 CONTROL DE CAMBIOS"/>
      <sheetName val="11 FORMULAS"/>
    </sheetNames>
    <sheetDataSet>
      <sheetData sheetId="0"/>
      <sheetData sheetId="1"/>
      <sheetData sheetId="2">
        <row r="11">
          <cell r="X11" t="str">
            <v>Menor a 10 SMLMV</v>
          </cell>
        </row>
        <row r="12">
          <cell r="X12" t="str">
            <v>Entre 10 y 50 SMLMV</v>
          </cell>
        </row>
        <row r="13">
          <cell r="X13" t="str">
            <v>Entre 50 y 100 SMLMV</v>
          </cell>
        </row>
        <row r="14">
          <cell r="X14" t="str">
            <v>Entre 100 y 500 SMLMV</v>
          </cell>
        </row>
        <row r="15">
          <cell r="X15" t="str">
            <v>Mayor a 500 SMLMV</v>
          </cell>
        </row>
        <row r="16">
          <cell r="X16" t="str">
            <v>N/A</v>
          </cell>
        </row>
      </sheetData>
      <sheetData sheetId="3"/>
      <sheetData sheetId="4"/>
      <sheetData sheetId="5"/>
      <sheetData sheetId="6"/>
      <sheetData sheetId="7"/>
      <sheetData sheetId="8"/>
      <sheetData sheetId="9"/>
      <sheetData sheetId="10">
        <row r="4">
          <cell r="A4" t="str">
            <v>A_Ejecución_y_Administración_de_procesos</v>
          </cell>
          <cell r="O4" t="str">
            <v>Preventivo</v>
          </cell>
        </row>
        <row r="5">
          <cell r="A5" t="str">
            <v>B_Fraude_Externo</v>
          </cell>
          <cell r="O5" t="str">
            <v>Detectivo</v>
          </cell>
          <cell r="P5" t="str">
            <v>Probabilidad</v>
          </cell>
        </row>
        <row r="6">
          <cell r="A6" t="str">
            <v>C_Fraude_Interno</v>
          </cell>
          <cell r="O6" t="str">
            <v>Correctivo</v>
          </cell>
          <cell r="P6" t="str">
            <v>Impacto</v>
          </cell>
        </row>
        <row r="7">
          <cell r="A7" t="str">
            <v>D_Fallas_Tecnológicas</v>
          </cell>
        </row>
        <row r="8">
          <cell r="A8" t="str">
            <v>E_Relaciones_Laborales</v>
          </cell>
        </row>
        <row r="9">
          <cell r="A9" t="str">
            <v>F_Usuarios_Productos_y_Prácticas_Organizacionales</v>
          </cell>
        </row>
        <row r="10">
          <cell r="A10" t="str">
            <v>G_Daños_Activos_Físicos</v>
          </cell>
        </row>
        <row r="11">
          <cell r="A11">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ESTABLECER CONTEXTO "/>
      <sheetName val="B. DOFA"/>
      <sheetName val="C. ESTRATEGIAS DOFA"/>
      <sheetName val="1. RIESGOS "/>
      <sheetName val="2. DOCUMENTACIÓN"/>
      <sheetName val="2.1 CIBER"/>
      <sheetName val="3. EVALUACIÓN"/>
      <sheetName val="4. VALORACIÓN"/>
      <sheetName val="5. MATRIZ DE RIESGOS"/>
      <sheetName val="4a. MATRIZ CALIFICACIÓN"/>
      <sheetName val="MATRIZ DE CALIFICACIÓN"/>
      <sheetName val="Causas"/>
      <sheetName val="AMENAZAS DE CIBERSEGURIDAD "/>
      <sheetName val="NUEVAS_TABLAS"/>
      <sheetName val="CONTROLES SD"/>
      <sheetName val="IDENTIFICACIÓN DE LAS VULNERABI"/>
      <sheetName val="HISTORIAL DE CAMBIOS"/>
      <sheetName val="Hoja3"/>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 xml:space="preserve">Hardware (biométricos, equipos de cómputo y comunicaciones, servidores) </v>
          </cell>
        </row>
        <row r="3">
          <cell r="B3" t="str">
            <v>Software y/o Sistema</v>
          </cell>
        </row>
        <row r="4">
          <cell r="B4" t="str">
            <v>Servicios (internet, web, portales, agua, luz..)</v>
          </cell>
        </row>
        <row r="5">
          <cell r="B5" t="str">
            <v>Personas</v>
          </cell>
        </row>
        <row r="6">
          <cell r="B6" t="str">
            <v>Información</v>
          </cell>
        </row>
        <row r="7">
          <cell r="B7" t="str">
            <v>Intangible (Imagen)</v>
          </cell>
        </row>
        <row r="8">
          <cell r="B8" t="str">
            <v>Instalaciones</v>
          </cell>
        </row>
        <row r="9">
          <cell r="B9" t="str">
            <v>Componentes de red</v>
          </cell>
        </row>
        <row r="10">
          <cell r="B10">
            <v>0</v>
          </cell>
        </row>
      </sheetData>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ATEGIAS DE RACIONALIZACION"/>
      <sheetName val="TABLA"/>
      <sheetName val="Tablas instituciones"/>
      <sheetName val="Hoja1"/>
      <sheetName val="Formulas"/>
    </sheetNames>
    <sheetDataSet>
      <sheetData sheetId="0" refreshError="1"/>
      <sheetData sheetId="1">
        <row r="2">
          <cell r="G2" t="str">
            <v>Normativas</v>
          </cell>
        </row>
        <row r="3">
          <cell r="G3" t="str">
            <v>Administrativas</v>
          </cell>
        </row>
        <row r="4">
          <cell r="G4" t="str">
            <v>Tecnologicas</v>
          </cell>
        </row>
      </sheetData>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3:H92"/>
  <sheetViews>
    <sheetView showGridLines="0" workbookViewId="0">
      <selection activeCell="E45" sqref="E45"/>
    </sheetView>
  </sheetViews>
  <sheetFormatPr baseColWidth="10" defaultColWidth="11.42578125" defaultRowHeight="15" x14ac:dyDescent="0.25"/>
  <cols>
    <col min="3" max="3" width="24.42578125" customWidth="1"/>
    <col min="4" max="4" width="6.140625" customWidth="1"/>
    <col min="5" max="5" width="21" customWidth="1"/>
    <col min="6" max="6" width="6.140625" customWidth="1"/>
    <col min="7" max="7" width="28" customWidth="1"/>
    <col min="8" max="8" width="6.5703125" customWidth="1"/>
  </cols>
  <sheetData>
    <row r="3" spans="2:8" ht="24.75" customHeight="1" x14ac:dyDescent="0.25">
      <c r="B3" s="2" t="s">
        <v>0</v>
      </c>
      <c r="C3" s="2" t="s">
        <v>1</v>
      </c>
      <c r="D3" s="2" t="s">
        <v>2</v>
      </c>
      <c r="E3" s="2" t="s">
        <v>3</v>
      </c>
      <c r="F3" s="2" t="s">
        <v>4</v>
      </c>
      <c r="G3" s="2" t="s">
        <v>5</v>
      </c>
      <c r="H3" s="2" t="s">
        <v>6</v>
      </c>
    </row>
    <row r="4" spans="2:8" ht="19.5" customHeight="1" x14ac:dyDescent="0.25">
      <c r="B4" s="1" t="s">
        <v>7</v>
      </c>
      <c r="C4" s="93" t="s">
        <v>8</v>
      </c>
      <c r="D4" s="90">
        <v>1</v>
      </c>
      <c r="E4" s="87" t="s">
        <v>9</v>
      </c>
      <c r="F4" s="90" t="s">
        <v>10</v>
      </c>
      <c r="G4" s="17" t="s">
        <v>11</v>
      </c>
      <c r="H4" s="16">
        <v>1</v>
      </c>
    </row>
    <row r="5" spans="2:8" ht="19.5" customHeight="1" x14ac:dyDescent="0.25">
      <c r="B5" s="1" t="s">
        <v>7</v>
      </c>
      <c r="C5" s="94"/>
      <c r="D5" s="91"/>
      <c r="E5" s="88"/>
      <c r="F5" s="91"/>
      <c r="G5" s="17" t="s">
        <v>12</v>
      </c>
      <c r="H5" s="16">
        <v>2</v>
      </c>
    </row>
    <row r="6" spans="2:8" ht="19.5" customHeight="1" x14ac:dyDescent="0.25">
      <c r="B6" s="1" t="s">
        <v>7</v>
      </c>
      <c r="C6" s="94"/>
      <c r="D6" s="91"/>
      <c r="E6" s="88"/>
      <c r="F6" s="91"/>
      <c r="G6" s="17" t="s">
        <v>13</v>
      </c>
      <c r="H6" s="16">
        <v>3</v>
      </c>
    </row>
    <row r="7" spans="2:8" ht="19.5" customHeight="1" x14ac:dyDescent="0.25">
      <c r="B7" s="1" t="s">
        <v>7</v>
      </c>
      <c r="C7" s="94"/>
      <c r="D7" s="92"/>
      <c r="E7" s="89"/>
      <c r="F7" s="92"/>
      <c r="G7" s="17" t="s">
        <v>14</v>
      </c>
      <c r="H7" s="16">
        <v>4</v>
      </c>
    </row>
    <row r="8" spans="2:8" ht="19.5" customHeight="1" x14ac:dyDescent="0.25">
      <c r="B8" s="1" t="s">
        <v>7</v>
      </c>
      <c r="C8" s="94"/>
      <c r="D8" s="3">
        <f>1+D4</f>
        <v>2</v>
      </c>
      <c r="E8" s="5" t="s">
        <v>15</v>
      </c>
      <c r="F8" s="3" t="s">
        <v>16</v>
      </c>
      <c r="G8" s="17" t="s">
        <v>14</v>
      </c>
      <c r="H8" s="16">
        <v>1</v>
      </c>
    </row>
    <row r="9" spans="2:8" ht="19.5" customHeight="1" x14ac:dyDescent="0.25">
      <c r="B9" s="1" t="s">
        <v>7</v>
      </c>
      <c r="C9" s="94"/>
      <c r="D9" s="90">
        <v>3</v>
      </c>
      <c r="E9" s="87" t="s">
        <v>17</v>
      </c>
      <c r="F9" s="90" t="s">
        <v>18</v>
      </c>
      <c r="G9" s="17" t="s">
        <v>19</v>
      </c>
      <c r="H9" s="16">
        <v>1</v>
      </c>
    </row>
    <row r="10" spans="2:8" ht="19.5" customHeight="1" x14ac:dyDescent="0.25">
      <c r="B10" s="1" t="s">
        <v>7</v>
      </c>
      <c r="C10" s="94"/>
      <c r="D10" s="91"/>
      <c r="E10" s="88"/>
      <c r="F10" s="91"/>
      <c r="G10" s="17" t="s">
        <v>20</v>
      </c>
      <c r="H10" s="16">
        <v>2</v>
      </c>
    </row>
    <row r="11" spans="2:8" ht="19.5" customHeight="1" x14ac:dyDescent="0.25">
      <c r="B11" s="1" t="s">
        <v>7</v>
      </c>
      <c r="C11" s="94"/>
      <c r="D11" s="91"/>
      <c r="E11" s="88"/>
      <c r="F11" s="91"/>
      <c r="G11" s="17" t="s">
        <v>21</v>
      </c>
      <c r="H11" s="16">
        <v>3</v>
      </c>
    </row>
    <row r="12" spans="2:8" ht="19.5" customHeight="1" x14ac:dyDescent="0.25">
      <c r="B12" s="1" t="s">
        <v>7</v>
      </c>
      <c r="C12" s="94"/>
      <c r="D12" s="92"/>
      <c r="E12" s="89"/>
      <c r="F12" s="92"/>
      <c r="G12" s="17" t="s">
        <v>22</v>
      </c>
      <c r="H12" s="16">
        <v>4</v>
      </c>
    </row>
    <row r="13" spans="2:8" ht="34.5" customHeight="1" x14ac:dyDescent="0.25">
      <c r="B13" s="1" t="s">
        <v>7</v>
      </c>
      <c r="C13" s="94"/>
      <c r="D13" s="90">
        <v>4</v>
      </c>
      <c r="E13" s="87" t="s">
        <v>23</v>
      </c>
      <c r="F13" s="90" t="s">
        <v>24</v>
      </c>
      <c r="G13" s="17" t="s">
        <v>25</v>
      </c>
      <c r="H13" s="16">
        <v>1</v>
      </c>
    </row>
    <row r="14" spans="2:8" ht="22.5" x14ac:dyDescent="0.25">
      <c r="B14" s="1" t="s">
        <v>7</v>
      </c>
      <c r="C14" s="94"/>
      <c r="D14" s="91"/>
      <c r="E14" s="88"/>
      <c r="F14" s="91"/>
      <c r="G14" s="17" t="s">
        <v>26</v>
      </c>
      <c r="H14" s="16">
        <v>2</v>
      </c>
    </row>
    <row r="15" spans="2:8" x14ac:dyDescent="0.25">
      <c r="B15" s="1" t="s">
        <v>7</v>
      </c>
      <c r="C15" s="94"/>
      <c r="D15" s="91"/>
      <c r="E15" s="88"/>
      <c r="F15" s="91"/>
      <c r="G15" s="17" t="s">
        <v>27</v>
      </c>
      <c r="H15" s="16">
        <v>3</v>
      </c>
    </row>
    <row r="16" spans="2:8" x14ac:dyDescent="0.25">
      <c r="B16" s="1" t="s">
        <v>7</v>
      </c>
      <c r="C16" s="94"/>
      <c r="D16" s="92"/>
      <c r="E16" s="89"/>
      <c r="F16" s="92"/>
      <c r="G16" s="17" t="s">
        <v>28</v>
      </c>
      <c r="H16" s="16">
        <v>4</v>
      </c>
    </row>
    <row r="17" spans="2:8" ht="34.5" customHeight="1" x14ac:dyDescent="0.25">
      <c r="B17" s="1" t="s">
        <v>7</v>
      </c>
      <c r="C17" s="94"/>
      <c r="D17" s="90">
        <v>5</v>
      </c>
      <c r="E17" s="87" t="s">
        <v>29</v>
      </c>
      <c r="F17" s="90" t="s">
        <v>30</v>
      </c>
      <c r="G17" s="17" t="s">
        <v>31</v>
      </c>
      <c r="H17" s="16">
        <v>1</v>
      </c>
    </row>
    <row r="18" spans="2:8" x14ac:dyDescent="0.25">
      <c r="B18" s="1" t="s">
        <v>7</v>
      </c>
      <c r="C18" s="94"/>
      <c r="D18" s="91"/>
      <c r="E18" s="88"/>
      <c r="F18" s="91"/>
      <c r="G18" s="17" t="s">
        <v>32</v>
      </c>
      <c r="H18" s="16">
        <v>2</v>
      </c>
    </row>
    <row r="19" spans="2:8" x14ac:dyDescent="0.25">
      <c r="B19" s="1" t="s">
        <v>7</v>
      </c>
      <c r="C19" s="94"/>
      <c r="D19" s="91"/>
      <c r="E19" s="88"/>
      <c r="F19" s="91"/>
      <c r="G19" s="17" t="s">
        <v>33</v>
      </c>
      <c r="H19" s="16">
        <v>3</v>
      </c>
    </row>
    <row r="20" spans="2:8" x14ac:dyDescent="0.25">
      <c r="B20" s="1" t="s">
        <v>7</v>
      </c>
      <c r="C20" s="94"/>
      <c r="D20" s="92"/>
      <c r="E20" s="89"/>
      <c r="F20" s="92"/>
      <c r="G20" s="17" t="s">
        <v>34</v>
      </c>
      <c r="H20" s="16">
        <v>4</v>
      </c>
    </row>
    <row r="21" spans="2:8" ht="34.5" customHeight="1" x14ac:dyDescent="0.25">
      <c r="B21" s="1" t="s">
        <v>7</v>
      </c>
      <c r="C21" s="94"/>
      <c r="D21" s="90">
        <v>6</v>
      </c>
      <c r="E21" s="87" t="s">
        <v>35</v>
      </c>
      <c r="F21" s="90" t="s">
        <v>36</v>
      </c>
      <c r="G21" s="17" t="s">
        <v>37</v>
      </c>
      <c r="H21" s="16">
        <v>1</v>
      </c>
    </row>
    <row r="22" spans="2:8" ht="33.75" x14ac:dyDescent="0.25">
      <c r="B22" s="1" t="s">
        <v>7</v>
      </c>
      <c r="C22" s="94"/>
      <c r="D22" s="91"/>
      <c r="E22" s="88"/>
      <c r="F22" s="91"/>
      <c r="G22" s="17" t="s">
        <v>38</v>
      </c>
      <c r="H22" s="16">
        <v>2</v>
      </c>
    </row>
    <row r="23" spans="2:8" ht="22.5" x14ac:dyDescent="0.25">
      <c r="B23" s="1" t="s">
        <v>7</v>
      </c>
      <c r="C23" s="95"/>
      <c r="D23" s="92"/>
      <c r="E23" s="89"/>
      <c r="F23" s="92"/>
      <c r="G23" s="17" t="s">
        <v>39</v>
      </c>
      <c r="H23" s="16">
        <v>3</v>
      </c>
    </row>
    <row r="24" spans="2:8" ht="30" customHeight="1" x14ac:dyDescent="0.25">
      <c r="B24" s="1" t="s">
        <v>7</v>
      </c>
      <c r="C24" s="18" t="s">
        <v>40</v>
      </c>
      <c r="D24" s="3">
        <v>7</v>
      </c>
      <c r="E24" s="5" t="s">
        <v>41</v>
      </c>
      <c r="F24" s="1" t="s">
        <v>42</v>
      </c>
      <c r="G24" s="4"/>
      <c r="H24" s="1"/>
    </row>
    <row r="25" spans="2:8" x14ac:dyDescent="0.25">
      <c r="B25" s="1" t="s">
        <v>7</v>
      </c>
      <c r="C25" s="18" t="s">
        <v>43</v>
      </c>
      <c r="D25" s="3">
        <v>8</v>
      </c>
      <c r="E25" s="5" t="s">
        <v>44</v>
      </c>
      <c r="F25" s="1" t="s">
        <v>45</v>
      </c>
      <c r="G25" s="4"/>
      <c r="H25" s="1"/>
    </row>
    <row r="26" spans="2:8" ht="23.25" x14ac:dyDescent="0.25">
      <c r="B26" s="1" t="s">
        <v>7</v>
      </c>
      <c r="C26" s="18" t="s">
        <v>43</v>
      </c>
      <c r="D26" s="3">
        <v>9</v>
      </c>
      <c r="E26" s="5" t="s">
        <v>46</v>
      </c>
      <c r="F26" s="1" t="s">
        <v>47</v>
      </c>
      <c r="G26" s="4"/>
      <c r="H26" s="1"/>
    </row>
    <row r="27" spans="2:8" ht="34.5" x14ac:dyDescent="0.25">
      <c r="B27" s="1" t="s">
        <v>7</v>
      </c>
      <c r="C27" s="18" t="s">
        <v>43</v>
      </c>
      <c r="D27" s="3">
        <v>10</v>
      </c>
      <c r="E27" s="5" t="s">
        <v>48</v>
      </c>
      <c r="F27" s="1" t="s">
        <v>49</v>
      </c>
      <c r="G27" s="4"/>
      <c r="H27" s="1"/>
    </row>
    <row r="28" spans="2:8" ht="22.5" x14ac:dyDescent="0.25">
      <c r="B28" s="1" t="s">
        <v>7</v>
      </c>
      <c r="C28" s="18" t="s">
        <v>50</v>
      </c>
      <c r="D28" s="3">
        <v>11</v>
      </c>
      <c r="E28" s="5" t="s">
        <v>51</v>
      </c>
      <c r="F28" s="1" t="s">
        <v>52</v>
      </c>
      <c r="G28" s="4"/>
      <c r="H28" s="1"/>
    </row>
    <row r="29" spans="2:8" ht="22.5" x14ac:dyDescent="0.25">
      <c r="B29" s="1" t="s">
        <v>7</v>
      </c>
      <c r="C29" s="18" t="s">
        <v>50</v>
      </c>
      <c r="D29" s="3">
        <v>12</v>
      </c>
      <c r="E29" s="5" t="s">
        <v>53</v>
      </c>
      <c r="F29" s="1" t="s">
        <v>54</v>
      </c>
      <c r="G29" s="4"/>
      <c r="H29" s="1"/>
    </row>
    <row r="30" spans="2:8" x14ac:dyDescent="0.25">
      <c r="B30" s="1" t="s">
        <v>55</v>
      </c>
      <c r="C30" s="18" t="s">
        <v>56</v>
      </c>
      <c r="D30" s="3">
        <v>13</v>
      </c>
      <c r="E30" s="5" t="s">
        <v>57</v>
      </c>
      <c r="F30" s="1" t="s">
        <v>58</v>
      </c>
      <c r="G30" s="4"/>
      <c r="H30" s="1"/>
    </row>
    <row r="31" spans="2:8" x14ac:dyDescent="0.25">
      <c r="B31" s="1" t="s">
        <v>55</v>
      </c>
      <c r="C31" s="18" t="s">
        <v>56</v>
      </c>
      <c r="D31" s="3">
        <v>14</v>
      </c>
      <c r="E31" s="5" t="s">
        <v>59</v>
      </c>
      <c r="F31" s="1" t="s">
        <v>60</v>
      </c>
      <c r="G31" s="4"/>
      <c r="H31" s="1"/>
    </row>
    <row r="32" spans="2:8" x14ac:dyDescent="0.25">
      <c r="B32" s="1" t="s">
        <v>55</v>
      </c>
      <c r="C32" s="18" t="s">
        <v>56</v>
      </c>
      <c r="D32" s="3">
        <v>15</v>
      </c>
      <c r="E32" s="5" t="s">
        <v>61</v>
      </c>
      <c r="F32" s="1" t="s">
        <v>62</v>
      </c>
      <c r="G32" s="4"/>
      <c r="H32" s="1"/>
    </row>
    <row r="33" spans="2:8" ht="23.25" x14ac:dyDescent="0.25">
      <c r="B33" s="1" t="s">
        <v>55</v>
      </c>
      <c r="C33" s="18" t="s">
        <v>56</v>
      </c>
      <c r="D33" s="3">
        <v>16</v>
      </c>
      <c r="E33" s="5" t="s">
        <v>63</v>
      </c>
      <c r="F33" s="1" t="s">
        <v>64</v>
      </c>
      <c r="G33" s="4"/>
      <c r="H33" s="1"/>
    </row>
    <row r="34" spans="2:8" ht="23.25" x14ac:dyDescent="0.25">
      <c r="B34" s="1" t="s">
        <v>55</v>
      </c>
      <c r="C34" s="18" t="s">
        <v>56</v>
      </c>
      <c r="D34" s="3">
        <v>17</v>
      </c>
      <c r="E34" s="5" t="s">
        <v>65</v>
      </c>
      <c r="F34" s="1" t="s">
        <v>66</v>
      </c>
      <c r="G34" s="4"/>
      <c r="H34" s="1"/>
    </row>
    <row r="35" spans="2:8" ht="45.75" x14ac:dyDescent="0.25">
      <c r="B35" s="1" t="s">
        <v>55</v>
      </c>
      <c r="C35" s="18" t="s">
        <v>56</v>
      </c>
      <c r="D35" s="3">
        <v>18</v>
      </c>
      <c r="E35" s="5" t="s">
        <v>67</v>
      </c>
      <c r="F35" s="1" t="s">
        <v>68</v>
      </c>
      <c r="G35" s="5"/>
      <c r="H35" s="1"/>
    </row>
    <row r="36" spans="2:8" ht="34.5" x14ac:dyDescent="0.25">
      <c r="B36" s="1" t="s">
        <v>55</v>
      </c>
      <c r="C36" s="18" t="s">
        <v>69</v>
      </c>
      <c r="D36" s="3">
        <v>19</v>
      </c>
      <c r="E36" s="5" t="s">
        <v>70</v>
      </c>
      <c r="F36" s="1" t="s">
        <v>71</v>
      </c>
      <c r="G36" s="4"/>
      <c r="H36" s="1"/>
    </row>
    <row r="37" spans="2:8" ht="22.5" x14ac:dyDescent="0.25">
      <c r="B37" s="1" t="s">
        <v>55</v>
      </c>
      <c r="C37" s="18" t="s">
        <v>69</v>
      </c>
      <c r="D37" s="3">
        <v>20</v>
      </c>
      <c r="E37" s="5" t="s">
        <v>72</v>
      </c>
      <c r="F37" s="1" t="s">
        <v>73</v>
      </c>
      <c r="G37" s="4"/>
      <c r="H37" s="1"/>
    </row>
    <row r="38" spans="2:8" ht="22.5" x14ac:dyDescent="0.25">
      <c r="B38" s="1" t="s">
        <v>55</v>
      </c>
      <c r="C38" s="18" t="s">
        <v>69</v>
      </c>
      <c r="D38" s="3">
        <v>21</v>
      </c>
      <c r="E38" s="5" t="s">
        <v>74</v>
      </c>
      <c r="F38" s="1" t="s">
        <v>75</v>
      </c>
      <c r="G38" s="4"/>
      <c r="H38" s="1"/>
    </row>
    <row r="39" spans="2:8" ht="23.25" x14ac:dyDescent="0.25">
      <c r="B39" s="1" t="s">
        <v>55</v>
      </c>
      <c r="C39" s="18" t="s">
        <v>76</v>
      </c>
      <c r="D39" s="3">
        <v>22</v>
      </c>
      <c r="E39" s="5" t="s">
        <v>77</v>
      </c>
      <c r="F39" s="1" t="s">
        <v>78</v>
      </c>
      <c r="G39" s="4"/>
      <c r="H39" s="1"/>
    </row>
    <row r="40" spans="2:8" ht="23.25" x14ac:dyDescent="0.25">
      <c r="B40" s="1" t="s">
        <v>55</v>
      </c>
      <c r="C40" s="18" t="s">
        <v>76</v>
      </c>
      <c r="D40" s="3">
        <v>23</v>
      </c>
      <c r="E40" s="5" t="s">
        <v>79</v>
      </c>
      <c r="F40" s="1" t="s">
        <v>80</v>
      </c>
      <c r="G40" s="4"/>
      <c r="H40" s="1"/>
    </row>
    <row r="41" spans="2:8" ht="23.25" x14ac:dyDescent="0.25">
      <c r="B41" s="1" t="s">
        <v>55</v>
      </c>
      <c r="C41" s="18" t="s">
        <v>76</v>
      </c>
      <c r="D41" s="3">
        <v>24</v>
      </c>
      <c r="E41" s="5" t="s">
        <v>81</v>
      </c>
      <c r="F41" s="1" t="s">
        <v>82</v>
      </c>
      <c r="G41" s="4"/>
      <c r="H41" s="1"/>
    </row>
    <row r="42" spans="2:8" ht="33.75" x14ac:dyDescent="0.25">
      <c r="B42" s="1" t="s">
        <v>55</v>
      </c>
      <c r="C42" s="18" t="s">
        <v>76</v>
      </c>
      <c r="D42" s="3">
        <v>25</v>
      </c>
      <c r="E42" s="41" t="s">
        <v>83</v>
      </c>
      <c r="F42" s="1" t="s">
        <v>84</v>
      </c>
      <c r="G42" s="4"/>
      <c r="H42" s="1"/>
    </row>
    <row r="43" spans="2:8" ht="22.5" x14ac:dyDescent="0.25">
      <c r="B43" s="1" t="s">
        <v>55</v>
      </c>
      <c r="C43" s="18" t="s">
        <v>76</v>
      </c>
      <c r="D43" s="3">
        <v>26</v>
      </c>
      <c r="E43" s="5" t="s">
        <v>85</v>
      </c>
      <c r="F43" s="1" t="s">
        <v>86</v>
      </c>
      <c r="G43" s="4"/>
      <c r="H43" s="1"/>
    </row>
    <row r="44" spans="2:8" ht="22.5" x14ac:dyDescent="0.25">
      <c r="B44" s="1" t="s">
        <v>55</v>
      </c>
      <c r="C44" s="18" t="s">
        <v>76</v>
      </c>
      <c r="D44" s="3">
        <f>1+D43</f>
        <v>27</v>
      </c>
      <c r="E44" s="42" t="s">
        <v>87</v>
      </c>
      <c r="F44" s="1" t="s">
        <v>88</v>
      </c>
      <c r="G44" s="4"/>
      <c r="H44" s="1"/>
    </row>
    <row r="45" spans="2:8" ht="34.5" x14ac:dyDescent="0.25">
      <c r="B45" s="1" t="s">
        <v>55</v>
      </c>
      <c r="C45" s="18" t="s">
        <v>89</v>
      </c>
      <c r="D45" s="3">
        <f t="shared" ref="D45:D92" si="0">1+D44</f>
        <v>28</v>
      </c>
      <c r="E45" s="5" t="s">
        <v>90</v>
      </c>
      <c r="F45" s="1" t="s">
        <v>91</v>
      </c>
      <c r="G45" s="4"/>
      <c r="H45" s="1"/>
    </row>
    <row r="46" spans="2:8" ht="45.75" x14ac:dyDescent="0.25">
      <c r="B46" s="1" t="s">
        <v>55</v>
      </c>
      <c r="C46" s="18" t="s">
        <v>92</v>
      </c>
      <c r="D46" s="3">
        <f t="shared" si="0"/>
        <v>29</v>
      </c>
      <c r="E46" s="5" t="s">
        <v>93</v>
      </c>
      <c r="F46" s="1" t="s">
        <v>94</v>
      </c>
      <c r="G46" s="6"/>
      <c r="H46" s="1"/>
    </row>
    <row r="47" spans="2:8" ht="68.25" x14ac:dyDescent="0.25">
      <c r="B47" s="1" t="s">
        <v>55</v>
      </c>
      <c r="C47" s="18" t="s">
        <v>92</v>
      </c>
      <c r="D47" s="3">
        <f t="shared" si="0"/>
        <v>30</v>
      </c>
      <c r="E47" s="5" t="s">
        <v>95</v>
      </c>
      <c r="F47" s="1" t="s">
        <v>96</v>
      </c>
      <c r="G47" s="5"/>
      <c r="H47" s="1"/>
    </row>
    <row r="48" spans="2:8" ht="23.25" x14ac:dyDescent="0.25">
      <c r="B48" s="1" t="s">
        <v>55</v>
      </c>
      <c r="C48" s="18" t="s">
        <v>92</v>
      </c>
      <c r="D48" s="3">
        <f t="shared" si="0"/>
        <v>31</v>
      </c>
      <c r="E48" s="5" t="s">
        <v>97</v>
      </c>
      <c r="F48" s="1" t="s">
        <v>98</v>
      </c>
      <c r="G48" s="4"/>
      <c r="H48" s="1"/>
    </row>
    <row r="49" spans="2:8" x14ac:dyDescent="0.25">
      <c r="B49" s="1" t="s">
        <v>55</v>
      </c>
      <c r="C49" s="18" t="s">
        <v>92</v>
      </c>
      <c r="D49" s="3">
        <f t="shared" si="0"/>
        <v>32</v>
      </c>
      <c r="E49" s="5" t="s">
        <v>99</v>
      </c>
      <c r="F49" s="1" t="s">
        <v>100</v>
      </c>
      <c r="G49" s="4"/>
      <c r="H49" s="1"/>
    </row>
    <row r="50" spans="2:8" ht="23.25" x14ac:dyDescent="0.25">
      <c r="B50" s="1" t="s">
        <v>55</v>
      </c>
      <c r="C50" s="18" t="s">
        <v>101</v>
      </c>
      <c r="D50" s="3">
        <f t="shared" si="0"/>
        <v>33</v>
      </c>
      <c r="E50" s="5" t="s">
        <v>102</v>
      </c>
      <c r="F50" s="1" t="s">
        <v>103</v>
      </c>
      <c r="G50" s="4"/>
      <c r="H50" s="1"/>
    </row>
    <row r="51" spans="2:8" ht="23.25" x14ac:dyDescent="0.25">
      <c r="B51" s="1" t="s">
        <v>55</v>
      </c>
      <c r="C51" s="18" t="s">
        <v>104</v>
      </c>
      <c r="D51" s="3">
        <f t="shared" si="0"/>
        <v>34</v>
      </c>
      <c r="E51" s="5" t="s">
        <v>105</v>
      </c>
      <c r="F51" s="1" t="s">
        <v>106</v>
      </c>
      <c r="G51" s="4"/>
      <c r="H51" s="1"/>
    </row>
    <row r="52" spans="2:8" ht="34.5" x14ac:dyDescent="0.25">
      <c r="B52" s="1" t="s">
        <v>55</v>
      </c>
      <c r="C52" s="18" t="s">
        <v>104</v>
      </c>
      <c r="D52" s="3">
        <f t="shared" si="0"/>
        <v>35</v>
      </c>
      <c r="E52" s="5" t="s">
        <v>107</v>
      </c>
      <c r="F52" s="1" t="s">
        <v>108</v>
      </c>
      <c r="G52" s="4"/>
      <c r="H52" s="1"/>
    </row>
    <row r="53" spans="2:8" x14ac:dyDescent="0.25">
      <c r="B53" s="1" t="s">
        <v>55</v>
      </c>
      <c r="C53" s="18" t="s">
        <v>104</v>
      </c>
      <c r="D53" s="3">
        <f t="shared" si="0"/>
        <v>36</v>
      </c>
      <c r="E53" s="5" t="s">
        <v>109</v>
      </c>
      <c r="F53" s="1" t="s">
        <v>110</v>
      </c>
      <c r="G53" s="4"/>
      <c r="H53" s="1"/>
    </row>
    <row r="54" spans="2:8" x14ac:dyDescent="0.25">
      <c r="B54" s="1" t="s">
        <v>55</v>
      </c>
      <c r="C54" s="18" t="s">
        <v>104</v>
      </c>
      <c r="D54" s="3">
        <f t="shared" si="0"/>
        <v>37</v>
      </c>
      <c r="E54" s="5" t="s">
        <v>111</v>
      </c>
      <c r="F54" s="1" t="s">
        <v>112</v>
      </c>
      <c r="G54" s="4"/>
      <c r="H54" s="1"/>
    </row>
    <row r="55" spans="2:8" ht="34.5" x14ac:dyDescent="0.25">
      <c r="B55" s="1" t="s">
        <v>55</v>
      </c>
      <c r="C55" s="18" t="s">
        <v>104</v>
      </c>
      <c r="D55" s="3">
        <f t="shared" si="0"/>
        <v>38</v>
      </c>
      <c r="E55" s="5" t="s">
        <v>113</v>
      </c>
      <c r="F55" s="1" t="s">
        <v>114</v>
      </c>
      <c r="G55" s="4"/>
      <c r="H55" s="1"/>
    </row>
    <row r="56" spans="2:8" ht="23.25" x14ac:dyDescent="0.25">
      <c r="B56" s="1" t="s">
        <v>55</v>
      </c>
      <c r="C56" s="18" t="s">
        <v>104</v>
      </c>
      <c r="D56" s="3">
        <f t="shared" si="0"/>
        <v>39</v>
      </c>
      <c r="E56" s="5" t="s">
        <v>115</v>
      </c>
      <c r="F56" s="1" t="s">
        <v>116</v>
      </c>
      <c r="G56" s="4"/>
      <c r="H56" s="1"/>
    </row>
    <row r="57" spans="2:8" ht="23.25" x14ac:dyDescent="0.25">
      <c r="B57" s="1" t="s">
        <v>55</v>
      </c>
      <c r="C57" s="18" t="s">
        <v>104</v>
      </c>
      <c r="D57" s="3">
        <f t="shared" si="0"/>
        <v>40</v>
      </c>
      <c r="E57" s="5" t="s">
        <v>117</v>
      </c>
      <c r="F57" s="1" t="s">
        <v>118</v>
      </c>
      <c r="G57" s="4"/>
      <c r="H57" s="1"/>
    </row>
    <row r="58" spans="2:8" x14ac:dyDescent="0.25">
      <c r="B58" s="1" t="s">
        <v>55</v>
      </c>
      <c r="C58" s="18" t="s">
        <v>104</v>
      </c>
      <c r="D58" s="3">
        <f t="shared" si="0"/>
        <v>41</v>
      </c>
      <c r="E58" s="5" t="s">
        <v>119</v>
      </c>
      <c r="F58" s="1" t="s">
        <v>120</v>
      </c>
      <c r="G58" s="4"/>
      <c r="H58" s="1"/>
    </row>
    <row r="59" spans="2:8" ht="23.25" x14ac:dyDescent="0.25">
      <c r="B59" s="1" t="s">
        <v>55</v>
      </c>
      <c r="C59" s="18" t="s">
        <v>104</v>
      </c>
      <c r="D59" s="3">
        <f t="shared" si="0"/>
        <v>42</v>
      </c>
      <c r="E59" s="5" t="s">
        <v>121</v>
      </c>
      <c r="F59" s="1" t="s">
        <v>122</v>
      </c>
      <c r="G59" s="4"/>
      <c r="H59" s="1"/>
    </row>
    <row r="60" spans="2:8" x14ac:dyDescent="0.25">
      <c r="B60" s="1" t="s">
        <v>55</v>
      </c>
      <c r="C60" s="18" t="s">
        <v>104</v>
      </c>
      <c r="D60" s="3">
        <f t="shared" si="0"/>
        <v>43</v>
      </c>
      <c r="E60" s="5" t="s">
        <v>123</v>
      </c>
      <c r="F60" s="1" t="s">
        <v>124</v>
      </c>
      <c r="G60" s="4"/>
      <c r="H60" s="1"/>
    </row>
    <row r="61" spans="2:8" ht="34.5" x14ac:dyDescent="0.25">
      <c r="B61" s="1" t="s">
        <v>55</v>
      </c>
      <c r="C61" s="18" t="s">
        <v>104</v>
      </c>
      <c r="D61" s="3">
        <f t="shared" si="0"/>
        <v>44</v>
      </c>
      <c r="E61" s="5" t="s">
        <v>125</v>
      </c>
      <c r="F61" s="1" t="s">
        <v>126</v>
      </c>
      <c r="G61" s="4"/>
      <c r="H61" s="1"/>
    </row>
    <row r="62" spans="2:8" ht="23.25" x14ac:dyDescent="0.25">
      <c r="B62" s="1" t="s">
        <v>55</v>
      </c>
      <c r="C62" s="18" t="s">
        <v>104</v>
      </c>
      <c r="D62" s="3">
        <f t="shared" si="0"/>
        <v>45</v>
      </c>
      <c r="E62" s="5" t="s">
        <v>127</v>
      </c>
      <c r="F62" s="1" t="s">
        <v>128</v>
      </c>
      <c r="G62" s="4"/>
      <c r="H62" s="1"/>
    </row>
    <row r="63" spans="2:8" ht="23.25" x14ac:dyDescent="0.25">
      <c r="B63" s="1" t="s">
        <v>129</v>
      </c>
      <c r="C63" s="18" t="s">
        <v>130</v>
      </c>
      <c r="D63" s="3">
        <f t="shared" si="0"/>
        <v>46</v>
      </c>
      <c r="E63" s="5" t="s">
        <v>131</v>
      </c>
      <c r="F63" s="1" t="s">
        <v>132</v>
      </c>
      <c r="G63" s="4"/>
      <c r="H63" s="1"/>
    </row>
    <row r="64" spans="2:8" ht="23.25" x14ac:dyDescent="0.25">
      <c r="B64" s="1" t="s">
        <v>129</v>
      </c>
      <c r="C64" s="18" t="s">
        <v>130</v>
      </c>
      <c r="D64" s="3">
        <f t="shared" si="0"/>
        <v>47</v>
      </c>
      <c r="E64" s="5" t="s">
        <v>133</v>
      </c>
      <c r="F64" s="1" t="s">
        <v>134</v>
      </c>
      <c r="G64" s="4"/>
      <c r="H64" s="1"/>
    </row>
    <row r="65" spans="2:8" x14ac:dyDescent="0.25">
      <c r="B65" s="1" t="s">
        <v>129</v>
      </c>
      <c r="C65" s="18" t="s">
        <v>130</v>
      </c>
      <c r="D65" s="3">
        <f t="shared" si="0"/>
        <v>48</v>
      </c>
      <c r="E65" s="5" t="s">
        <v>135</v>
      </c>
      <c r="F65" s="1" t="s">
        <v>136</v>
      </c>
      <c r="G65" s="4"/>
      <c r="H65" s="1"/>
    </row>
    <row r="66" spans="2:8" x14ac:dyDescent="0.25">
      <c r="B66" s="1" t="s">
        <v>129</v>
      </c>
      <c r="C66" s="18" t="s">
        <v>130</v>
      </c>
      <c r="D66" s="3">
        <f t="shared" si="0"/>
        <v>49</v>
      </c>
      <c r="E66" s="5" t="s">
        <v>137</v>
      </c>
      <c r="F66" s="1" t="s">
        <v>138</v>
      </c>
      <c r="G66" s="4"/>
      <c r="H66" s="1"/>
    </row>
    <row r="67" spans="2:8" x14ac:dyDescent="0.25">
      <c r="B67" s="1" t="s">
        <v>129</v>
      </c>
      <c r="C67" s="18" t="s">
        <v>130</v>
      </c>
      <c r="D67" s="3">
        <f t="shared" si="0"/>
        <v>50</v>
      </c>
      <c r="E67" s="5" t="s">
        <v>139</v>
      </c>
      <c r="F67" s="1" t="s">
        <v>140</v>
      </c>
      <c r="G67" s="4"/>
      <c r="H67" s="1"/>
    </row>
    <row r="68" spans="2:8" ht="34.5" x14ac:dyDescent="0.25">
      <c r="B68" s="1" t="s">
        <v>129</v>
      </c>
      <c r="C68" s="18" t="s">
        <v>130</v>
      </c>
      <c r="D68" s="3">
        <f t="shared" si="0"/>
        <v>51</v>
      </c>
      <c r="E68" s="5" t="s">
        <v>141</v>
      </c>
      <c r="F68" s="1" t="s">
        <v>142</v>
      </c>
      <c r="G68" s="4"/>
      <c r="H68" s="1"/>
    </row>
    <row r="69" spans="2:8" ht="23.25" x14ac:dyDescent="0.25">
      <c r="B69" s="1" t="s">
        <v>129</v>
      </c>
      <c r="C69" s="18" t="s">
        <v>130</v>
      </c>
      <c r="D69" s="3">
        <f t="shared" si="0"/>
        <v>52</v>
      </c>
      <c r="E69" s="5" t="s">
        <v>143</v>
      </c>
      <c r="F69" s="1" t="s">
        <v>144</v>
      </c>
      <c r="G69" s="4"/>
      <c r="H69" s="1"/>
    </row>
    <row r="70" spans="2:8" x14ac:dyDescent="0.25">
      <c r="B70" s="1" t="s">
        <v>129</v>
      </c>
      <c r="C70" s="18" t="s">
        <v>130</v>
      </c>
      <c r="D70" s="3">
        <f t="shared" si="0"/>
        <v>53</v>
      </c>
      <c r="E70" s="5" t="s">
        <v>145</v>
      </c>
      <c r="F70" s="1" t="s">
        <v>146</v>
      </c>
      <c r="G70" s="4"/>
      <c r="H70" s="1"/>
    </row>
    <row r="71" spans="2:8" x14ac:dyDescent="0.25">
      <c r="B71" s="1" t="s">
        <v>129</v>
      </c>
      <c r="C71" s="18" t="s">
        <v>130</v>
      </c>
      <c r="D71" s="3">
        <f t="shared" si="0"/>
        <v>54</v>
      </c>
      <c r="E71" s="5" t="s">
        <v>147</v>
      </c>
      <c r="F71" s="1" t="s">
        <v>148</v>
      </c>
      <c r="G71" s="4"/>
      <c r="H71" s="1"/>
    </row>
    <row r="72" spans="2:8" ht="34.5" x14ac:dyDescent="0.25">
      <c r="B72" s="1" t="s">
        <v>129</v>
      </c>
      <c r="C72" s="18" t="s">
        <v>149</v>
      </c>
      <c r="D72" s="3">
        <f t="shared" si="0"/>
        <v>55</v>
      </c>
      <c r="E72" s="5" t="s">
        <v>150</v>
      </c>
      <c r="F72" s="1" t="s">
        <v>151</v>
      </c>
      <c r="G72" s="4"/>
      <c r="H72" s="1"/>
    </row>
    <row r="73" spans="2:8" ht="34.5" x14ac:dyDescent="0.25">
      <c r="B73" s="1" t="s">
        <v>129</v>
      </c>
      <c r="C73" s="18" t="s">
        <v>149</v>
      </c>
      <c r="D73" s="3">
        <f t="shared" si="0"/>
        <v>56</v>
      </c>
      <c r="E73" s="5" t="s">
        <v>152</v>
      </c>
      <c r="F73" s="1" t="s">
        <v>153</v>
      </c>
      <c r="G73" s="4"/>
      <c r="H73" s="1"/>
    </row>
    <row r="74" spans="2:8" ht="34.5" x14ac:dyDescent="0.25">
      <c r="B74" s="1" t="s">
        <v>129</v>
      </c>
      <c r="C74" s="18" t="s">
        <v>149</v>
      </c>
      <c r="D74" s="3">
        <f t="shared" si="0"/>
        <v>57</v>
      </c>
      <c r="E74" s="5" t="s">
        <v>154</v>
      </c>
      <c r="F74" s="1" t="s">
        <v>155</v>
      </c>
      <c r="G74" s="4"/>
      <c r="H74" s="1"/>
    </row>
    <row r="75" spans="2:8" ht="22.5" x14ac:dyDescent="0.25">
      <c r="B75" s="1" t="s">
        <v>129</v>
      </c>
      <c r="C75" s="18" t="s">
        <v>149</v>
      </c>
      <c r="D75" s="3">
        <f t="shared" si="0"/>
        <v>58</v>
      </c>
      <c r="E75" s="5" t="s">
        <v>156</v>
      </c>
      <c r="F75" s="1" t="s">
        <v>157</v>
      </c>
      <c r="G75" s="4"/>
      <c r="H75" s="1"/>
    </row>
    <row r="76" spans="2:8" ht="23.25" x14ac:dyDescent="0.25">
      <c r="B76" s="1" t="s">
        <v>129</v>
      </c>
      <c r="C76" s="18" t="s">
        <v>158</v>
      </c>
      <c r="D76" s="3">
        <f t="shared" si="0"/>
        <v>59</v>
      </c>
      <c r="E76" s="5" t="s">
        <v>159</v>
      </c>
      <c r="F76" s="1" t="s">
        <v>160</v>
      </c>
      <c r="G76" s="4"/>
      <c r="H76" s="1"/>
    </row>
    <row r="77" spans="2:8" x14ac:dyDescent="0.25">
      <c r="B77" s="1" t="s">
        <v>129</v>
      </c>
      <c r="C77" s="18" t="s">
        <v>158</v>
      </c>
      <c r="D77" s="3">
        <f t="shared" si="0"/>
        <v>60</v>
      </c>
      <c r="E77" s="5" t="s">
        <v>161</v>
      </c>
      <c r="F77" s="1" t="s">
        <v>162</v>
      </c>
      <c r="G77" s="4"/>
      <c r="H77" s="1"/>
    </row>
    <row r="78" spans="2:8" ht="23.25" x14ac:dyDescent="0.25">
      <c r="B78" s="1" t="s">
        <v>129</v>
      </c>
      <c r="C78" s="18" t="s">
        <v>158</v>
      </c>
      <c r="D78" s="3">
        <f t="shared" si="0"/>
        <v>61</v>
      </c>
      <c r="E78" s="5" t="s">
        <v>163</v>
      </c>
      <c r="F78" s="1" t="s">
        <v>164</v>
      </c>
      <c r="G78" s="4"/>
      <c r="H78" s="1"/>
    </row>
    <row r="79" spans="2:8" ht="23.25" x14ac:dyDescent="0.25">
      <c r="B79" s="1" t="s">
        <v>129</v>
      </c>
      <c r="C79" s="18" t="s">
        <v>158</v>
      </c>
      <c r="D79" s="3">
        <f t="shared" si="0"/>
        <v>62</v>
      </c>
      <c r="E79" s="5" t="s">
        <v>165</v>
      </c>
      <c r="F79" s="1" t="s">
        <v>166</v>
      </c>
      <c r="G79" s="4"/>
      <c r="H79" s="1"/>
    </row>
    <row r="80" spans="2:8" ht="23.25" x14ac:dyDescent="0.25">
      <c r="B80" s="1" t="s">
        <v>129</v>
      </c>
      <c r="C80" s="18" t="s">
        <v>158</v>
      </c>
      <c r="D80" s="3">
        <f t="shared" si="0"/>
        <v>63</v>
      </c>
      <c r="E80" s="5" t="s">
        <v>167</v>
      </c>
      <c r="F80" s="1" t="s">
        <v>168</v>
      </c>
      <c r="G80" s="4"/>
      <c r="H80" s="1"/>
    </row>
    <row r="81" spans="2:8" x14ac:dyDescent="0.25">
      <c r="B81" s="1" t="s">
        <v>129</v>
      </c>
      <c r="C81" s="18" t="s">
        <v>158</v>
      </c>
      <c r="D81" s="3">
        <f t="shared" si="0"/>
        <v>64</v>
      </c>
      <c r="E81" s="5" t="s">
        <v>169</v>
      </c>
      <c r="F81" s="1" t="s">
        <v>170</v>
      </c>
      <c r="G81" s="4"/>
      <c r="H81" s="1"/>
    </row>
    <row r="82" spans="2:8" x14ac:dyDescent="0.25">
      <c r="B82" s="1" t="s">
        <v>129</v>
      </c>
      <c r="C82" s="18" t="s">
        <v>171</v>
      </c>
      <c r="D82" s="3">
        <f t="shared" si="0"/>
        <v>65</v>
      </c>
      <c r="E82" s="5" t="s">
        <v>172</v>
      </c>
      <c r="F82" s="1" t="s">
        <v>173</v>
      </c>
      <c r="G82" s="4"/>
      <c r="H82" s="1"/>
    </row>
    <row r="83" spans="2:8" x14ac:dyDescent="0.25">
      <c r="B83" s="1" t="s">
        <v>129</v>
      </c>
      <c r="C83" s="18" t="s">
        <v>171</v>
      </c>
      <c r="D83" s="3">
        <f t="shared" si="0"/>
        <v>66</v>
      </c>
      <c r="E83" s="5" t="s">
        <v>174</v>
      </c>
      <c r="F83" s="1" t="s">
        <v>175</v>
      </c>
      <c r="G83" s="4"/>
      <c r="H83" s="1"/>
    </row>
    <row r="84" spans="2:8" x14ac:dyDescent="0.25">
      <c r="B84" s="1" t="s">
        <v>129</v>
      </c>
      <c r="C84" s="18" t="s">
        <v>171</v>
      </c>
      <c r="D84" s="3">
        <f t="shared" si="0"/>
        <v>67</v>
      </c>
      <c r="E84" s="5" t="s">
        <v>176</v>
      </c>
      <c r="F84" s="1" t="s">
        <v>177</v>
      </c>
      <c r="G84" s="4"/>
      <c r="H84" s="1"/>
    </row>
    <row r="85" spans="2:8" x14ac:dyDescent="0.25">
      <c r="B85" s="1" t="s">
        <v>129</v>
      </c>
      <c r="C85" s="18" t="s">
        <v>178</v>
      </c>
      <c r="D85" s="3">
        <f t="shared" si="0"/>
        <v>68</v>
      </c>
      <c r="E85" s="5" t="s">
        <v>179</v>
      </c>
      <c r="F85" s="1" t="s">
        <v>180</v>
      </c>
      <c r="G85" s="4"/>
      <c r="H85" s="1"/>
    </row>
    <row r="86" spans="2:8" ht="23.25" x14ac:dyDescent="0.25">
      <c r="B86" s="1" t="s">
        <v>129</v>
      </c>
      <c r="C86" s="18" t="s">
        <v>178</v>
      </c>
      <c r="D86" s="3">
        <f t="shared" si="0"/>
        <v>69</v>
      </c>
      <c r="E86" s="5" t="s">
        <v>181</v>
      </c>
      <c r="F86" s="1" t="s">
        <v>182</v>
      </c>
      <c r="G86" s="4"/>
      <c r="H86" s="1"/>
    </row>
    <row r="87" spans="2:8" ht="23.25" x14ac:dyDescent="0.25">
      <c r="B87" s="1" t="s">
        <v>129</v>
      </c>
      <c r="C87" s="18" t="s">
        <v>178</v>
      </c>
      <c r="D87" s="3">
        <f t="shared" si="0"/>
        <v>70</v>
      </c>
      <c r="E87" s="5" t="s">
        <v>183</v>
      </c>
      <c r="F87" s="1" t="s">
        <v>184</v>
      </c>
      <c r="G87" s="4"/>
      <c r="H87" s="1"/>
    </row>
    <row r="88" spans="2:8" x14ac:dyDescent="0.25">
      <c r="B88" s="1" t="s">
        <v>129</v>
      </c>
      <c r="C88" s="18" t="s">
        <v>178</v>
      </c>
      <c r="D88" s="3">
        <f t="shared" si="0"/>
        <v>71</v>
      </c>
      <c r="E88" s="5" t="s">
        <v>185</v>
      </c>
      <c r="F88" s="1" t="s">
        <v>186</v>
      </c>
      <c r="G88" s="4"/>
      <c r="H88" s="1"/>
    </row>
    <row r="89" spans="2:8" x14ac:dyDescent="0.25">
      <c r="B89" s="1" t="s">
        <v>129</v>
      </c>
      <c r="C89" s="18" t="s">
        <v>178</v>
      </c>
      <c r="D89" s="3">
        <f t="shared" si="0"/>
        <v>72</v>
      </c>
      <c r="E89" s="5" t="s">
        <v>187</v>
      </c>
      <c r="F89" s="1" t="s">
        <v>188</v>
      </c>
      <c r="G89" s="4"/>
      <c r="H89" s="1"/>
    </row>
    <row r="90" spans="2:8" x14ac:dyDescent="0.25">
      <c r="B90" s="1" t="s">
        <v>129</v>
      </c>
      <c r="C90" s="18" t="s">
        <v>178</v>
      </c>
      <c r="D90" s="3">
        <f t="shared" si="0"/>
        <v>73</v>
      </c>
      <c r="E90" s="5" t="s">
        <v>189</v>
      </c>
      <c r="F90" s="1" t="s">
        <v>190</v>
      </c>
      <c r="G90" s="4"/>
      <c r="H90" s="1"/>
    </row>
    <row r="91" spans="2:8" x14ac:dyDescent="0.25">
      <c r="B91" s="1" t="s">
        <v>129</v>
      </c>
      <c r="C91" s="18" t="s">
        <v>178</v>
      </c>
      <c r="D91" s="3">
        <f t="shared" si="0"/>
        <v>74</v>
      </c>
      <c r="E91" s="5" t="s">
        <v>191</v>
      </c>
      <c r="F91" s="1" t="s">
        <v>192</v>
      </c>
      <c r="G91" s="4"/>
      <c r="H91" s="1"/>
    </row>
    <row r="92" spans="2:8" x14ac:dyDescent="0.25">
      <c r="B92" s="1" t="s">
        <v>129</v>
      </c>
      <c r="C92" s="18" t="s">
        <v>178</v>
      </c>
      <c r="D92" s="3">
        <f t="shared" si="0"/>
        <v>75</v>
      </c>
      <c r="E92" s="5" t="s">
        <v>193</v>
      </c>
      <c r="F92" s="1" t="s">
        <v>194</v>
      </c>
      <c r="G92" s="4"/>
      <c r="H92" s="1"/>
    </row>
  </sheetData>
  <sortState ref="E4:F30">
    <sortCondition ref="E3"/>
  </sortState>
  <mergeCells count="16">
    <mergeCell ref="E21:E23"/>
    <mergeCell ref="D21:D23"/>
    <mergeCell ref="F21:F23"/>
    <mergeCell ref="C4:C23"/>
    <mergeCell ref="E13:E16"/>
    <mergeCell ref="F13:F16"/>
    <mergeCell ref="D13:D16"/>
    <mergeCell ref="E17:E20"/>
    <mergeCell ref="F17:F20"/>
    <mergeCell ref="D17:D20"/>
    <mergeCell ref="E4:E7"/>
    <mergeCell ref="E9:E12"/>
    <mergeCell ref="F9:F12"/>
    <mergeCell ref="F4:F7"/>
    <mergeCell ref="D4:D7"/>
    <mergeCell ref="D9:D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78"/>
  <sheetViews>
    <sheetView topLeftCell="A3" zoomScale="110" zoomScaleNormal="110" workbookViewId="0">
      <selection activeCell="D71" sqref="D71"/>
    </sheetView>
  </sheetViews>
  <sheetFormatPr baseColWidth="10" defaultColWidth="11.42578125" defaultRowHeight="15" x14ac:dyDescent="0.25"/>
  <cols>
    <col min="1" max="1" width="24.85546875" customWidth="1"/>
    <col min="2" max="9" width="19.28515625" customWidth="1"/>
  </cols>
  <sheetData>
    <row r="2" spans="1:9" ht="15" customHeight="1" x14ac:dyDescent="0.25">
      <c r="B2" s="99" t="s">
        <v>195</v>
      </c>
      <c r="C2" s="100"/>
      <c r="D2" s="100"/>
      <c r="E2" s="101"/>
      <c r="F2" s="96" t="s">
        <v>196</v>
      </c>
      <c r="G2" s="97"/>
      <c r="H2" s="97"/>
      <c r="I2" s="98"/>
    </row>
    <row r="3" spans="1:9" ht="50.25" customHeight="1" x14ac:dyDescent="0.25">
      <c r="A3" s="19"/>
      <c r="B3" s="23" t="s">
        <v>197</v>
      </c>
      <c r="C3" s="23" t="s">
        <v>198</v>
      </c>
      <c r="D3" s="23" t="s">
        <v>199</v>
      </c>
      <c r="E3" s="23" t="s">
        <v>200</v>
      </c>
      <c r="F3" s="24" t="s">
        <v>201</v>
      </c>
      <c r="G3" s="24" t="s">
        <v>202</v>
      </c>
      <c r="H3" s="24" t="s">
        <v>203</v>
      </c>
      <c r="I3" s="25" t="s">
        <v>204</v>
      </c>
    </row>
    <row r="4" spans="1:9" x14ac:dyDescent="0.25">
      <c r="A4" s="22" t="s">
        <v>205</v>
      </c>
      <c r="B4" s="22" t="s">
        <v>206</v>
      </c>
      <c r="C4" s="22" t="s">
        <v>207</v>
      </c>
      <c r="D4" s="22" t="s">
        <v>208</v>
      </c>
      <c r="E4" s="22" t="s">
        <v>209</v>
      </c>
      <c r="F4" s="22" t="s">
        <v>210</v>
      </c>
      <c r="G4" s="22" t="s">
        <v>211</v>
      </c>
      <c r="H4" s="22" t="s">
        <v>212</v>
      </c>
      <c r="I4" s="22" t="s">
        <v>213</v>
      </c>
    </row>
    <row r="5" spans="1:9" ht="2.25" customHeight="1" x14ac:dyDescent="0.25">
      <c r="A5" s="20" t="s">
        <v>9</v>
      </c>
      <c r="B5" s="21"/>
      <c r="C5" s="21"/>
      <c r="D5" s="21"/>
      <c r="E5" s="21"/>
      <c r="F5" s="21"/>
      <c r="G5" s="21"/>
      <c r="H5" s="21"/>
      <c r="I5" s="21"/>
    </row>
    <row r="6" spans="1:9" hidden="1" x14ac:dyDescent="0.25">
      <c r="A6" s="5" t="s">
        <v>15</v>
      </c>
      <c r="B6" s="21"/>
      <c r="C6" s="21"/>
      <c r="D6" s="21"/>
      <c r="E6" s="21"/>
      <c r="F6" s="21"/>
      <c r="G6" s="21"/>
      <c r="H6" s="21"/>
      <c r="I6" s="21"/>
    </row>
    <row r="7" spans="1:9" hidden="1" x14ac:dyDescent="0.25">
      <c r="A7" s="20" t="s">
        <v>17</v>
      </c>
      <c r="B7" s="21"/>
      <c r="C7" s="21"/>
      <c r="D7" s="21"/>
      <c r="E7" s="21"/>
      <c r="F7" s="21"/>
      <c r="G7" s="21"/>
      <c r="H7" s="21"/>
      <c r="I7" s="21"/>
    </row>
    <row r="8" spans="1:9" ht="22.5" hidden="1" x14ac:dyDescent="0.25">
      <c r="A8" s="20" t="s">
        <v>23</v>
      </c>
      <c r="B8" s="21"/>
      <c r="C8" s="21"/>
      <c r="D8" s="21"/>
      <c r="E8" s="21"/>
      <c r="F8" s="21"/>
      <c r="G8" s="21"/>
      <c r="H8" s="21"/>
      <c r="I8" s="21"/>
    </row>
    <row r="9" spans="1:9" ht="22.5" hidden="1" x14ac:dyDescent="0.25">
      <c r="A9" s="20" t="s">
        <v>29</v>
      </c>
      <c r="B9" s="21"/>
      <c r="C9" s="21"/>
      <c r="D9" s="21"/>
      <c r="E9" s="21"/>
      <c r="F9" s="21"/>
      <c r="G9" s="21"/>
      <c r="H9" s="21"/>
      <c r="I9" s="21"/>
    </row>
    <row r="10" spans="1:9" ht="22.5" hidden="1" x14ac:dyDescent="0.25">
      <c r="A10" s="20" t="s">
        <v>35</v>
      </c>
      <c r="B10" s="21"/>
      <c r="C10" s="21"/>
      <c r="D10" s="21"/>
      <c r="E10" s="21"/>
      <c r="F10" s="21"/>
      <c r="G10" s="21"/>
      <c r="H10" s="21"/>
      <c r="I10" s="21"/>
    </row>
    <row r="11" spans="1:9" ht="23.25" hidden="1" x14ac:dyDescent="0.25">
      <c r="A11" s="5" t="s">
        <v>41</v>
      </c>
      <c r="B11" s="21"/>
      <c r="C11" s="21"/>
      <c r="D11" s="21"/>
      <c r="E11" s="21"/>
      <c r="F11" s="21"/>
      <c r="G11" s="21"/>
      <c r="H11" s="21"/>
      <c r="I11" s="21"/>
    </row>
    <row r="12" spans="1:9" hidden="1" x14ac:dyDescent="0.25">
      <c r="A12" s="5" t="s">
        <v>44</v>
      </c>
      <c r="B12" s="21"/>
      <c r="C12" s="21"/>
      <c r="D12" s="21"/>
      <c r="E12" s="21"/>
      <c r="F12" s="21"/>
      <c r="G12" s="21"/>
      <c r="H12" s="21"/>
      <c r="I12" s="21"/>
    </row>
    <row r="13" spans="1:9" hidden="1" x14ac:dyDescent="0.25">
      <c r="A13" s="5" t="s">
        <v>46</v>
      </c>
      <c r="B13" s="21"/>
      <c r="C13" s="21"/>
      <c r="D13" s="21"/>
      <c r="E13" s="21"/>
      <c r="F13" s="21"/>
      <c r="G13" s="21"/>
      <c r="H13" s="21"/>
      <c r="I13" s="21"/>
    </row>
    <row r="14" spans="1:9" ht="15" hidden="1" customHeight="1" x14ac:dyDescent="0.25">
      <c r="A14" s="5" t="s">
        <v>48</v>
      </c>
      <c r="B14" s="21"/>
      <c r="C14" s="21"/>
      <c r="D14" s="21"/>
      <c r="E14" s="21"/>
      <c r="F14" s="21"/>
      <c r="G14" s="21"/>
      <c r="H14" s="21"/>
      <c r="I14" s="21"/>
    </row>
    <row r="15" spans="1:9" hidden="1" x14ac:dyDescent="0.25">
      <c r="A15" s="5" t="s">
        <v>51</v>
      </c>
      <c r="B15" s="21"/>
      <c r="C15" s="21"/>
      <c r="D15" s="21"/>
      <c r="E15" s="21"/>
      <c r="F15" s="21"/>
      <c r="G15" s="21"/>
      <c r="H15" s="21"/>
      <c r="I15" s="21"/>
    </row>
    <row r="16" spans="1:9" hidden="1" x14ac:dyDescent="0.25">
      <c r="A16" s="5" t="s">
        <v>53</v>
      </c>
      <c r="B16" s="21"/>
      <c r="C16" s="21"/>
      <c r="D16" s="21"/>
      <c r="E16" s="21"/>
      <c r="F16" s="21"/>
      <c r="G16" s="21"/>
      <c r="H16" s="21"/>
      <c r="I16" s="21"/>
    </row>
    <row r="17" spans="1:9" hidden="1" x14ac:dyDescent="0.25">
      <c r="A17" s="5" t="s">
        <v>57</v>
      </c>
      <c r="B17" s="21"/>
      <c r="C17" s="21"/>
      <c r="D17" s="21"/>
      <c r="E17" s="21"/>
      <c r="F17" s="21"/>
      <c r="G17" s="21"/>
      <c r="H17" s="21"/>
      <c r="I17" s="21"/>
    </row>
    <row r="18" spans="1:9" ht="15" hidden="1" customHeight="1" x14ac:dyDescent="0.25">
      <c r="A18" s="5" t="s">
        <v>59</v>
      </c>
      <c r="B18" s="21"/>
      <c r="C18" s="21"/>
      <c r="D18" s="21"/>
      <c r="E18" s="21"/>
      <c r="F18" s="21"/>
      <c r="G18" s="21"/>
      <c r="H18" s="21"/>
      <c r="I18" s="21"/>
    </row>
    <row r="19" spans="1:9" hidden="1" x14ac:dyDescent="0.25">
      <c r="A19" s="5" t="s">
        <v>61</v>
      </c>
      <c r="B19" s="21"/>
      <c r="C19" s="21"/>
      <c r="D19" s="21"/>
      <c r="E19" s="21"/>
      <c r="F19" s="21"/>
      <c r="G19" s="21"/>
      <c r="H19" s="21"/>
      <c r="I19" s="21"/>
    </row>
    <row r="20" spans="1:9" ht="23.25" hidden="1" x14ac:dyDescent="0.25">
      <c r="A20" s="5" t="s">
        <v>63</v>
      </c>
      <c r="B20" s="21"/>
      <c r="C20" s="21"/>
      <c r="D20" s="21"/>
      <c r="E20" s="21"/>
      <c r="F20" s="21"/>
      <c r="G20" s="21"/>
      <c r="H20" s="21"/>
      <c r="I20" s="21"/>
    </row>
    <row r="21" spans="1:9" hidden="1" x14ac:dyDescent="0.25">
      <c r="A21" s="5" t="s">
        <v>65</v>
      </c>
      <c r="B21" s="21"/>
      <c r="C21" s="21"/>
      <c r="D21" s="21"/>
      <c r="E21" s="21"/>
      <c r="F21" s="21"/>
      <c r="G21" s="21"/>
      <c r="H21" s="21"/>
      <c r="I21" s="21"/>
    </row>
    <row r="22" spans="1:9" ht="15" hidden="1" customHeight="1" x14ac:dyDescent="0.25">
      <c r="A22" s="5" t="s">
        <v>67</v>
      </c>
      <c r="B22" s="21"/>
      <c r="C22" s="21"/>
      <c r="D22" s="21"/>
      <c r="E22" s="21"/>
      <c r="F22" s="21"/>
      <c r="G22" s="21"/>
      <c r="H22" s="21"/>
      <c r="I22" s="21"/>
    </row>
    <row r="23" spans="1:9" ht="23.25" hidden="1" x14ac:dyDescent="0.25">
      <c r="A23" s="5" t="s">
        <v>70</v>
      </c>
      <c r="B23" s="21"/>
      <c r="C23" s="21"/>
      <c r="D23" s="21"/>
      <c r="E23" s="21"/>
      <c r="F23" s="21"/>
      <c r="G23" s="21"/>
      <c r="H23" s="21"/>
      <c r="I23" s="21"/>
    </row>
    <row r="24" spans="1:9" hidden="1" x14ac:dyDescent="0.25">
      <c r="A24" s="5" t="s">
        <v>72</v>
      </c>
      <c r="B24" s="21"/>
      <c r="C24" s="21"/>
      <c r="D24" s="21"/>
      <c r="E24" s="21"/>
      <c r="F24" s="21"/>
      <c r="G24" s="21"/>
      <c r="H24" s="21"/>
      <c r="I24" s="21"/>
    </row>
    <row r="25" spans="1:9" hidden="1" x14ac:dyDescent="0.25">
      <c r="A25" s="5" t="s">
        <v>74</v>
      </c>
      <c r="B25" s="21"/>
      <c r="C25" s="21"/>
      <c r="D25" s="21"/>
      <c r="E25" s="21"/>
      <c r="F25" s="21"/>
      <c r="G25" s="21"/>
      <c r="H25" s="21"/>
      <c r="I25" s="21"/>
    </row>
    <row r="26" spans="1:9" ht="23.25" hidden="1" x14ac:dyDescent="0.25">
      <c r="A26" s="5" t="s">
        <v>77</v>
      </c>
      <c r="B26" s="21"/>
      <c r="C26" s="21"/>
      <c r="D26" s="21"/>
      <c r="E26" s="21"/>
      <c r="F26" s="21"/>
      <c r="G26" s="21"/>
      <c r="H26" s="21"/>
      <c r="I26" s="21"/>
    </row>
    <row r="27" spans="1:9" ht="23.25" hidden="1" x14ac:dyDescent="0.25">
      <c r="A27" s="5" t="s">
        <v>79</v>
      </c>
      <c r="B27" s="21"/>
      <c r="C27" s="21"/>
      <c r="D27" s="21"/>
      <c r="E27" s="21"/>
      <c r="F27" s="21"/>
      <c r="G27" s="21"/>
      <c r="H27" s="21"/>
      <c r="I27" s="21"/>
    </row>
    <row r="28" spans="1:9" ht="23.25" hidden="1" x14ac:dyDescent="0.25">
      <c r="A28" s="5" t="s">
        <v>81</v>
      </c>
      <c r="B28" s="21"/>
      <c r="C28" s="21"/>
      <c r="D28" s="21"/>
      <c r="E28" s="21"/>
      <c r="F28" s="21"/>
      <c r="G28" s="21"/>
      <c r="H28" s="21"/>
      <c r="I28" s="21"/>
    </row>
    <row r="29" spans="1:9" ht="24.75" hidden="1" customHeight="1" x14ac:dyDescent="0.25">
      <c r="A29" s="5" t="s">
        <v>214</v>
      </c>
      <c r="B29" s="21"/>
      <c r="C29" s="21"/>
      <c r="D29" s="21"/>
      <c r="E29" s="21"/>
      <c r="F29" s="21"/>
      <c r="G29" s="21"/>
      <c r="H29" s="21"/>
      <c r="I29" s="21"/>
    </row>
    <row r="30" spans="1:9" hidden="1" x14ac:dyDescent="0.25">
      <c r="A30" s="5" t="s">
        <v>85</v>
      </c>
      <c r="B30" s="21"/>
      <c r="C30" s="21"/>
      <c r="D30" s="21"/>
      <c r="E30" s="21"/>
      <c r="F30" s="21"/>
      <c r="G30" s="21"/>
      <c r="H30" s="21"/>
      <c r="I30" s="21"/>
    </row>
    <row r="31" spans="1:9" ht="34.5" hidden="1" x14ac:dyDescent="0.25">
      <c r="A31" s="5" t="s">
        <v>90</v>
      </c>
      <c r="B31" s="21"/>
      <c r="C31" s="21"/>
      <c r="D31" s="21"/>
      <c r="E31" s="21"/>
      <c r="F31" s="21"/>
      <c r="G31" s="21"/>
      <c r="H31" s="21"/>
      <c r="I31" s="21"/>
    </row>
    <row r="32" spans="1:9" ht="34.5" hidden="1" x14ac:dyDescent="0.25">
      <c r="A32" s="5" t="s">
        <v>93</v>
      </c>
      <c r="B32" s="21"/>
      <c r="C32" s="21"/>
      <c r="D32" s="21"/>
      <c r="E32" s="21"/>
      <c r="F32" s="21"/>
      <c r="G32" s="21"/>
      <c r="H32" s="21"/>
      <c r="I32" s="21"/>
    </row>
    <row r="33" spans="1:9" ht="30.75" hidden="1" customHeight="1" x14ac:dyDescent="0.25">
      <c r="A33" s="5" t="s">
        <v>95</v>
      </c>
      <c r="B33" s="21"/>
      <c r="C33" s="21"/>
      <c r="D33" s="21"/>
      <c r="E33" s="21"/>
      <c r="F33" s="21"/>
      <c r="G33" s="21"/>
      <c r="H33" s="21"/>
      <c r="I33" s="21"/>
    </row>
    <row r="34" spans="1:9" ht="23.25" hidden="1" x14ac:dyDescent="0.25">
      <c r="A34" s="5" t="s">
        <v>97</v>
      </c>
      <c r="B34" s="21"/>
      <c r="C34" s="21"/>
      <c r="D34" s="21"/>
      <c r="E34" s="21"/>
      <c r="F34" s="21"/>
      <c r="G34" s="21"/>
      <c r="H34" s="21"/>
      <c r="I34" s="21"/>
    </row>
    <row r="35" spans="1:9" hidden="1" x14ac:dyDescent="0.25">
      <c r="A35" s="5" t="s">
        <v>99</v>
      </c>
      <c r="B35" s="21"/>
      <c r="C35" s="21"/>
      <c r="D35" s="21"/>
      <c r="E35" s="21"/>
      <c r="F35" s="21"/>
      <c r="G35" s="21"/>
      <c r="H35" s="21"/>
      <c r="I35" s="21"/>
    </row>
    <row r="36" spans="1:9" ht="23.25" hidden="1" x14ac:dyDescent="0.25">
      <c r="A36" s="5" t="s">
        <v>102</v>
      </c>
      <c r="B36" s="21"/>
      <c r="C36" s="21"/>
      <c r="D36" s="21"/>
      <c r="E36" s="21"/>
      <c r="F36" s="21"/>
      <c r="G36" s="21"/>
      <c r="H36" s="21"/>
      <c r="I36" s="21"/>
    </row>
    <row r="37" spans="1:9" ht="23.25" hidden="1" x14ac:dyDescent="0.25">
      <c r="A37" s="5" t="s">
        <v>105</v>
      </c>
      <c r="B37" s="21"/>
      <c r="C37" s="21"/>
      <c r="D37" s="21"/>
      <c r="E37" s="21"/>
      <c r="F37" s="21"/>
      <c r="G37" s="21"/>
      <c r="H37" s="21"/>
      <c r="I37" s="21"/>
    </row>
    <row r="38" spans="1:9" ht="23.25" hidden="1" x14ac:dyDescent="0.25">
      <c r="A38" s="5" t="s">
        <v>107</v>
      </c>
      <c r="B38" s="21"/>
      <c r="C38" s="21"/>
      <c r="D38" s="21"/>
      <c r="E38" s="21"/>
      <c r="F38" s="21"/>
      <c r="G38" s="21"/>
      <c r="H38" s="21"/>
      <c r="I38" s="21"/>
    </row>
    <row r="39" spans="1:9" hidden="1" x14ac:dyDescent="0.25">
      <c r="A39" s="5" t="s">
        <v>109</v>
      </c>
      <c r="B39" s="21"/>
      <c r="C39" s="21"/>
      <c r="D39" s="21"/>
      <c r="E39" s="21"/>
      <c r="F39" s="21"/>
      <c r="G39" s="21"/>
      <c r="H39" s="21"/>
      <c r="I39" s="21"/>
    </row>
    <row r="40" spans="1:9" ht="9" hidden="1" customHeight="1" x14ac:dyDescent="0.25">
      <c r="A40" s="5" t="s">
        <v>111</v>
      </c>
      <c r="B40" s="21"/>
      <c r="C40" s="21"/>
      <c r="D40" s="21"/>
      <c r="E40" s="21"/>
      <c r="F40" s="21"/>
      <c r="G40" s="21"/>
      <c r="H40" s="21"/>
      <c r="I40" s="21"/>
    </row>
    <row r="41" spans="1:9" ht="23.25" hidden="1" x14ac:dyDescent="0.25">
      <c r="A41" s="5" t="s">
        <v>113</v>
      </c>
      <c r="B41" s="21"/>
      <c r="C41" s="21"/>
      <c r="D41" s="21"/>
      <c r="E41" s="21"/>
      <c r="F41" s="21"/>
      <c r="G41" s="21"/>
      <c r="H41" s="21"/>
      <c r="I41" s="21"/>
    </row>
    <row r="42" spans="1:9" ht="23.25" hidden="1" x14ac:dyDescent="0.25">
      <c r="A42" s="5" t="s">
        <v>115</v>
      </c>
      <c r="B42" s="21"/>
      <c r="C42" s="21"/>
      <c r="D42" s="21"/>
      <c r="E42" s="21"/>
      <c r="F42" s="21"/>
      <c r="G42" s="21"/>
      <c r="H42" s="21"/>
      <c r="I42" s="21"/>
    </row>
    <row r="43" spans="1:9" hidden="1" x14ac:dyDescent="0.25">
      <c r="A43" s="5" t="s">
        <v>117</v>
      </c>
      <c r="B43" s="21"/>
      <c r="C43" s="21"/>
      <c r="D43" s="21"/>
      <c r="E43" s="21"/>
      <c r="F43" s="21"/>
      <c r="G43" s="21"/>
      <c r="H43" s="21"/>
      <c r="I43" s="21"/>
    </row>
    <row r="44" spans="1:9" hidden="1" x14ac:dyDescent="0.25">
      <c r="A44" s="5" t="s">
        <v>119</v>
      </c>
      <c r="B44" s="21"/>
      <c r="C44" s="21"/>
      <c r="D44" s="21"/>
      <c r="E44" s="21"/>
      <c r="F44" s="21"/>
      <c r="G44" s="21"/>
      <c r="H44" s="21"/>
      <c r="I44" s="21"/>
    </row>
    <row r="45" spans="1:9" ht="23.25" hidden="1" x14ac:dyDescent="0.25">
      <c r="A45" s="5" t="s">
        <v>121</v>
      </c>
      <c r="B45" s="21"/>
      <c r="C45" s="21"/>
      <c r="D45" s="21"/>
      <c r="E45" s="21"/>
      <c r="F45" s="21"/>
      <c r="G45" s="21"/>
      <c r="H45" s="21"/>
      <c r="I45" s="21"/>
    </row>
    <row r="46" spans="1:9" hidden="1" x14ac:dyDescent="0.25">
      <c r="A46" s="5" t="s">
        <v>123</v>
      </c>
      <c r="B46" s="21"/>
      <c r="C46" s="21"/>
      <c r="D46" s="21"/>
      <c r="E46" s="21"/>
      <c r="F46" s="21"/>
      <c r="G46" s="21"/>
      <c r="H46" s="21"/>
      <c r="I46" s="21"/>
    </row>
    <row r="47" spans="1:9" ht="34.5" hidden="1" x14ac:dyDescent="0.25">
      <c r="A47" s="5" t="s">
        <v>125</v>
      </c>
      <c r="B47" s="21"/>
      <c r="C47" s="21"/>
      <c r="D47" s="21"/>
      <c r="E47" s="21"/>
      <c r="F47" s="21"/>
      <c r="G47" s="21"/>
      <c r="H47" s="21"/>
      <c r="I47" s="21"/>
    </row>
    <row r="48" spans="1:9" hidden="1" x14ac:dyDescent="0.25">
      <c r="A48" s="5" t="s">
        <v>127</v>
      </c>
      <c r="B48" s="21"/>
      <c r="C48" s="21"/>
      <c r="D48" s="21"/>
      <c r="E48" s="21"/>
      <c r="F48" s="21"/>
      <c r="G48" s="21"/>
      <c r="H48" s="21"/>
      <c r="I48" s="21"/>
    </row>
    <row r="49" spans="1:9" hidden="1" x14ac:dyDescent="0.25">
      <c r="A49" s="5" t="s">
        <v>131</v>
      </c>
      <c r="B49" s="21"/>
      <c r="C49" s="21"/>
      <c r="D49" s="21"/>
      <c r="E49" s="21"/>
      <c r="F49" s="21"/>
      <c r="G49" s="21"/>
      <c r="H49" s="21"/>
      <c r="I49" s="21"/>
    </row>
    <row r="50" spans="1:9" ht="15" hidden="1" customHeight="1" x14ac:dyDescent="0.25">
      <c r="A50" s="5" t="s">
        <v>133</v>
      </c>
      <c r="B50" s="21"/>
      <c r="C50" s="21"/>
      <c r="D50" s="21"/>
      <c r="E50" s="21"/>
      <c r="F50" s="21"/>
      <c r="G50" s="21"/>
      <c r="H50" s="21"/>
      <c r="I50" s="21"/>
    </row>
    <row r="51" spans="1:9" hidden="1" x14ac:dyDescent="0.25">
      <c r="A51" s="5" t="s">
        <v>135</v>
      </c>
      <c r="B51" s="21"/>
      <c r="C51" s="21"/>
      <c r="D51" s="21"/>
      <c r="E51" s="21"/>
      <c r="F51" s="21"/>
      <c r="G51" s="21"/>
      <c r="H51" s="21"/>
      <c r="I51" s="21"/>
    </row>
    <row r="52" spans="1:9" hidden="1" x14ac:dyDescent="0.25">
      <c r="A52" s="5" t="s">
        <v>137</v>
      </c>
      <c r="B52" s="21"/>
      <c r="C52" s="21"/>
      <c r="D52" s="21"/>
      <c r="E52" s="21"/>
      <c r="F52" s="21"/>
      <c r="G52" s="21"/>
      <c r="H52" s="21"/>
      <c r="I52" s="21"/>
    </row>
    <row r="53" spans="1:9" hidden="1" x14ac:dyDescent="0.25">
      <c r="A53" s="5" t="s">
        <v>139</v>
      </c>
      <c r="B53" s="21"/>
      <c r="C53" s="21"/>
      <c r="D53" s="21"/>
      <c r="E53" s="21"/>
      <c r="F53" s="21"/>
      <c r="G53" s="21"/>
      <c r="H53" s="21"/>
      <c r="I53" s="21"/>
    </row>
    <row r="54" spans="1:9" ht="23.25" hidden="1" x14ac:dyDescent="0.25">
      <c r="A54" s="5" t="s">
        <v>141</v>
      </c>
      <c r="B54" s="21"/>
      <c r="C54" s="21"/>
      <c r="D54" s="21"/>
      <c r="E54" s="21"/>
      <c r="F54" s="21"/>
      <c r="G54" s="21"/>
      <c r="H54" s="21"/>
      <c r="I54" s="21"/>
    </row>
    <row r="55" spans="1:9" hidden="1" x14ac:dyDescent="0.25">
      <c r="A55" s="5" t="s">
        <v>143</v>
      </c>
      <c r="B55" s="21"/>
      <c r="C55" s="21"/>
      <c r="D55" s="21"/>
      <c r="E55" s="21"/>
      <c r="F55" s="21"/>
      <c r="G55" s="21"/>
      <c r="H55" s="21"/>
      <c r="I55" s="21"/>
    </row>
    <row r="56" spans="1:9" hidden="1" x14ac:dyDescent="0.25">
      <c r="A56" s="5" t="s">
        <v>145</v>
      </c>
      <c r="B56" s="21"/>
      <c r="C56" s="21"/>
      <c r="D56" s="21"/>
      <c r="E56" s="21"/>
      <c r="F56" s="21"/>
      <c r="G56" s="21"/>
      <c r="H56" s="21"/>
      <c r="I56" s="21"/>
    </row>
    <row r="57" spans="1:9" hidden="1" x14ac:dyDescent="0.25">
      <c r="A57" s="5" t="s">
        <v>147</v>
      </c>
      <c r="B57" s="21"/>
      <c r="C57" s="21"/>
      <c r="D57" s="21"/>
      <c r="E57" s="21"/>
      <c r="F57" s="21"/>
      <c r="G57" s="21"/>
      <c r="H57" s="21"/>
      <c r="I57" s="21"/>
    </row>
    <row r="58" spans="1:9" ht="23.25" hidden="1" x14ac:dyDescent="0.25">
      <c r="A58" s="5" t="s">
        <v>150</v>
      </c>
      <c r="B58" s="21"/>
      <c r="C58" s="21"/>
      <c r="D58" s="21"/>
      <c r="E58" s="21"/>
      <c r="F58" s="21"/>
      <c r="G58" s="21"/>
      <c r="H58" s="21"/>
      <c r="I58" s="21"/>
    </row>
    <row r="59" spans="1:9" ht="11.25" hidden="1" customHeight="1" x14ac:dyDescent="0.25">
      <c r="A59" s="5" t="s">
        <v>152</v>
      </c>
      <c r="B59" s="21"/>
      <c r="C59" s="21"/>
      <c r="D59" s="21"/>
      <c r="E59" s="21"/>
      <c r="F59" s="21"/>
      <c r="G59" s="21"/>
      <c r="H59" s="21"/>
      <c r="I59" s="21"/>
    </row>
    <row r="60" spans="1:9" ht="23.25" hidden="1" x14ac:dyDescent="0.25">
      <c r="A60" s="5" t="s">
        <v>154</v>
      </c>
      <c r="B60" s="21"/>
      <c r="C60" s="21"/>
      <c r="D60" s="21"/>
      <c r="E60" s="21"/>
      <c r="F60" s="21"/>
      <c r="G60" s="21"/>
      <c r="H60" s="21"/>
      <c r="I60" s="21"/>
    </row>
    <row r="61" spans="1:9" hidden="1" x14ac:dyDescent="0.25">
      <c r="A61" s="5" t="s">
        <v>156</v>
      </c>
      <c r="B61" s="21"/>
      <c r="C61" s="21"/>
      <c r="D61" s="21"/>
      <c r="E61" s="21"/>
      <c r="F61" s="21"/>
      <c r="G61" s="21"/>
      <c r="H61" s="21"/>
      <c r="I61" s="21"/>
    </row>
    <row r="62" spans="1:9" hidden="1" x14ac:dyDescent="0.25">
      <c r="A62" s="5" t="s">
        <v>159</v>
      </c>
      <c r="B62" s="21"/>
      <c r="C62" s="21"/>
      <c r="D62" s="21"/>
      <c r="E62" s="21"/>
      <c r="F62" s="21"/>
      <c r="G62" s="21"/>
      <c r="H62" s="21"/>
      <c r="I62" s="21"/>
    </row>
    <row r="63" spans="1:9" hidden="1" x14ac:dyDescent="0.25">
      <c r="A63" s="5" t="s">
        <v>161</v>
      </c>
      <c r="B63" s="21"/>
      <c r="C63" s="21"/>
      <c r="D63" s="21"/>
      <c r="E63" s="21"/>
      <c r="F63" s="21"/>
      <c r="G63" s="21"/>
      <c r="H63" s="21"/>
      <c r="I63" s="21"/>
    </row>
    <row r="64" spans="1:9" hidden="1" x14ac:dyDescent="0.25">
      <c r="A64" s="5" t="s">
        <v>163</v>
      </c>
      <c r="B64" s="21"/>
      <c r="C64" s="21"/>
      <c r="D64" s="21"/>
      <c r="E64" s="21"/>
      <c r="F64" s="21"/>
      <c r="G64" s="21"/>
      <c r="H64" s="21"/>
      <c r="I64" s="21"/>
    </row>
    <row r="65" spans="1:9" ht="23.25" hidden="1" x14ac:dyDescent="0.25">
      <c r="A65" s="5" t="s">
        <v>165</v>
      </c>
      <c r="B65" s="21"/>
      <c r="C65" s="21"/>
      <c r="D65" s="21"/>
      <c r="E65" s="21"/>
      <c r="F65" s="21"/>
      <c r="G65" s="21"/>
      <c r="H65" s="21"/>
      <c r="I65" s="21"/>
    </row>
    <row r="66" spans="1:9" ht="23.25" hidden="1" x14ac:dyDescent="0.25">
      <c r="A66" s="5" t="s">
        <v>167</v>
      </c>
      <c r="B66" s="21"/>
      <c r="C66" s="21"/>
      <c r="D66" s="21"/>
      <c r="E66" s="21"/>
      <c r="F66" s="21"/>
      <c r="G66" s="21"/>
      <c r="H66" s="21"/>
      <c r="I66" s="21"/>
    </row>
    <row r="67" spans="1:9" hidden="1" x14ac:dyDescent="0.25">
      <c r="A67" s="5" t="s">
        <v>169</v>
      </c>
      <c r="B67" s="21"/>
      <c r="C67" s="21"/>
      <c r="D67" s="21"/>
      <c r="E67" s="21"/>
      <c r="F67" s="21"/>
      <c r="G67" s="21"/>
      <c r="H67" s="21"/>
      <c r="I67" s="21"/>
    </row>
    <row r="68" spans="1:9" hidden="1" x14ac:dyDescent="0.25">
      <c r="A68" s="5" t="s">
        <v>172</v>
      </c>
      <c r="B68" s="21"/>
      <c r="C68" s="21"/>
      <c r="D68" s="21"/>
      <c r="E68" s="21"/>
      <c r="F68" s="21"/>
      <c r="G68" s="21"/>
      <c r="H68" s="21"/>
      <c r="I68" s="21"/>
    </row>
    <row r="69" spans="1:9" hidden="1" x14ac:dyDescent="0.25">
      <c r="A69" s="5" t="s">
        <v>174</v>
      </c>
      <c r="B69" s="21"/>
      <c r="C69" s="21"/>
      <c r="D69" s="21"/>
      <c r="E69" s="21"/>
      <c r="F69" s="21"/>
      <c r="G69" s="21"/>
      <c r="H69" s="21"/>
      <c r="I69" s="21"/>
    </row>
    <row r="70" spans="1:9" hidden="1" x14ac:dyDescent="0.25">
      <c r="A70" s="5" t="s">
        <v>176</v>
      </c>
      <c r="B70" s="21"/>
      <c r="C70" s="21"/>
      <c r="D70" s="21"/>
      <c r="E70" s="21"/>
      <c r="F70" s="21"/>
      <c r="G70" s="21"/>
      <c r="H70" s="21"/>
      <c r="I70" s="21"/>
    </row>
    <row r="71" spans="1:9" ht="242.25" customHeight="1" x14ac:dyDescent="0.25">
      <c r="A71" s="102" t="s">
        <v>179</v>
      </c>
      <c r="B71" s="76" t="s">
        <v>335</v>
      </c>
      <c r="C71" s="79" t="s">
        <v>346</v>
      </c>
      <c r="D71" s="80" t="s">
        <v>347</v>
      </c>
      <c r="E71" s="81" t="s">
        <v>340</v>
      </c>
      <c r="F71" s="110" t="s">
        <v>352</v>
      </c>
      <c r="G71" s="107" t="s">
        <v>353</v>
      </c>
      <c r="H71" s="110" t="s">
        <v>351</v>
      </c>
      <c r="I71" s="110" t="s">
        <v>354</v>
      </c>
    </row>
    <row r="72" spans="1:9" ht="105.75" customHeight="1" x14ac:dyDescent="0.25">
      <c r="A72" s="103"/>
      <c r="B72" s="68" t="s">
        <v>336</v>
      </c>
      <c r="C72" s="82" t="s">
        <v>338</v>
      </c>
      <c r="D72" s="83" t="s">
        <v>339</v>
      </c>
      <c r="E72" s="84" t="s">
        <v>349</v>
      </c>
      <c r="F72" s="111"/>
      <c r="G72" s="108"/>
      <c r="H72" s="111"/>
      <c r="I72" s="111"/>
    </row>
    <row r="73" spans="1:9" ht="126" customHeight="1" x14ac:dyDescent="0.25">
      <c r="A73" s="103"/>
      <c r="B73" s="85" t="s">
        <v>345</v>
      </c>
      <c r="C73" s="83" t="s">
        <v>341</v>
      </c>
      <c r="D73" s="86" t="s">
        <v>348</v>
      </c>
      <c r="F73" s="111"/>
      <c r="G73" s="108"/>
      <c r="H73" s="111"/>
      <c r="I73" s="111"/>
    </row>
    <row r="74" spans="1:9" ht="120" customHeight="1" x14ac:dyDescent="0.25">
      <c r="A74" s="103"/>
      <c r="B74" s="78" t="s">
        <v>337</v>
      </c>
      <c r="C74" s="75"/>
      <c r="D74" s="70"/>
      <c r="E74" s="69"/>
      <c r="F74" s="111"/>
      <c r="G74" s="108"/>
      <c r="H74" s="111"/>
      <c r="I74" s="111"/>
    </row>
    <row r="75" spans="1:9" ht="108.75" customHeight="1" x14ac:dyDescent="0.25">
      <c r="A75" s="103"/>
      <c r="B75" s="78" t="s">
        <v>350</v>
      </c>
      <c r="C75" s="73"/>
      <c r="D75" s="75"/>
      <c r="E75" s="105"/>
      <c r="F75" s="111"/>
      <c r="G75" s="108"/>
      <c r="H75" s="111"/>
      <c r="I75" s="111"/>
    </row>
    <row r="76" spans="1:9" ht="102" customHeight="1" x14ac:dyDescent="0.25">
      <c r="A76" s="104"/>
      <c r="B76" s="67" t="s">
        <v>334</v>
      </c>
      <c r="C76" s="74"/>
      <c r="D76" s="71"/>
      <c r="E76" s="106"/>
      <c r="F76" s="111"/>
      <c r="G76" s="109"/>
      <c r="H76" s="112"/>
      <c r="I76" s="111"/>
    </row>
    <row r="77" spans="1:9" ht="109.5" hidden="1" customHeight="1" x14ac:dyDescent="0.25">
      <c r="A77" s="5" t="s">
        <v>191</v>
      </c>
      <c r="B77" s="21"/>
      <c r="C77" s="21"/>
      <c r="D77" s="72"/>
      <c r="E77" s="21"/>
      <c r="F77" s="112"/>
      <c r="G77" s="21"/>
      <c r="H77" s="77"/>
      <c r="I77" s="112"/>
    </row>
    <row r="78" spans="1:9" ht="1.5" customHeight="1" x14ac:dyDescent="0.25">
      <c r="A78" s="5" t="s">
        <v>193</v>
      </c>
      <c r="B78" s="21"/>
      <c r="C78" s="21"/>
      <c r="D78" s="21"/>
      <c r="E78" s="21"/>
      <c r="F78" s="21"/>
      <c r="G78" s="21"/>
      <c r="H78" s="21"/>
      <c r="I78" s="21"/>
    </row>
  </sheetData>
  <autoFilter ref="A4:I78"/>
  <mergeCells count="8">
    <mergeCell ref="F2:I2"/>
    <mergeCell ref="B2:E2"/>
    <mergeCell ref="A71:A76"/>
    <mergeCell ref="E75:E76"/>
    <mergeCell ref="G71:G76"/>
    <mergeCell ref="I71:I77"/>
    <mergeCell ref="F71:F77"/>
    <mergeCell ref="H71:H76"/>
  </mergeCells>
  <pageMargins left="0.7" right="0.7" top="0.75" bottom="0.75" header="0.3" footer="0.3"/>
  <pageSetup orientation="portrait" horizontalDpi="4294967292"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31"/>
  <sheetViews>
    <sheetView showGridLines="0" tabSelected="1" zoomScaleNormal="100" workbookViewId="0">
      <selection sqref="A1:C4"/>
    </sheetView>
  </sheetViews>
  <sheetFormatPr baseColWidth="10" defaultColWidth="11.42578125" defaultRowHeight="15" x14ac:dyDescent="0.25"/>
  <cols>
    <col min="1" max="1" width="12.85546875" customWidth="1"/>
    <col min="2" max="2" width="8.28515625" customWidth="1"/>
    <col min="3" max="3" width="27.140625" customWidth="1"/>
    <col min="4" max="4" width="23.28515625" customWidth="1"/>
    <col min="5" max="5" width="28.42578125" customWidth="1"/>
    <col min="6" max="6" width="49.28515625" customWidth="1"/>
    <col min="7" max="7" width="20.7109375" customWidth="1"/>
    <col min="8" max="8" width="15.85546875" customWidth="1"/>
    <col min="9" max="9" width="19.5703125" customWidth="1"/>
    <col min="10" max="10" width="15.85546875" customWidth="1"/>
    <col min="11" max="11" width="10.28515625" customWidth="1"/>
    <col min="12" max="12" width="11.5703125" customWidth="1"/>
    <col min="13" max="13" width="7.42578125" customWidth="1"/>
    <col min="14" max="14" width="16.5703125" customWidth="1"/>
    <col min="15" max="15" width="6.7109375" customWidth="1"/>
    <col min="16" max="16" width="12.140625" customWidth="1"/>
    <col min="17" max="17" width="15.5703125" customWidth="1"/>
    <col min="18" max="18" width="13.42578125" customWidth="1"/>
    <col min="19" max="19" width="7" customWidth="1"/>
    <col min="20" max="20" width="12.7109375" customWidth="1"/>
    <col min="21" max="21" width="8.28515625" customWidth="1"/>
    <col min="22" max="22" width="12.7109375" customWidth="1"/>
    <col min="23" max="23" width="8.42578125" customWidth="1"/>
    <col min="24" max="24" width="17.5703125" customWidth="1"/>
    <col min="25" max="25" width="42.28515625" customWidth="1"/>
    <col min="26" max="26" width="21.85546875" customWidth="1"/>
    <col min="27" max="27" width="37.28515625" customWidth="1"/>
    <col min="28" max="28" width="9.85546875" customWidth="1"/>
    <col min="29" max="29" width="8.85546875" customWidth="1"/>
    <col min="30" max="30" width="13.7109375" customWidth="1"/>
    <col min="31" max="31" width="11.85546875" customWidth="1"/>
    <col min="32" max="32" width="12.5703125" customWidth="1"/>
    <col min="33" max="33" width="12.140625" customWidth="1"/>
    <col min="34" max="34" width="9.140625" customWidth="1"/>
    <col min="35" max="35" width="10.85546875" customWidth="1"/>
    <col min="36" max="36" width="8.7109375" customWidth="1"/>
    <col min="37" max="37" width="8.140625" customWidth="1"/>
    <col min="38" max="38" width="9.42578125" customWidth="1"/>
    <col min="39" max="39" width="8.42578125" customWidth="1"/>
    <col min="40" max="40" width="7.85546875" customWidth="1"/>
    <col min="41" max="41" width="13.28515625" customWidth="1"/>
    <col min="42" max="42" width="7.7109375" customWidth="1"/>
    <col min="43" max="43" width="13.28515625" customWidth="1"/>
    <col min="44" max="44" width="12.7109375" customWidth="1"/>
    <col min="45" max="45" width="12" customWidth="1"/>
    <col min="46" max="47" width="17.28515625" customWidth="1"/>
    <col min="48" max="48" width="14.28515625" customWidth="1"/>
    <col min="49" max="49" width="12.28515625" customWidth="1"/>
    <col min="50" max="52" width="17.28515625" customWidth="1"/>
    <col min="53" max="54" width="22" customWidth="1"/>
    <col min="55" max="55" width="12.140625" customWidth="1"/>
    <col min="61" max="61" width="54.140625" customWidth="1"/>
    <col min="16338" max="16384" width="25.42578125" customWidth="1"/>
  </cols>
  <sheetData>
    <row r="1" spans="1:61" s="7" customFormat="1" ht="16.5" customHeight="1" x14ac:dyDescent="0.25">
      <c r="A1" s="197"/>
      <c r="B1" s="197"/>
      <c r="C1" s="197"/>
      <c r="D1" s="173" t="s">
        <v>215</v>
      </c>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c r="AM1" s="173"/>
      <c r="AN1" s="173"/>
      <c r="AO1" s="173"/>
      <c r="AP1" s="173"/>
      <c r="AQ1" s="173"/>
      <c r="AR1" s="173"/>
      <c r="AS1" s="173"/>
      <c r="AT1" s="173"/>
      <c r="AU1" s="173"/>
      <c r="AV1" s="173"/>
      <c r="AW1" s="173"/>
      <c r="AX1" s="173"/>
      <c r="AY1" s="173"/>
      <c r="AZ1" s="173"/>
      <c r="BA1" s="173"/>
      <c r="BB1" s="174" t="s">
        <v>216</v>
      </c>
      <c r="BC1" s="174"/>
      <c r="BI1" s="31" t="s">
        <v>217</v>
      </c>
    </row>
    <row r="2" spans="1:61" s="7" customFormat="1" ht="16.5" customHeight="1" x14ac:dyDescent="0.25">
      <c r="A2" s="197"/>
      <c r="B2" s="197"/>
      <c r="C2" s="197"/>
      <c r="D2" s="175" t="s">
        <v>218</v>
      </c>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176"/>
      <c r="AL2" s="176"/>
      <c r="AM2" s="176"/>
      <c r="AN2" s="176"/>
      <c r="AO2" s="176"/>
      <c r="AP2" s="176"/>
      <c r="AQ2" s="176"/>
      <c r="AR2" s="176"/>
      <c r="AS2" s="176"/>
      <c r="AT2" s="176"/>
      <c r="AU2" s="176"/>
      <c r="AV2" s="176"/>
      <c r="AW2" s="176"/>
      <c r="AX2" s="176"/>
      <c r="AY2" s="176"/>
      <c r="AZ2" s="176"/>
      <c r="BA2" s="177"/>
      <c r="BB2" s="174" t="s">
        <v>219</v>
      </c>
      <c r="BC2" s="174"/>
      <c r="BI2" s="31" t="s">
        <v>220</v>
      </c>
    </row>
    <row r="3" spans="1:61" s="7" customFormat="1" ht="16.5" customHeight="1" x14ac:dyDescent="0.25">
      <c r="A3" s="197"/>
      <c r="B3" s="197"/>
      <c r="C3" s="197"/>
      <c r="D3" s="175" t="s">
        <v>221</v>
      </c>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c r="AK3" s="176"/>
      <c r="AL3" s="176"/>
      <c r="AM3" s="176"/>
      <c r="AN3" s="176"/>
      <c r="AO3" s="176"/>
      <c r="AP3" s="176"/>
      <c r="AQ3" s="176"/>
      <c r="AR3" s="176"/>
      <c r="AS3" s="176"/>
      <c r="AT3" s="176"/>
      <c r="AU3" s="176"/>
      <c r="AV3" s="176"/>
      <c r="AW3" s="176"/>
      <c r="AX3" s="176"/>
      <c r="AY3" s="176"/>
      <c r="AZ3" s="176"/>
      <c r="BA3" s="177"/>
      <c r="BB3" s="174" t="s">
        <v>222</v>
      </c>
      <c r="BC3" s="174"/>
      <c r="BI3" s="31" t="s">
        <v>223</v>
      </c>
    </row>
    <row r="4" spans="1:61" s="7" customFormat="1" ht="18" customHeight="1" x14ac:dyDescent="0.25">
      <c r="A4" s="197"/>
      <c r="B4" s="197"/>
      <c r="C4" s="197"/>
      <c r="D4" s="178" t="s">
        <v>224</v>
      </c>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c r="AP4" s="179"/>
      <c r="AQ4" s="179"/>
      <c r="AR4" s="179"/>
      <c r="AS4" s="179"/>
      <c r="AT4" s="179"/>
      <c r="AU4" s="179"/>
      <c r="AV4" s="179"/>
      <c r="AW4" s="179"/>
      <c r="AX4" s="179"/>
      <c r="AY4" s="179"/>
      <c r="AZ4" s="179"/>
      <c r="BA4" s="180"/>
      <c r="BB4" s="174" t="s">
        <v>225</v>
      </c>
      <c r="BC4" s="174"/>
      <c r="BI4" s="31" t="s">
        <v>226</v>
      </c>
    </row>
    <row r="5" spans="1:61" s="8" customFormat="1" ht="41.25" customHeight="1" x14ac:dyDescent="0.25">
      <c r="A5" s="198" t="s">
        <v>227</v>
      </c>
      <c r="B5" s="199"/>
      <c r="C5" s="199"/>
      <c r="D5" s="184" t="s">
        <v>215</v>
      </c>
      <c r="E5" s="185"/>
      <c r="F5" s="46" t="s">
        <v>228</v>
      </c>
      <c r="G5" s="47" t="s">
        <v>343</v>
      </c>
      <c r="H5" s="46" t="s">
        <v>229</v>
      </c>
      <c r="I5" s="47" t="s">
        <v>359</v>
      </c>
      <c r="J5" s="46" t="s">
        <v>0</v>
      </c>
      <c r="K5" s="48" t="s">
        <v>342</v>
      </c>
      <c r="L5" s="192" t="s">
        <v>230</v>
      </c>
      <c r="M5" s="193"/>
      <c r="N5" s="35">
        <v>45811</v>
      </c>
      <c r="O5" s="44"/>
      <c r="P5" s="57"/>
      <c r="Q5" s="57"/>
      <c r="R5" s="57"/>
      <c r="S5" s="58"/>
      <c r="T5" s="58"/>
      <c r="U5" s="58"/>
      <c r="AS5" s="59"/>
      <c r="BB5" s="171"/>
      <c r="BC5" s="172"/>
      <c r="BI5" s="31" t="s">
        <v>231</v>
      </c>
    </row>
    <row r="6" spans="1:61" s="8" customFormat="1" ht="62.25" customHeight="1" x14ac:dyDescent="0.25">
      <c r="A6" s="200" t="s">
        <v>232</v>
      </c>
      <c r="B6" s="201"/>
      <c r="C6" s="202"/>
      <c r="D6" s="196" t="s">
        <v>344</v>
      </c>
      <c r="E6" s="196"/>
      <c r="F6" s="196"/>
      <c r="G6" s="196"/>
      <c r="H6" s="196"/>
      <c r="I6" s="196"/>
      <c r="J6" s="196"/>
      <c r="K6" s="196"/>
      <c r="L6" s="194" t="s">
        <v>233</v>
      </c>
      <c r="M6" s="195"/>
      <c r="N6" s="45">
        <v>2025</v>
      </c>
      <c r="O6" s="44"/>
      <c r="P6" s="57"/>
      <c r="Q6" s="60"/>
      <c r="R6" s="60"/>
      <c r="S6" s="60"/>
      <c r="T6" s="60"/>
      <c r="W6" s="37" t="s">
        <v>234</v>
      </c>
      <c r="X6" s="181"/>
      <c r="Y6" s="181"/>
      <c r="Z6" s="181"/>
      <c r="AA6" s="181"/>
      <c r="AB6" s="181"/>
      <c r="AC6" s="181"/>
      <c r="AD6" s="181"/>
      <c r="AE6" s="181"/>
      <c r="AF6" s="181"/>
      <c r="AG6" s="181"/>
      <c r="AH6" s="181"/>
      <c r="AI6" s="181"/>
      <c r="AJ6" s="38"/>
      <c r="AK6" s="38"/>
      <c r="AL6" s="38"/>
      <c r="AM6" s="38"/>
      <c r="AN6" s="39"/>
      <c r="AO6" s="40"/>
      <c r="AP6" s="40"/>
      <c r="AQ6" s="40"/>
      <c r="AS6" s="59"/>
      <c r="AT6" s="36"/>
      <c r="AU6" s="36"/>
      <c r="AV6" s="36"/>
      <c r="AW6" s="36"/>
      <c r="AX6" s="36"/>
      <c r="AY6" s="36"/>
      <c r="AZ6" s="36"/>
      <c r="BA6" s="36"/>
      <c r="BB6" s="182"/>
      <c r="BC6" s="183"/>
      <c r="BI6" s="31" t="s">
        <v>235</v>
      </c>
    </row>
    <row r="7" spans="1:61" s="8" customFormat="1" ht="29.25" customHeight="1" x14ac:dyDescent="0.25">
      <c r="A7" s="114" t="s">
        <v>236</v>
      </c>
      <c r="B7" s="115"/>
      <c r="C7" s="115"/>
      <c r="D7" s="115"/>
      <c r="E7" s="115"/>
      <c r="F7" s="115"/>
      <c r="G7" s="115"/>
      <c r="H7" s="115"/>
      <c r="I7" s="115"/>
      <c r="J7" s="115"/>
      <c r="K7" s="115"/>
      <c r="L7" s="115"/>
      <c r="M7" s="115"/>
      <c r="N7" s="115"/>
      <c r="O7" s="115"/>
      <c r="P7" s="115"/>
      <c r="Q7" s="115"/>
      <c r="R7" s="115"/>
      <c r="S7" s="115"/>
      <c r="T7" s="115"/>
      <c r="U7" s="115"/>
      <c r="V7" s="115"/>
      <c r="W7" s="186" t="s">
        <v>237</v>
      </c>
      <c r="X7" s="186"/>
      <c r="Y7" s="186"/>
      <c r="Z7" s="186"/>
      <c r="AA7" s="186"/>
      <c r="AB7" s="186"/>
      <c r="AC7" s="186"/>
      <c r="AD7" s="186"/>
      <c r="AE7" s="186"/>
      <c r="AF7" s="186"/>
      <c r="AG7" s="186"/>
      <c r="AH7" s="186"/>
      <c r="AI7" s="186"/>
      <c r="AJ7" s="186"/>
      <c r="AK7" s="186"/>
      <c r="AL7" s="186"/>
      <c r="AM7" s="186"/>
      <c r="AN7" s="186"/>
      <c r="AO7" s="186"/>
      <c r="AP7" s="186"/>
      <c r="AQ7" s="186"/>
      <c r="AR7" s="186"/>
      <c r="AS7" s="187"/>
      <c r="AT7" s="153" t="s">
        <v>238</v>
      </c>
      <c r="AU7" s="153"/>
      <c r="AV7" s="153"/>
      <c r="AW7" s="153"/>
      <c r="AX7" s="153"/>
      <c r="AY7" s="153"/>
      <c r="AZ7" s="153"/>
      <c r="BA7" s="153"/>
      <c r="BB7" s="153"/>
      <c r="BC7" s="188"/>
    </row>
    <row r="8" spans="1:61" s="8" customFormat="1" ht="33" customHeight="1" x14ac:dyDescent="0.25">
      <c r="A8" s="207" t="s">
        <v>239</v>
      </c>
      <c r="B8" s="207"/>
      <c r="C8" s="207"/>
      <c r="D8" s="207"/>
      <c r="E8" s="207"/>
      <c r="F8" s="207"/>
      <c r="G8" s="207"/>
      <c r="H8" s="207"/>
      <c r="I8" s="207"/>
      <c r="J8" s="208"/>
      <c r="K8" s="153" t="s">
        <v>240</v>
      </c>
      <c r="L8" s="153"/>
      <c r="M8" s="153"/>
      <c r="N8" s="153"/>
      <c r="O8" s="153"/>
      <c r="P8" s="153"/>
      <c r="Q8" s="153"/>
      <c r="R8" s="153"/>
      <c r="S8" s="153"/>
      <c r="T8" s="153"/>
      <c r="U8" s="153"/>
      <c r="V8" s="153"/>
      <c r="W8" s="162" t="s">
        <v>241</v>
      </c>
      <c r="X8" s="162"/>
      <c r="Y8" s="162"/>
      <c r="Z8" s="162"/>
      <c r="AA8" s="162"/>
      <c r="AB8" s="164" t="s">
        <v>242</v>
      </c>
      <c r="AC8" s="164"/>
      <c r="AD8" s="164"/>
      <c r="AE8" s="164"/>
      <c r="AF8" s="164"/>
      <c r="AG8" s="164"/>
      <c r="AH8" s="164"/>
      <c r="AI8" s="164"/>
      <c r="AJ8" s="165"/>
      <c r="AK8" s="165"/>
      <c r="AL8" s="165"/>
      <c r="AM8" s="165"/>
      <c r="AN8" s="165"/>
      <c r="AO8" s="165"/>
      <c r="AP8" s="165"/>
      <c r="AQ8" s="165"/>
      <c r="AR8" s="165"/>
      <c r="AS8" s="165"/>
      <c r="AT8" s="189"/>
      <c r="AU8" s="189"/>
      <c r="AV8" s="189"/>
      <c r="AW8" s="189"/>
      <c r="AX8" s="189"/>
      <c r="AY8" s="189"/>
      <c r="AZ8" s="189"/>
      <c r="BA8" s="189"/>
      <c r="BB8" s="189"/>
      <c r="BC8" s="190"/>
    </row>
    <row r="9" spans="1:61" s="9" customFormat="1" ht="33" customHeight="1" x14ac:dyDescent="0.25">
      <c r="A9" s="209"/>
      <c r="B9" s="209"/>
      <c r="C9" s="209"/>
      <c r="D9" s="209"/>
      <c r="E9" s="209"/>
      <c r="F9" s="209"/>
      <c r="G9" s="209"/>
      <c r="H9" s="209"/>
      <c r="I9" s="209"/>
      <c r="J9" s="193"/>
      <c r="K9" s="156" t="s">
        <v>243</v>
      </c>
      <c r="L9" s="156" t="s">
        <v>244</v>
      </c>
      <c r="M9" s="156" t="s">
        <v>245</v>
      </c>
      <c r="N9" s="156" t="s">
        <v>246</v>
      </c>
      <c r="O9" s="156" t="s">
        <v>247</v>
      </c>
      <c r="P9" s="156" t="s">
        <v>248</v>
      </c>
      <c r="Q9" s="156" t="s">
        <v>249</v>
      </c>
      <c r="R9" s="156" t="s">
        <v>250</v>
      </c>
      <c r="S9" s="156" t="s">
        <v>251</v>
      </c>
      <c r="T9" s="156" t="s">
        <v>252</v>
      </c>
      <c r="U9" s="156" t="s">
        <v>253</v>
      </c>
      <c r="V9" s="156" t="s">
        <v>254</v>
      </c>
      <c r="W9" s="162"/>
      <c r="X9" s="162"/>
      <c r="Y9" s="162"/>
      <c r="Z9" s="162"/>
      <c r="AA9" s="163"/>
      <c r="AB9" s="191" t="s">
        <v>255</v>
      </c>
      <c r="AC9" s="191"/>
      <c r="AD9" s="191"/>
      <c r="AE9" s="191"/>
      <c r="AF9" s="191"/>
      <c r="AG9" s="191"/>
      <c r="AH9" s="191"/>
      <c r="AI9" s="191"/>
      <c r="AJ9" s="167" t="s">
        <v>256</v>
      </c>
      <c r="AK9" s="30"/>
      <c r="AL9" s="155" t="s">
        <v>257</v>
      </c>
      <c r="AM9" s="155" t="s">
        <v>258</v>
      </c>
      <c r="AN9" s="154" t="s">
        <v>259</v>
      </c>
      <c r="AO9" s="154" t="s">
        <v>260</v>
      </c>
      <c r="AP9" s="155" t="s">
        <v>261</v>
      </c>
      <c r="AQ9" s="154" t="s">
        <v>262</v>
      </c>
      <c r="AR9" s="154" t="s">
        <v>263</v>
      </c>
      <c r="AS9" s="154" t="s">
        <v>264</v>
      </c>
      <c r="AT9" s="189"/>
      <c r="AU9" s="189"/>
      <c r="AV9" s="189"/>
      <c r="AW9" s="189"/>
      <c r="AX9" s="189"/>
      <c r="AY9" s="189"/>
      <c r="AZ9" s="189"/>
      <c r="BA9" s="189"/>
      <c r="BB9" s="189"/>
      <c r="BC9" s="190"/>
    </row>
    <row r="10" spans="1:61" s="9" customFormat="1" ht="49.5" customHeight="1" x14ac:dyDescent="0.25">
      <c r="A10" s="203" t="s">
        <v>265</v>
      </c>
      <c r="B10" s="203" t="s">
        <v>266</v>
      </c>
      <c r="C10" s="161" t="s">
        <v>267</v>
      </c>
      <c r="D10" s="161" t="s">
        <v>268</v>
      </c>
      <c r="E10" s="161" t="s">
        <v>269</v>
      </c>
      <c r="F10" s="161" t="s">
        <v>270</v>
      </c>
      <c r="G10" s="161" t="s">
        <v>271</v>
      </c>
      <c r="H10" s="161"/>
      <c r="I10" s="161"/>
      <c r="J10" s="161"/>
      <c r="K10" s="156"/>
      <c r="L10" s="156"/>
      <c r="M10" s="156"/>
      <c r="N10" s="156"/>
      <c r="O10" s="156"/>
      <c r="P10" s="156"/>
      <c r="Q10" s="156"/>
      <c r="R10" s="156"/>
      <c r="S10" s="156"/>
      <c r="T10" s="156"/>
      <c r="U10" s="156"/>
      <c r="V10" s="156"/>
      <c r="W10" s="162"/>
      <c r="X10" s="162"/>
      <c r="Y10" s="162"/>
      <c r="Z10" s="162"/>
      <c r="AA10" s="162"/>
      <c r="AB10" s="166" t="s">
        <v>272</v>
      </c>
      <c r="AC10" s="166"/>
      <c r="AD10" s="166"/>
      <c r="AE10" s="166"/>
      <c r="AF10" s="166"/>
      <c r="AG10" s="166" t="s">
        <v>273</v>
      </c>
      <c r="AH10" s="166"/>
      <c r="AI10" s="166"/>
      <c r="AJ10" s="155"/>
      <c r="AK10" s="30"/>
      <c r="AL10" s="155"/>
      <c r="AM10" s="155"/>
      <c r="AN10" s="154"/>
      <c r="AO10" s="154"/>
      <c r="AP10" s="155"/>
      <c r="AQ10" s="154"/>
      <c r="AR10" s="154"/>
      <c r="AS10" s="154"/>
      <c r="AT10" s="158" t="s">
        <v>274</v>
      </c>
      <c r="AU10" s="158" t="s">
        <v>275</v>
      </c>
      <c r="AV10" s="158" t="s">
        <v>276</v>
      </c>
      <c r="AW10" s="158" t="s">
        <v>277</v>
      </c>
      <c r="AX10" s="160" t="s">
        <v>278</v>
      </c>
      <c r="AY10" s="160"/>
      <c r="AZ10" s="160"/>
      <c r="BA10" s="161" t="s">
        <v>279</v>
      </c>
      <c r="BB10" s="161" t="s">
        <v>280</v>
      </c>
      <c r="BC10" s="157" t="s">
        <v>281</v>
      </c>
    </row>
    <row r="11" spans="1:61" s="9" customFormat="1" ht="64.5" customHeight="1" x14ac:dyDescent="0.25">
      <c r="A11" s="203"/>
      <c r="B11" s="203"/>
      <c r="C11" s="161"/>
      <c r="D11" s="161"/>
      <c r="E11" s="161"/>
      <c r="F11" s="161"/>
      <c r="G11" s="10" t="s">
        <v>282</v>
      </c>
      <c r="H11" s="10" t="s">
        <v>283</v>
      </c>
      <c r="I11" s="10" t="s">
        <v>284</v>
      </c>
      <c r="J11" s="10" t="s">
        <v>285</v>
      </c>
      <c r="K11" s="156"/>
      <c r="L11" s="156"/>
      <c r="M11" s="156"/>
      <c r="N11" s="156"/>
      <c r="O11" s="156"/>
      <c r="P11" s="156"/>
      <c r="Q11" s="156"/>
      <c r="R11" s="156"/>
      <c r="S11" s="156"/>
      <c r="T11" s="156"/>
      <c r="U11" s="156"/>
      <c r="V11" s="156"/>
      <c r="W11" s="11" t="s">
        <v>286</v>
      </c>
      <c r="X11" s="11" t="s">
        <v>287</v>
      </c>
      <c r="Y11" s="11" t="s">
        <v>288</v>
      </c>
      <c r="Z11" s="11" t="s">
        <v>289</v>
      </c>
      <c r="AA11" s="12" t="s">
        <v>290</v>
      </c>
      <c r="AB11" s="12" t="s">
        <v>291</v>
      </c>
      <c r="AC11" s="11" t="s">
        <v>292</v>
      </c>
      <c r="AD11" s="11" t="s">
        <v>293</v>
      </c>
      <c r="AE11" s="12" t="s">
        <v>294</v>
      </c>
      <c r="AF11" s="11" t="s">
        <v>295</v>
      </c>
      <c r="AG11" s="11" t="s">
        <v>296</v>
      </c>
      <c r="AH11" s="11" t="s">
        <v>297</v>
      </c>
      <c r="AI11" s="11" t="s">
        <v>298</v>
      </c>
      <c r="AJ11" s="30" t="s">
        <v>299</v>
      </c>
      <c r="AK11" s="30"/>
      <c r="AL11" s="30" t="s">
        <v>300</v>
      </c>
      <c r="AM11" s="30" t="s">
        <v>301</v>
      </c>
      <c r="AN11" s="154"/>
      <c r="AO11" s="154"/>
      <c r="AP11" s="155"/>
      <c r="AQ11" s="154"/>
      <c r="AR11" s="154"/>
      <c r="AS11" s="154"/>
      <c r="AT11" s="159"/>
      <c r="AU11" s="159"/>
      <c r="AV11" s="159"/>
      <c r="AW11" s="159"/>
      <c r="AX11" s="12" t="s">
        <v>302</v>
      </c>
      <c r="AY11" s="12" t="s">
        <v>303</v>
      </c>
      <c r="AZ11" s="12" t="s">
        <v>304</v>
      </c>
      <c r="BA11" s="161"/>
      <c r="BB11" s="161"/>
      <c r="BC11" s="157"/>
      <c r="BF11" s="26"/>
    </row>
    <row r="12" spans="1:61" s="15" customFormat="1" ht="167.25" customHeight="1" x14ac:dyDescent="0.25">
      <c r="A12" s="204"/>
      <c r="B12" s="137" t="s">
        <v>305</v>
      </c>
      <c r="C12" s="113" t="s">
        <v>318</v>
      </c>
      <c r="D12" s="113" t="s">
        <v>320</v>
      </c>
      <c r="E12" s="113" t="s">
        <v>319</v>
      </c>
      <c r="F12" s="168" t="str">
        <f>+CONCATENATE(C12," ",D12," ",E12)</f>
        <v>Posibilidad de perdida reputacional por bajo porcentaje de ejecución de los programas de la política pública de Desarrollo Económico
 Debido a la carencia de una Secretaría de Desarrollo Económico y la poca asiganción de recursos.</v>
      </c>
      <c r="G12" s="113" t="s">
        <v>321</v>
      </c>
      <c r="H12" s="113"/>
      <c r="I12" s="113" t="s">
        <v>322</v>
      </c>
      <c r="J12" s="140" t="s">
        <v>322</v>
      </c>
      <c r="K12" s="142">
        <v>246</v>
      </c>
      <c r="L12" s="118" t="str">
        <f>IF(K12&lt;=0,"",IF(K12&lt;=2,"Muy Baja",IF(K12&lt;=24,"Baja",IF(K12&lt;=500,"Media",IF(K12&lt;=5000,"Alta","Muy Alta")))))</f>
        <v>Media</v>
      </c>
      <c r="M12" s="144">
        <f>IF(L12="","",IF(L12="Muy Baja",0.2,IF(L12="Baja",0.4,IF(L12="Media",0.6,IF(L12="Alta",0.8,IF(L12="Muy Alta",1,))))))</f>
        <v>0.6</v>
      </c>
      <c r="N12" s="147" t="s">
        <v>306</v>
      </c>
      <c r="O12" s="144">
        <f>IF(N12="","",IF(N12="menor a 10 SMLMV",0.2,IF(N12="ENTRE 10 Y 50 SMLMV",0.4,IF(N12="entre 50 y 100 SMLMV",0.6,IF(N12="entre 100 y 500 SMLMV",0.8,IF(N12="Mayor a 500 SMLMV",1,))))))</f>
        <v>0</v>
      </c>
      <c r="P12" s="118" t="str">
        <f>IF(O12&lt;=0,"",IF(O12&lt;=20%,"Leve",IF(O12&lt;=40%,"Menor",IF(O12&lt;=60%,"Moderado",IF(O12&lt;=80%,"Mayor","Catastrofico")))))</f>
        <v/>
      </c>
      <c r="Q12" s="128" t="s">
        <v>223</v>
      </c>
      <c r="R12" s="118" t="str">
        <f>IF(S12&lt;=0,"",IF(S12&lt;=20%,"Leve",IF(S12&lt;=40%,"Menor",IF(S12&lt;=60%,"Moderado",IF(S12&lt;=80%,"Mayor","Catastrofico")))))</f>
        <v>Menor</v>
      </c>
      <c r="S12" s="144">
        <f>IF(Q12="","",IF(Q12="El riesgo afecta la imagen de algún área de la organización",0.2,IF(Q12="El riesgo afecta la imagen de la entidad internamente, de conocimiento general nivel interno, de junta directiva y accionistas y/o de proveedores",0.4,IF(Q12="El riesgo afecta la imagen de la entidad con algunos usuarios de relevancia frente al logro de los objetivos",0.6,IF(Q12="El riesgo afecta la imagen de la entidad con efecto publicitario sostenido a nivel de sector administrativo, nivel departamental o municipal",0.8,IF(Q12="El riesgo afecta la imagen de la entidad a nivel nacional, con efecto publicitario sostenido a nivel país",1,))))))</f>
        <v>0.4</v>
      </c>
      <c r="T12" s="118" t="str">
        <f>IF(U12&lt;=0,"",IF(U12&lt;=20%,"Leve",IF(U12&lt;=40%,"Menor",IF(U12&lt;=60%,"Moderado",IF(U12&lt;=80%,"Mayor","Catastrofico")))))</f>
        <v>Menor</v>
      </c>
      <c r="U12" s="149">
        <f>+S12</f>
        <v>0.4</v>
      </c>
      <c r="V12" s="126" t="str">
        <f>IF(OR(AND(L12="Muy Baja",T12="Leve"),AND(L12="Muy Baja",T12="Menor"),AND(L12="Baja",T12="Leve")),"Bajo",IF(OR(AND(L12="Muy baja",T12="Moderado"),AND(L12="Baja",T12="Menor"),AND(L12="Baja",T12="Moderado"),AND(L12="Media",T12="Leve"),AND(L12="Media",T12="Menor"),AND(L12="Media",T12="Moderado"),AND(L12="Alta",T12="Leve"),AND(L12="Alta",T12="Menor")),"Moderado",IF(OR(AND(L12="Muy Baja",T12="Mayor"),AND(L12="Baja",T12="Mayor"),AND(L12="Media",T12="Mayor"),AND(L12="Alta",T12="Moderado"),AND(L12="Alta",T12="Mayor"),AND(L12="Muy Alta",T12="Leve"),AND(L12="Muy Alta",T12="Menor"),AND(L12="Muy Alta",T12="Moderado"),AND(L12="Muy Alta",T12="Mayor")),"Alto",IF(OR(AND(L12="Muy Baja",T12="Catastrofico"),AND(L12="Baja",T12="Catastrofico"),AND(L12="Media",T12="Catastrofico"),AND(L12="Alta",T12="Catastrofico"),AND(L12="Muy Alta",T12="Catastrofico")),"Extremo",))))</f>
        <v>Moderado</v>
      </c>
      <c r="W12" s="13">
        <v>1</v>
      </c>
      <c r="X12" s="49" t="s">
        <v>355</v>
      </c>
      <c r="Y12" s="49" t="s">
        <v>323</v>
      </c>
      <c r="Z12" s="49" t="s">
        <v>324</v>
      </c>
      <c r="AA12" s="13" t="str">
        <f t="shared" ref="AA12:AA21" si="0">+CONCATENATE(X12," ",Y12," ",Z12)</f>
        <v>Asesor Codigo 105 Grado 47 Verifica el cumplimiento de las metas programadas en el plan de desarrollo, a través del instrumento de reporte del plan de acción y el reporte mensual en la plataforma SPI,  Se realiza mensualmente, si se encuentra incumplimiento  se realizarán mesas de trabajo y seguimiento específico a las metas caídas.</v>
      </c>
      <c r="AB12" s="32" t="s">
        <v>325</v>
      </c>
      <c r="AC12" s="33">
        <f>IF(AB12="","",IF(AB12="Preventivo",0.25,IF(AB12="Detectivo",0.15,IF(AB12="Correctivo",0.1,))))</f>
        <v>0.25</v>
      </c>
      <c r="AD12" s="14" t="str">
        <f>+IF(OR(AB12='[1]11 FORMULAS'!$O$4,AB12='[1]11 FORMULAS'!$O$5),'[1]11 FORMULAS'!$P$5,IF(AB12='[1]11 FORMULAS'!$O$6,'[1]11 FORMULAS'!$P$6,""))</f>
        <v>Probabilidad</v>
      </c>
      <c r="AE12" s="32" t="s">
        <v>326</v>
      </c>
      <c r="AF12" s="33">
        <f>IF(AE12="","",IF(AE12="Manual",0.15,IF(AE12="Automatico",0.25,)))</f>
        <v>0.15</v>
      </c>
      <c r="AG12" s="34" t="s">
        <v>327</v>
      </c>
      <c r="AH12" s="34" t="s">
        <v>328</v>
      </c>
      <c r="AI12" s="34" t="s">
        <v>329</v>
      </c>
      <c r="AJ12" s="14">
        <f>+AC12+AF12</f>
        <v>0.4</v>
      </c>
      <c r="AK12" s="14">
        <f>+M12*AJ12</f>
        <v>0.24</v>
      </c>
      <c r="AL12" s="14">
        <f>+M12-AK12</f>
        <v>0.36</v>
      </c>
      <c r="AM12" s="14">
        <f>IF(AD12='[1]11 FORMULAS'!$P$6,U12-(U12*AJ12),U12)</f>
        <v>0.4</v>
      </c>
      <c r="AN12" s="116">
        <f>+AL16</f>
        <v>0.36</v>
      </c>
      <c r="AO12" s="118" t="str">
        <f>IF(AN12&lt;=0,"",IF(AN12&lt;=20%,"Muy Baja",IF(AN12&lt;=40%,"Baja",IF(AN12&lt;=60%,"Media",IF(AN12&lt;=80%,"Alta","Muy Alta")))))</f>
        <v>Baja</v>
      </c>
      <c r="AP12" s="116">
        <f>+AM16</f>
        <v>0.4</v>
      </c>
      <c r="AQ12" s="118" t="str">
        <f>IF(AP12&lt;=0,"",IF(AP12&lt;=20%,"Leve",IF(AP12&lt;=40%,"Menor",IF(AP12&lt;=60%,"Moderado",IF(AP12&lt;=80%,"Mayor","Catastrofico")))))</f>
        <v>Menor</v>
      </c>
      <c r="AR12" s="126" t="str">
        <f>IF(OR(AND(AO12="Muy Baja",AQ12="Leve"),AND(AO12="Muy Baja",AQ12="Menor"),AND(AO12="Baja",AQ12="Leve")),"Bajo",IF(OR(AND(AO12="Muy baja",AQ12="Moderado"),AND(AO12="Baja",AQ12="Menor"),AND(AO12="Baja",AQ12="Moderado"),AND(AO12="Media",AQ12="Leve"),AND(AO12="Media",AQ12="Menor"),AND(AO12="Media",AQ12="Moderado"),AND(AO12="Alta",AQ12="Leve"),AND(AO12="Alta",AQ12="Menor")),"Moderado",IF(OR(AND(AO12="Muy Baja",AQ12="Mayor"),AND(AO12="Baja",AQ12="Mayor"),AND(AO12="Media",AQ12="Mayor"),AND(AO12="Alta",AQ12="Moderado"),AND(AO12="Alta",AQ12="Mayor"),AND(AO12="Muy Alta",AQ12="Leve"),AND(AO12="Muy Alta",AQ12="Menor"),AND(AO12="Muy Alta",AQ12="Moderado"),AND(AO12="Muy Alta",AQ12="Mayor")),"Alto",IF(OR(AND(AO12="Muy Baja",AQ12="Catastrofico"),AND(AO12="Baja",AQ12="Catastrofico"),AND(AO12="Media",AQ12="Catastrofico"),AND(AO12="Alta",AQ12="Catastrofico"),AND(AO12="Muy Alta",AQ12="Catastrofico")),"Extremo",""))))</f>
        <v>Moderado</v>
      </c>
      <c r="AS12" s="128" t="s">
        <v>330</v>
      </c>
      <c r="AT12" s="120" t="s">
        <v>358</v>
      </c>
      <c r="AU12" s="120" t="s">
        <v>355</v>
      </c>
      <c r="AV12" s="152">
        <v>45889</v>
      </c>
      <c r="AW12" s="152">
        <v>45920</v>
      </c>
      <c r="AX12" s="120"/>
      <c r="AY12" s="120"/>
      <c r="AZ12" s="120"/>
      <c r="BA12" s="120"/>
      <c r="BB12" s="120"/>
      <c r="BC12" s="123"/>
      <c r="BE12" s="27"/>
      <c r="BF12" s="169"/>
      <c r="BG12" s="170"/>
      <c r="BI12" s="9"/>
    </row>
    <row r="13" spans="1:61" s="15" customFormat="1" ht="35.25" customHeight="1" x14ac:dyDescent="0.25">
      <c r="A13" s="204"/>
      <c r="B13" s="137"/>
      <c r="C13" s="113"/>
      <c r="D13" s="113"/>
      <c r="E13" s="113"/>
      <c r="F13" s="168"/>
      <c r="G13" s="113"/>
      <c r="H13" s="113"/>
      <c r="I13" s="113"/>
      <c r="J13" s="140"/>
      <c r="K13" s="142"/>
      <c r="L13" s="118"/>
      <c r="M13" s="145"/>
      <c r="N13" s="147"/>
      <c r="O13" s="145"/>
      <c r="P13" s="118"/>
      <c r="Q13" s="129"/>
      <c r="R13" s="118"/>
      <c r="S13" s="145"/>
      <c r="T13" s="118"/>
      <c r="U13" s="149"/>
      <c r="V13" s="126"/>
      <c r="W13" s="13">
        <v>2</v>
      </c>
      <c r="X13" s="49"/>
      <c r="Y13" s="49"/>
      <c r="Z13" s="49"/>
      <c r="AA13" s="13" t="str">
        <f t="shared" si="0"/>
        <v xml:space="preserve">  </v>
      </c>
      <c r="AB13" s="32" t="s">
        <v>217</v>
      </c>
      <c r="AC13" s="33">
        <f>IF(AB13="","",IF(AB13="Preventivo",0.25,IF(AB13="Detectivo",0.15,IF(AB13="Correctivo",0.1,))))</f>
        <v>0</v>
      </c>
      <c r="AD13" s="14" t="str">
        <f>+IF(OR(AB13='[1]11 FORMULAS'!$O$4,AB13='[1]11 FORMULAS'!$O$5),'[1]11 FORMULAS'!$P$5,IF(AB13='[1]11 FORMULAS'!$O$6,'[1]11 FORMULAS'!$P$6,""))</f>
        <v/>
      </c>
      <c r="AE13" s="32" t="s">
        <v>217</v>
      </c>
      <c r="AF13" s="33">
        <f>IF(AE13="","",IF(AE13="Manual",0.15,IF(AE13="Automatico",0.25,)))</f>
        <v>0</v>
      </c>
      <c r="AG13" s="34" t="s">
        <v>217</v>
      </c>
      <c r="AH13" s="34" t="s">
        <v>217</v>
      </c>
      <c r="AI13" s="34" t="s">
        <v>217</v>
      </c>
      <c r="AJ13" s="14">
        <f>+AC13+AF13</f>
        <v>0</v>
      </c>
      <c r="AK13" s="14">
        <f>+AL12*AJ13</f>
        <v>0</v>
      </c>
      <c r="AL13" s="14">
        <f>+AL12-AK13</f>
        <v>0.36</v>
      </c>
      <c r="AM13" s="14">
        <f>IF(AD13='[1]11 FORMULAS'!$P$6,AM12-(AM12*AJ13),AM12)</f>
        <v>0.4</v>
      </c>
      <c r="AN13" s="116"/>
      <c r="AO13" s="118"/>
      <c r="AP13" s="116"/>
      <c r="AQ13" s="118"/>
      <c r="AR13" s="126"/>
      <c r="AS13" s="129"/>
      <c r="AT13" s="121"/>
      <c r="AU13" s="121"/>
      <c r="AV13" s="121"/>
      <c r="AW13" s="121"/>
      <c r="AX13" s="121"/>
      <c r="AY13" s="121"/>
      <c r="AZ13" s="121"/>
      <c r="BA13" s="121"/>
      <c r="BB13" s="121"/>
      <c r="BC13" s="124"/>
      <c r="BE13" s="28"/>
      <c r="BF13"/>
      <c r="BI13" s="9"/>
    </row>
    <row r="14" spans="1:61" s="15" customFormat="1" ht="35.25" customHeight="1" x14ac:dyDescent="0.25">
      <c r="A14" s="204"/>
      <c r="B14" s="137"/>
      <c r="C14" s="113"/>
      <c r="D14" s="113"/>
      <c r="E14" s="113"/>
      <c r="F14" s="168"/>
      <c r="G14" s="113"/>
      <c r="H14" s="113"/>
      <c r="I14" s="113"/>
      <c r="J14" s="140"/>
      <c r="K14" s="142"/>
      <c r="L14" s="118"/>
      <c r="M14" s="145"/>
      <c r="N14" s="147"/>
      <c r="O14" s="145"/>
      <c r="P14" s="118"/>
      <c r="Q14" s="129"/>
      <c r="R14" s="118"/>
      <c r="S14" s="145"/>
      <c r="T14" s="118"/>
      <c r="U14" s="149"/>
      <c r="V14" s="126"/>
      <c r="W14" s="13">
        <v>3</v>
      </c>
      <c r="X14" s="49"/>
      <c r="Y14" s="49"/>
      <c r="Z14" s="49"/>
      <c r="AA14" s="13" t="str">
        <f t="shared" si="0"/>
        <v xml:space="preserve">  </v>
      </c>
      <c r="AB14" s="32" t="s">
        <v>217</v>
      </c>
      <c r="AC14" s="33">
        <f>IF(AB14="","",IF(AB14="Preventivo",0.25,IF(AB14="Detectivo",0.15,IF(AB14="Correctivo",0.1,))))</f>
        <v>0</v>
      </c>
      <c r="AD14" s="14" t="str">
        <f>+IF(OR(AB14='[1]11 FORMULAS'!$O$4,AB14='[1]11 FORMULAS'!$O$5),'[1]11 FORMULAS'!$P$5,IF(AB14='[1]11 FORMULAS'!$O$6,'[1]11 FORMULAS'!$P$6,""))</f>
        <v/>
      </c>
      <c r="AE14" s="32" t="s">
        <v>217</v>
      </c>
      <c r="AF14" s="33">
        <f t="shared" ref="AF14:AF16" si="1">IF(AE14="","",IF(AE14="Manual",0.15,IF(AE14="Automatico",0.25,)))</f>
        <v>0</v>
      </c>
      <c r="AG14" s="34" t="s">
        <v>217</v>
      </c>
      <c r="AH14" s="34" t="s">
        <v>217</v>
      </c>
      <c r="AI14" s="34" t="s">
        <v>217</v>
      </c>
      <c r="AJ14" s="14">
        <f>+AC14+AF14</f>
        <v>0</v>
      </c>
      <c r="AK14" s="14">
        <f t="shared" ref="AK14:AK16" si="2">+AL13*AJ14</f>
        <v>0</v>
      </c>
      <c r="AL14" s="14">
        <f t="shared" ref="AL14:AL16" si="3">+AL13-AK14</f>
        <v>0.36</v>
      </c>
      <c r="AM14" s="14">
        <f>IF(AD14='[1]11 FORMULAS'!$P$6,AM13-(AM13*AJ14),AM13)</f>
        <v>0.4</v>
      </c>
      <c r="AN14" s="116"/>
      <c r="AO14" s="118"/>
      <c r="AP14" s="116"/>
      <c r="AQ14" s="118"/>
      <c r="AR14" s="126"/>
      <c r="AS14" s="129"/>
      <c r="AT14" s="121"/>
      <c r="AU14" s="121"/>
      <c r="AV14" s="121"/>
      <c r="AW14" s="121"/>
      <c r="AX14" s="121"/>
      <c r="AY14" s="121"/>
      <c r="AZ14" s="121"/>
      <c r="BA14" s="121"/>
      <c r="BB14" s="121"/>
      <c r="BC14" s="124"/>
      <c r="BE14" s="28"/>
      <c r="BF14"/>
    </row>
    <row r="15" spans="1:61" s="15" customFormat="1" ht="35.25" customHeight="1" x14ac:dyDescent="0.25">
      <c r="A15" s="204"/>
      <c r="B15" s="137"/>
      <c r="C15" s="113"/>
      <c r="D15" s="113"/>
      <c r="E15" s="113"/>
      <c r="F15" s="168"/>
      <c r="G15" s="113"/>
      <c r="H15" s="113"/>
      <c r="I15" s="113"/>
      <c r="J15" s="140"/>
      <c r="K15" s="142"/>
      <c r="L15" s="118"/>
      <c r="M15" s="145"/>
      <c r="N15" s="147"/>
      <c r="O15" s="145"/>
      <c r="P15" s="118"/>
      <c r="Q15" s="129"/>
      <c r="R15" s="118"/>
      <c r="S15" s="145"/>
      <c r="T15" s="118"/>
      <c r="U15" s="149"/>
      <c r="V15" s="126"/>
      <c r="W15" s="13">
        <v>4</v>
      </c>
      <c r="X15" s="49"/>
      <c r="Y15" s="49"/>
      <c r="Z15" s="49"/>
      <c r="AA15" s="13" t="str">
        <f t="shared" si="0"/>
        <v xml:space="preserve">  </v>
      </c>
      <c r="AB15" s="32" t="s">
        <v>217</v>
      </c>
      <c r="AC15" s="33">
        <f t="shared" ref="AC15:AC16" si="4">IF(AB15="","",IF(AB15="Preventivo",0.25,IF(AB15="Detectivo",0.15,IF(AB15="Correctivo",0.1,))))</f>
        <v>0</v>
      </c>
      <c r="AD15" s="14" t="str">
        <f>+IF(OR(AB15='[1]11 FORMULAS'!$O$4,AB15='[1]11 FORMULAS'!$O$5),'[1]11 FORMULAS'!$P$5,IF(AB15='[1]11 FORMULAS'!$O$6,'[1]11 FORMULAS'!$P$6,""))</f>
        <v/>
      </c>
      <c r="AE15" s="32" t="s">
        <v>217</v>
      </c>
      <c r="AF15" s="33">
        <f t="shared" si="1"/>
        <v>0</v>
      </c>
      <c r="AG15" s="34" t="s">
        <v>217</v>
      </c>
      <c r="AH15" s="34" t="s">
        <v>217</v>
      </c>
      <c r="AI15" s="34" t="s">
        <v>217</v>
      </c>
      <c r="AJ15" s="14">
        <f t="shared" ref="AJ15:AJ16" si="5">+AC15+AF15</f>
        <v>0</v>
      </c>
      <c r="AK15" s="14">
        <f t="shared" si="2"/>
        <v>0</v>
      </c>
      <c r="AL15" s="14">
        <f t="shared" si="3"/>
        <v>0.36</v>
      </c>
      <c r="AM15" s="14">
        <f>IF(AD15='[1]11 FORMULAS'!$P$6,AM14-(AM14*AJ15),AM14)</f>
        <v>0.4</v>
      </c>
      <c r="AN15" s="116"/>
      <c r="AO15" s="118"/>
      <c r="AP15" s="116"/>
      <c r="AQ15" s="118"/>
      <c r="AR15" s="126"/>
      <c r="AS15" s="129"/>
      <c r="AT15" s="121"/>
      <c r="AU15" s="121"/>
      <c r="AV15" s="121"/>
      <c r="AW15" s="121"/>
      <c r="AX15" s="121"/>
      <c r="AY15" s="121"/>
      <c r="AZ15" s="121"/>
      <c r="BA15" s="121"/>
      <c r="BB15" s="121"/>
      <c r="BC15" s="124"/>
      <c r="BE15" s="28"/>
      <c r="BF15"/>
    </row>
    <row r="16" spans="1:61" s="15" customFormat="1" ht="35.25" customHeight="1" x14ac:dyDescent="0.25">
      <c r="A16" s="204"/>
      <c r="B16" s="137"/>
      <c r="C16" s="113"/>
      <c r="D16" s="113"/>
      <c r="E16" s="113"/>
      <c r="F16" s="168"/>
      <c r="G16" s="113"/>
      <c r="H16" s="113"/>
      <c r="I16" s="113"/>
      <c r="J16" s="140"/>
      <c r="K16" s="142"/>
      <c r="L16" s="118"/>
      <c r="M16" s="145"/>
      <c r="N16" s="147"/>
      <c r="O16" s="145"/>
      <c r="P16" s="118"/>
      <c r="Q16" s="151"/>
      <c r="R16" s="118"/>
      <c r="S16" s="145"/>
      <c r="T16" s="118"/>
      <c r="U16" s="149"/>
      <c r="V16" s="126"/>
      <c r="W16" s="13"/>
      <c r="X16" s="13"/>
      <c r="Y16" s="13"/>
      <c r="Z16" s="13"/>
      <c r="AA16" s="13" t="str">
        <f t="shared" si="0"/>
        <v xml:space="preserve">  </v>
      </c>
      <c r="AB16" s="32" t="s">
        <v>217</v>
      </c>
      <c r="AC16" s="33">
        <f t="shared" si="4"/>
        <v>0</v>
      </c>
      <c r="AD16" s="14" t="str">
        <f>+IF(OR(AB16='[1]11 FORMULAS'!$O$4,AB16='[1]11 FORMULAS'!$O$5),'[1]11 FORMULAS'!$P$5,IF(AB16='[1]11 FORMULAS'!$O$6,'[1]11 FORMULAS'!$P$6,""))</f>
        <v/>
      </c>
      <c r="AE16" s="32" t="s">
        <v>217</v>
      </c>
      <c r="AF16" s="33">
        <f t="shared" si="1"/>
        <v>0</v>
      </c>
      <c r="AG16" s="34" t="s">
        <v>217</v>
      </c>
      <c r="AH16" s="34" t="s">
        <v>217</v>
      </c>
      <c r="AI16" s="34" t="s">
        <v>217</v>
      </c>
      <c r="AJ16" s="14">
        <f t="shared" si="5"/>
        <v>0</v>
      </c>
      <c r="AK16" s="14">
        <f t="shared" si="2"/>
        <v>0</v>
      </c>
      <c r="AL16" s="14">
        <f t="shared" si="3"/>
        <v>0.36</v>
      </c>
      <c r="AM16" s="14">
        <f>IF(AD16='[1]11 FORMULAS'!$P$6,AM15-(AM15*AJ16),AM15)</f>
        <v>0.4</v>
      </c>
      <c r="AN16" s="116"/>
      <c r="AO16" s="118"/>
      <c r="AP16" s="116"/>
      <c r="AQ16" s="118"/>
      <c r="AR16" s="126"/>
      <c r="AS16" s="151"/>
      <c r="AT16" s="131"/>
      <c r="AU16" s="131"/>
      <c r="AV16" s="131"/>
      <c r="AW16" s="131"/>
      <c r="AX16" s="131"/>
      <c r="AY16" s="131"/>
      <c r="AZ16" s="131"/>
      <c r="BA16" s="131"/>
      <c r="BB16" s="131"/>
      <c r="BC16" s="132"/>
      <c r="BE16" s="29"/>
    </row>
    <row r="17" spans="1:61" s="15" customFormat="1" ht="135" customHeight="1" x14ac:dyDescent="0.25">
      <c r="A17" s="204"/>
      <c r="B17" s="137" t="s">
        <v>307</v>
      </c>
      <c r="C17" s="113" t="s">
        <v>318</v>
      </c>
      <c r="D17" s="113" t="s">
        <v>331</v>
      </c>
      <c r="E17" s="113" t="s">
        <v>332</v>
      </c>
      <c r="F17" s="168" t="str">
        <f>+CONCATENATE(C17," ",D17," ",E17)</f>
        <v>Posibilidad de perdida reputacional por inadecuada planeación y cumplimiento de las actividades de los proyectos de Desarrollo Económico. debido a un deficiente análisis de las necesidades y las realidades socioeconómicas de la población objeto de intervención.</v>
      </c>
      <c r="G17" s="113" t="s">
        <v>322</v>
      </c>
      <c r="H17" s="113"/>
      <c r="I17" s="113" t="s">
        <v>322</v>
      </c>
      <c r="J17" s="140" t="s">
        <v>322</v>
      </c>
      <c r="K17" s="142">
        <v>246</v>
      </c>
      <c r="L17" s="118" t="str">
        <f>IF(K17&lt;=0,"",IF(K17&lt;=2,"Muy Baja",IF(K17&lt;=24,"Baja",IF(K17&lt;=500,"Media",IF(K17&lt;=5000,"Alta","Muy Alta")))))</f>
        <v>Media</v>
      </c>
      <c r="M17" s="144">
        <f>IF(L17="","",IF(L17="Muy Baja",0.2,IF(L17="Baja",0.4,IF(L17="Media",0.6,IF(L17="Alta",0.8,IF(L17="Muy Alta",1,))))))</f>
        <v>0.6</v>
      </c>
      <c r="N17" s="147" t="s">
        <v>306</v>
      </c>
      <c r="O17" s="144">
        <f>IF(N17="","",IF(N17="menor a 10 SMLMV",0.2,IF(N17="ENTRE 10 Y 50 SMLMV",0.4,IF(N17="entre 50 y 100 SMLMV",0.6,IF(N17="entre 100 y 500 SMLMV",0.8,IF(N17="Mayor a 500 SMLMV",1,))))))</f>
        <v>0</v>
      </c>
      <c r="P17" s="118" t="str">
        <f>IF(O17&lt;=0,"",IF(O17&lt;=20%,"Leve",IF(O17&lt;=40%,"Menor",IF(O17&lt;=60%,"Moderado",IF(O17&lt;=80%,"Mayor","Catastrofico")))))</f>
        <v/>
      </c>
      <c r="Q17" s="128" t="s">
        <v>223</v>
      </c>
      <c r="R17" s="118" t="str">
        <f>IF(S17&lt;=0,"",IF(S17&lt;=20%,"Leve",IF(S17&lt;=40%,"Menor",IF(S17&lt;=60%,"Moderado",IF(S17&lt;=80%,"Mayor","Catastrofico")))))</f>
        <v>Menor</v>
      </c>
      <c r="S17" s="144">
        <f>IF(Q17="","",IF(Q17="El riesgo afecta la imagen de algún área de la organización",0.2,IF(Q17="El riesgo afecta la imagen de la entidad internamente, de conocimiento general nivel interno, de junta directiva y accionistas y/o de proveedores",0.4,IF(Q17="El riesgo afecta la imagen de la entidad con algunos usuarios de relevancia frente al logro de los objetivos",0.6,IF(Q17="El riesgo afecta la imagen de la entidad con efecto publicitario sostenido a nivel de sector administrativo, nivel departamental o municipal",0.8,IF(Q17="El riesgo afecta la imagen de la entidad a nivel nacional, con efecto publicitario sostenido a nivel país",1,))))))</f>
        <v>0.4</v>
      </c>
      <c r="T17" s="118" t="str">
        <f>IF(U17&lt;=0,"",IF(U17&lt;=20%,"Leve",IF(U17&lt;=40%,"Menor",IF(U17&lt;=60%,"Moderado",IF(U17&lt;=80%,"Mayor","Catastrofico")))))</f>
        <v>Menor</v>
      </c>
      <c r="U17" s="149">
        <f>+S17</f>
        <v>0.4</v>
      </c>
      <c r="V17" s="126" t="str">
        <f>IF(OR(AND(L17="Muy Baja",T17="Leve"),AND(L17="Muy Baja",T17="Menor"),AND(L17="Baja",T17="Leve")),"Bajo",IF(OR(AND(L17="Muy baja",T17="Moderado"),AND(L17="Baja",T17="Menor"),AND(L17="Baja",T17="Moderado"),AND(L17="Media",T17="Leve"),AND(L17="Media",T17="Menor"),AND(L17="Media",T17="Moderado"),AND(L17="Alta",T17="Leve"),AND(L17="Alta",T17="Menor")),"Moderado",IF(OR(AND(L17="Muy Baja",T17="Mayor"),AND(L17="Baja",T17="Mayor"),AND(L17="Media",T17="Mayor"),AND(L17="Alta",T17="Moderado"),AND(L17="Alta",T17="Mayor"),AND(L17="Muy Alta",T17="Leve"),AND(L17="Muy Alta",T17="Menor"),AND(L17="Muy Alta",T17="Moderado"),AND(L17="Muy Alta",T17="Mayor")),"Alto",IF(OR(AND(L17="Muy Baja",T17="Catastrofico"),AND(L17="Baja",T17="Catastrofico"),AND(L17="Media",T17="Catastrofico"),AND(L17="Alta",T17="Catastrofico"),AND(L17="Muy Alta",T17="Catastrofico")),"Extremo",))))</f>
        <v>Moderado</v>
      </c>
      <c r="W17" s="13">
        <v>1</v>
      </c>
      <c r="X17" s="49" t="s">
        <v>355</v>
      </c>
      <c r="Y17" s="49" t="s">
        <v>356</v>
      </c>
      <c r="Z17" s="49" t="s">
        <v>333</v>
      </c>
      <c r="AA17" s="13" t="str">
        <f>+CONCATENATE(X17," ",Y17," ",Z17)</f>
        <v xml:space="preserve">Asesor Codigo 105 Grado 47 Revisa los documentos de análisis de las estadísticas de Desarrollo Económico, estudiando y midiendo las principales variables, para la adecuada planeación y toma de decisiones.  Se realiza bimensualmente, si se encuentra incumplimiento en las actividades se realizan los ajustes o las revsiones que correpondan.  </v>
      </c>
      <c r="AB17" s="32" t="s">
        <v>325</v>
      </c>
      <c r="AC17" s="33">
        <f>IF(AB17="","",IF(AB17="Preventivo",0.25,IF(AB17="Detectivo",0.15,IF(AB17="Correctivo",0.1,))))</f>
        <v>0.25</v>
      </c>
      <c r="AD17" s="14" t="str">
        <f>+IF(OR(AB17='[1]11 FORMULAS'!$O$4,AB17='[1]11 FORMULAS'!$O$5),'[1]11 FORMULAS'!$P$5,IF(AB17='[1]11 FORMULAS'!$O$6,'[1]11 FORMULAS'!$P$6,""))</f>
        <v>Probabilidad</v>
      </c>
      <c r="AE17" s="32" t="s">
        <v>326</v>
      </c>
      <c r="AF17" s="33">
        <f>IF(AE17="","",IF(AE17="Manual",0.15,IF(AE17="Automatico",0.25,)))</f>
        <v>0.15</v>
      </c>
      <c r="AG17" s="34" t="s">
        <v>327</v>
      </c>
      <c r="AH17" s="34" t="s">
        <v>328</v>
      </c>
      <c r="AI17" s="34" t="s">
        <v>329</v>
      </c>
      <c r="AJ17" s="14">
        <f>+AC17+AF17</f>
        <v>0.4</v>
      </c>
      <c r="AK17" s="14">
        <f>+M17*AJ17</f>
        <v>0.24</v>
      </c>
      <c r="AL17" s="14">
        <f>+M17-AK17</f>
        <v>0.36</v>
      </c>
      <c r="AM17" s="14">
        <f>IF(AD17='[1]11 FORMULAS'!$P$6,U17-(U17*AJ17),U17)</f>
        <v>0.4</v>
      </c>
      <c r="AN17" s="116">
        <f>+AL21</f>
        <v>0.36</v>
      </c>
      <c r="AO17" s="118" t="str">
        <f>IF(AN17&lt;=0,"",IF(AN17&lt;=20%,"Muy Baja",IF(AN17&lt;=40%,"Baja",IF(AN17&lt;=60%,"Media",IF(AN17&lt;=80%,"Alta","Muy Alta")))))</f>
        <v>Baja</v>
      </c>
      <c r="AP17" s="116">
        <f>+AM21</f>
        <v>0.4</v>
      </c>
      <c r="AQ17" s="118" t="str">
        <f>IF(AP17&lt;=0,"",IF(AP17&lt;=20%,"Leve",IF(AP17&lt;=40%,"Menor",IF(AP17&lt;=60%,"Moderado",IF(AP17&lt;=80%,"Mayor","Catastrofico")))))</f>
        <v>Menor</v>
      </c>
      <c r="AR17" s="126" t="str">
        <f>IF(OR(AND(AO17="Muy Baja",AQ17="Leve"),AND(AO17="Muy Baja",AQ17="Menor"),AND(AO17="Baja",AQ17="Leve")),"Bajo",IF(OR(AND(AO17="Muy baja",AQ17="Moderado"),AND(AO17="Baja",AQ17="Menor"),AND(AO17="Baja",AQ17="Moderado"),AND(AO17="Media",AQ17="Leve"),AND(AO17="Media",AQ17="Menor"),AND(AO17="Media",AQ17="Moderado"),AND(AO17="Alta",AQ17="Leve"),AND(AO17="Alta",AQ17="Menor")),"Moderado",IF(OR(AND(AO17="Muy Baja",AQ17="Mayor"),AND(AO17="Baja",AQ17="Mayor"),AND(AO17="Media",AQ17="Mayor"),AND(AO17="Alta",AQ17="Moderado"),AND(AO17="Alta",AQ17="Mayor"),AND(AO17="Muy Alta",AQ17="Leve"),AND(AO17="Muy Alta",AQ17="Menor"),AND(AO17="Muy Alta",AQ17="Moderado"),AND(AO17="Muy Alta",AQ17="Mayor")),"Alto",IF(OR(AND(AO17="Muy Baja",AQ17="Catastrofico"),AND(AO17="Baja",AQ17="Catastrofico"),AND(AO17="Media",AQ17="Catastrofico"),AND(AO17="Alta",AQ17="Catastrofico"),AND(AO17="Muy Alta",AQ17="Catastrofico")),"Extremo",""))))</f>
        <v>Moderado</v>
      </c>
      <c r="AS17" s="128" t="s">
        <v>330</v>
      </c>
      <c r="AT17" s="120" t="s">
        <v>357</v>
      </c>
      <c r="AU17" s="120" t="s">
        <v>355</v>
      </c>
      <c r="AV17" s="152">
        <v>45889</v>
      </c>
      <c r="AW17" s="152">
        <v>45920</v>
      </c>
      <c r="AX17" s="120"/>
      <c r="AY17" s="120"/>
      <c r="AZ17" s="120"/>
      <c r="BA17" s="120"/>
      <c r="BB17" s="120"/>
      <c r="BC17" s="123"/>
      <c r="BI17" s="9"/>
    </row>
    <row r="18" spans="1:61" s="15" customFormat="1" ht="33.75" customHeight="1" x14ac:dyDescent="0.25">
      <c r="A18" s="204"/>
      <c r="B18" s="137"/>
      <c r="C18" s="113"/>
      <c r="D18" s="113"/>
      <c r="E18" s="113"/>
      <c r="F18" s="168"/>
      <c r="G18" s="113"/>
      <c r="H18" s="113"/>
      <c r="I18" s="113"/>
      <c r="J18" s="140"/>
      <c r="K18" s="142"/>
      <c r="L18" s="118"/>
      <c r="M18" s="145"/>
      <c r="N18" s="147"/>
      <c r="O18" s="145"/>
      <c r="P18" s="118"/>
      <c r="Q18" s="129"/>
      <c r="R18" s="118"/>
      <c r="S18" s="145"/>
      <c r="T18" s="118"/>
      <c r="U18" s="149"/>
      <c r="V18" s="126"/>
      <c r="W18" s="13">
        <v>2</v>
      </c>
      <c r="X18" s="49"/>
      <c r="Y18" s="49"/>
      <c r="Z18" s="49"/>
      <c r="AA18" s="13" t="str">
        <f t="shared" si="0"/>
        <v xml:space="preserve">  </v>
      </c>
      <c r="AB18" s="32" t="s">
        <v>217</v>
      </c>
      <c r="AC18" s="33">
        <f t="shared" ref="AC18:AC21" si="6">IF(AB18="","",IF(AB18="Preventivo",0.25,IF(AB18="Detectivo",0.15,IF(AB18="Correctivo",0.1,))))</f>
        <v>0</v>
      </c>
      <c r="AD18" s="14" t="str">
        <f>+IF(OR(AB18='[1]11 FORMULAS'!$O$4,AB18='[1]11 FORMULAS'!$O$5),'[1]11 FORMULAS'!$P$5,IF(AB18='[1]11 FORMULAS'!$O$6,'[1]11 FORMULAS'!$P$6,""))</f>
        <v/>
      </c>
      <c r="AE18" s="32" t="s">
        <v>217</v>
      </c>
      <c r="AF18" s="33">
        <f t="shared" ref="AF18:AF21" si="7">IF(AE18="","",IF(AE18="Manual",0.15,IF(AE18="Automatico",0.25,)))</f>
        <v>0</v>
      </c>
      <c r="AG18" s="34" t="s">
        <v>217</v>
      </c>
      <c r="AH18" s="34" t="s">
        <v>217</v>
      </c>
      <c r="AI18" s="34" t="s">
        <v>217</v>
      </c>
      <c r="AJ18" s="14">
        <f>+AC18+AF18</f>
        <v>0</v>
      </c>
      <c r="AK18" s="14">
        <f>+AL17*AJ18</f>
        <v>0</v>
      </c>
      <c r="AL18" s="14">
        <f>+AL17-AK18</f>
        <v>0.36</v>
      </c>
      <c r="AM18" s="14">
        <f>IF(AD18='[1]11 FORMULAS'!$P$6,AM17-(AM17*AJ18),AM17)</f>
        <v>0.4</v>
      </c>
      <c r="AN18" s="116"/>
      <c r="AO18" s="118"/>
      <c r="AP18" s="116"/>
      <c r="AQ18" s="118"/>
      <c r="AR18" s="126"/>
      <c r="AS18" s="129"/>
      <c r="AT18" s="121"/>
      <c r="AU18" s="121"/>
      <c r="AV18" s="121"/>
      <c r="AW18" s="121"/>
      <c r="AX18" s="121"/>
      <c r="AY18" s="121"/>
      <c r="AZ18" s="121"/>
      <c r="BA18" s="121"/>
      <c r="BB18" s="121"/>
      <c r="BC18" s="124"/>
      <c r="BI18" s="9"/>
    </row>
    <row r="19" spans="1:61" s="15" customFormat="1" ht="33.75" customHeight="1" x14ac:dyDescent="0.25">
      <c r="A19" s="204"/>
      <c r="B19" s="137"/>
      <c r="C19" s="113"/>
      <c r="D19" s="113"/>
      <c r="E19" s="113"/>
      <c r="F19" s="168"/>
      <c r="G19" s="113"/>
      <c r="H19" s="113"/>
      <c r="I19" s="113"/>
      <c r="J19" s="140"/>
      <c r="K19" s="142"/>
      <c r="L19" s="118"/>
      <c r="M19" s="145"/>
      <c r="N19" s="147"/>
      <c r="O19" s="145"/>
      <c r="P19" s="118"/>
      <c r="Q19" s="129"/>
      <c r="R19" s="118"/>
      <c r="S19" s="145"/>
      <c r="T19" s="118"/>
      <c r="U19" s="149"/>
      <c r="V19" s="126"/>
      <c r="W19" s="13">
        <v>3</v>
      </c>
      <c r="X19" s="49"/>
      <c r="Y19" s="49"/>
      <c r="Z19" s="49"/>
      <c r="AA19" s="13" t="str">
        <f t="shared" si="0"/>
        <v xml:space="preserve">  </v>
      </c>
      <c r="AB19" s="32" t="s">
        <v>217</v>
      </c>
      <c r="AC19" s="33">
        <f t="shared" si="6"/>
        <v>0</v>
      </c>
      <c r="AD19" s="14" t="str">
        <f>+IF(OR(AB19='[1]11 FORMULAS'!$O$4,AB19='[1]11 FORMULAS'!$O$5),'[1]11 FORMULAS'!$P$5,IF(AB19='[1]11 FORMULAS'!$O$6,'[1]11 FORMULAS'!$P$6,""))</f>
        <v/>
      </c>
      <c r="AE19" s="32" t="s">
        <v>217</v>
      </c>
      <c r="AF19" s="33">
        <f t="shared" si="7"/>
        <v>0</v>
      </c>
      <c r="AG19" s="34" t="s">
        <v>217</v>
      </c>
      <c r="AH19" s="34" t="s">
        <v>217</v>
      </c>
      <c r="AI19" s="34" t="s">
        <v>217</v>
      </c>
      <c r="AJ19" s="14">
        <f>+AC19+AF19</f>
        <v>0</v>
      </c>
      <c r="AK19" s="14">
        <f t="shared" ref="AK19:AK21" si="8">+AL18*AJ19</f>
        <v>0</v>
      </c>
      <c r="AL19" s="14">
        <f t="shared" ref="AL19:AL21" si="9">+AL18-AK19</f>
        <v>0.36</v>
      </c>
      <c r="AM19" s="14">
        <f>IF(AD19='[1]11 FORMULAS'!$P$6,AM18-(AM18*AJ19),AM18)</f>
        <v>0.4</v>
      </c>
      <c r="AN19" s="116"/>
      <c r="AO19" s="118"/>
      <c r="AP19" s="116"/>
      <c r="AQ19" s="118"/>
      <c r="AR19" s="126"/>
      <c r="AS19" s="129"/>
      <c r="AT19" s="121"/>
      <c r="AU19" s="121"/>
      <c r="AV19" s="121"/>
      <c r="AW19" s="121"/>
      <c r="AX19" s="121"/>
      <c r="AY19" s="121"/>
      <c r="AZ19" s="121"/>
      <c r="BA19" s="121"/>
      <c r="BB19" s="121"/>
      <c r="BC19" s="124"/>
      <c r="BI19" s="9"/>
    </row>
    <row r="20" spans="1:61" s="15" customFormat="1" ht="33.75" customHeight="1" x14ac:dyDescent="0.25">
      <c r="A20" s="204"/>
      <c r="B20" s="137"/>
      <c r="C20" s="113"/>
      <c r="D20" s="113"/>
      <c r="E20" s="113"/>
      <c r="F20" s="168"/>
      <c r="G20" s="113"/>
      <c r="H20" s="113"/>
      <c r="I20" s="113"/>
      <c r="J20" s="140"/>
      <c r="K20" s="142"/>
      <c r="L20" s="118"/>
      <c r="M20" s="145"/>
      <c r="N20" s="147"/>
      <c r="O20" s="145"/>
      <c r="P20" s="118"/>
      <c r="Q20" s="129"/>
      <c r="R20" s="118"/>
      <c r="S20" s="145"/>
      <c r="T20" s="118"/>
      <c r="U20" s="149"/>
      <c r="V20" s="126"/>
      <c r="W20" s="13">
        <v>4</v>
      </c>
      <c r="X20" s="49"/>
      <c r="Y20" s="49"/>
      <c r="Z20" s="49"/>
      <c r="AA20" s="13" t="str">
        <f t="shared" si="0"/>
        <v xml:space="preserve">  </v>
      </c>
      <c r="AB20" s="32" t="s">
        <v>217</v>
      </c>
      <c r="AC20" s="33">
        <f t="shared" si="6"/>
        <v>0</v>
      </c>
      <c r="AD20" s="14" t="str">
        <f>+IF(OR(AB20='[1]11 FORMULAS'!$O$4,AB20='[1]11 FORMULAS'!$O$5),'[1]11 FORMULAS'!$P$5,IF(AB20='[1]11 FORMULAS'!$O$6,'[1]11 FORMULAS'!$P$6,""))</f>
        <v/>
      </c>
      <c r="AE20" s="32" t="s">
        <v>217</v>
      </c>
      <c r="AF20" s="33">
        <f t="shared" si="7"/>
        <v>0</v>
      </c>
      <c r="AG20" s="34" t="s">
        <v>217</v>
      </c>
      <c r="AH20" s="34" t="s">
        <v>217</v>
      </c>
      <c r="AI20" s="34" t="s">
        <v>217</v>
      </c>
      <c r="AJ20" s="14">
        <f t="shared" ref="AJ20:AJ21" si="10">+AC20+AF20</f>
        <v>0</v>
      </c>
      <c r="AK20" s="14">
        <f t="shared" si="8"/>
        <v>0</v>
      </c>
      <c r="AL20" s="14">
        <f t="shared" si="9"/>
        <v>0.36</v>
      </c>
      <c r="AM20" s="14">
        <f>IF(AD20='[1]11 FORMULAS'!$P$6,AM19-(AM19*AJ20),AM19)</f>
        <v>0.4</v>
      </c>
      <c r="AN20" s="116"/>
      <c r="AO20" s="118"/>
      <c r="AP20" s="116"/>
      <c r="AQ20" s="118"/>
      <c r="AR20" s="126"/>
      <c r="AS20" s="129"/>
      <c r="AT20" s="121"/>
      <c r="AU20" s="121"/>
      <c r="AV20" s="121"/>
      <c r="AW20" s="121"/>
      <c r="AX20" s="121"/>
      <c r="AY20" s="121"/>
      <c r="AZ20" s="121"/>
      <c r="BA20" s="121"/>
      <c r="BB20" s="121"/>
      <c r="BC20" s="124"/>
      <c r="BI20" s="9"/>
    </row>
    <row r="21" spans="1:61" s="15" customFormat="1" ht="33.75" customHeight="1" x14ac:dyDescent="0.25">
      <c r="A21" s="204"/>
      <c r="B21" s="137"/>
      <c r="C21" s="113"/>
      <c r="D21" s="113"/>
      <c r="E21" s="113"/>
      <c r="F21" s="168"/>
      <c r="G21" s="113"/>
      <c r="H21" s="113"/>
      <c r="I21" s="113"/>
      <c r="J21" s="140"/>
      <c r="K21" s="142"/>
      <c r="L21" s="118"/>
      <c r="M21" s="145"/>
      <c r="N21" s="147"/>
      <c r="O21" s="145"/>
      <c r="P21" s="118"/>
      <c r="Q21" s="151"/>
      <c r="R21" s="118"/>
      <c r="S21" s="145"/>
      <c r="T21" s="118"/>
      <c r="U21" s="149"/>
      <c r="V21" s="126"/>
      <c r="W21" s="13"/>
      <c r="X21" s="13"/>
      <c r="Y21" s="13"/>
      <c r="Z21" s="13"/>
      <c r="AA21" s="13" t="str">
        <f t="shared" si="0"/>
        <v xml:space="preserve">  </v>
      </c>
      <c r="AB21" s="32" t="s">
        <v>217</v>
      </c>
      <c r="AC21" s="33">
        <f t="shared" si="6"/>
        <v>0</v>
      </c>
      <c r="AD21" s="14" t="str">
        <f>+IF(OR(AB21='[1]11 FORMULAS'!$O$4,AB21='[1]11 FORMULAS'!$O$5),'[1]11 FORMULAS'!$P$5,IF(AB21='[1]11 FORMULAS'!$O$6,'[1]11 FORMULAS'!$P$6,""))</f>
        <v/>
      </c>
      <c r="AE21" s="32" t="s">
        <v>217</v>
      </c>
      <c r="AF21" s="33">
        <f t="shared" si="7"/>
        <v>0</v>
      </c>
      <c r="AG21" s="34" t="s">
        <v>217</v>
      </c>
      <c r="AH21" s="34" t="s">
        <v>217</v>
      </c>
      <c r="AI21" s="34" t="s">
        <v>217</v>
      </c>
      <c r="AJ21" s="14">
        <f t="shared" si="10"/>
        <v>0</v>
      </c>
      <c r="AK21" s="14">
        <f t="shared" si="8"/>
        <v>0</v>
      </c>
      <c r="AL21" s="14">
        <f t="shared" si="9"/>
        <v>0.36</v>
      </c>
      <c r="AM21" s="14">
        <f>IF(AD21='[1]11 FORMULAS'!$P$6,AM20-(AM20*AJ21),AM20)</f>
        <v>0.4</v>
      </c>
      <c r="AN21" s="116"/>
      <c r="AO21" s="118"/>
      <c r="AP21" s="116"/>
      <c r="AQ21" s="118"/>
      <c r="AR21" s="126"/>
      <c r="AS21" s="151"/>
      <c r="AT21" s="131"/>
      <c r="AU21" s="131"/>
      <c r="AV21" s="131"/>
      <c r="AW21" s="131"/>
      <c r="AX21" s="131"/>
      <c r="AY21" s="131"/>
      <c r="AZ21" s="131"/>
      <c r="BA21" s="131"/>
      <c r="BB21" s="131"/>
      <c r="BC21" s="132"/>
      <c r="BI21" s="9"/>
    </row>
    <row r="22" spans="1:61" s="15" customFormat="1" ht="49.5" customHeight="1" x14ac:dyDescent="0.25">
      <c r="A22" s="204"/>
      <c r="B22" s="137" t="s">
        <v>308</v>
      </c>
      <c r="C22" s="113"/>
      <c r="D22" s="113"/>
      <c r="E22" s="113"/>
      <c r="F22" s="168" t="str">
        <f>+CONCATENATE(C22," ",D22," ",E22)</f>
        <v xml:space="preserve">  </v>
      </c>
      <c r="G22" s="113"/>
      <c r="H22" s="113"/>
      <c r="I22" s="113"/>
      <c r="J22" s="140"/>
      <c r="K22" s="142"/>
      <c r="L22" s="118" t="str">
        <f>IF(K22&lt;=0,"",IF(K22&lt;=2,"Muy Baja",IF(K22&lt;=24,"Baja",IF(K22&lt;=500,"Media",IF(K22&lt;=5000,"Alta","Muy Alta")))))</f>
        <v/>
      </c>
      <c r="M22" s="144" t="str">
        <f>IF(L22="","",IF(L22="Muy Baja",0.2,IF(L22="Baja",0.4,IF(L22="Media",0.6,IF(L22="Alta",0.8,IF(L22="Muy Alta",1,))))))</f>
        <v/>
      </c>
      <c r="N22" s="147" t="s">
        <v>306</v>
      </c>
      <c r="O22" s="144">
        <f>IF(N22="","",IF(N22="menor a 10 SMLMV",0.2,IF(N22="ENTRE 10 Y 50 SMLMV",0.4,IF(N22="entre 50 y 100 SMLMV",0.6,IF(N22="entre 100 y 500 SMLMV",0.8,IF(N22="Mayor a 500 SMLMV",1,))))))</f>
        <v>0</v>
      </c>
      <c r="P22" s="118" t="str">
        <f>IF(O22&lt;=0,"",IF(O22&lt;=20%,"Leve",IF(O22&lt;=40%,"Menor",IF(O22&lt;=60%,"Moderado",IF(O22&lt;=80%,"Mayor","Catastrofico")))))</f>
        <v/>
      </c>
      <c r="Q22" s="128" t="s">
        <v>217</v>
      </c>
      <c r="R22" s="118" t="str">
        <f>IF(S22&lt;=0,"",IF(S22&lt;=20%,"Leve",IF(S22&lt;=40%,"Menor",IF(S22&lt;=60%,"Moderado",IF(S22&lt;=80%,"Mayor","Catastrofico")))))</f>
        <v/>
      </c>
      <c r="S22" s="144">
        <f>IF(Q22="","",IF(Q22="El riesgo afecta la imagen de algún área de la organización",0.2,IF(Q22="El riesgo afecta la imagen de la entidad internamente, de conocimiento general nivel interno, de junta directiva y accionistas y/o de proveedores",0.4,IF(Q22="El riesgo afecta la imagen de la entidad con algunos usuarios de relevancia frente al logro de los objetivos",0.6,IF(Q22="El riesgo afecta la imagen de la entidad con efecto publicitario sostenido a nivel de sector administrativo, nivel departamental o municipal",0.8,IF(Q22="El riesgo afecta la imagen de la entidad a nivel nacional, con efecto publicitario sostenido a nivel país",1,))))))</f>
        <v>0</v>
      </c>
      <c r="T22" s="118" t="str">
        <f>IF(U22&lt;=0,"",IF(U22&lt;=20%,"Leve",IF(U22&lt;=40%,"Menor",IF(U22&lt;=60%,"Moderado",IF(U22&lt;=80%,"Mayor","Catastrofico")))))</f>
        <v/>
      </c>
      <c r="U22" s="149">
        <f>+S22</f>
        <v>0</v>
      </c>
      <c r="V22" s="126">
        <f>IF(OR(AND(L22="Muy Baja",T22="Leve"),AND(L22="Muy Baja",T22="Menor"),AND(L22="Baja",T22="Leve")),"Bajo",IF(OR(AND(L22="Muy baja",T22="Moderado"),AND(L22="Baja",T22="Menor"),AND(L22="Baja",T22="Moderado"),AND(L22="Media",T22="Leve"),AND(L22="Media",T22="Menor"),AND(L22="Media",T22="Moderado"),AND(L22="Alta",T22="Leve"),AND(L22="Alta",T22="Menor")),"Moderado",IF(OR(AND(L22="Muy Baja",T22="Mayor"),AND(L22="Baja",T22="Mayor"),AND(L22="Media",T22="Mayor"),AND(L22="Alta",T22="Moderado"),AND(L22="Alta",T22="Mayor"),AND(L22="Muy Alta",T22="Leve"),AND(L22="Muy Alta",T22="Menor"),AND(L22="Muy Alta",T22="Moderado"),AND(L22="Muy Alta",T22="Mayor")),"Alto",IF(OR(AND(L22="Muy Baja",T22="Catastrofico"),AND(L22="Baja",T22="Catastrofico"),AND(L22="Media",T22="Catastrofico"),AND(L22="Alta",T22="Catastrofico"),AND(L22="Muy Alta",T22="Catastrofico")),"Extremo",))))</f>
        <v>0</v>
      </c>
      <c r="W22" s="13">
        <v>1</v>
      </c>
      <c r="X22" s="49"/>
      <c r="Y22" s="49"/>
      <c r="Z22" s="49"/>
      <c r="AA22" s="13" t="str">
        <f t="shared" ref="AA22:AA26" si="11">+CONCATENATE(X22," ",Y22," ",Z22)</f>
        <v xml:space="preserve">  </v>
      </c>
      <c r="AB22" s="32" t="s">
        <v>217</v>
      </c>
      <c r="AC22" s="33">
        <f>IF(AB22="","",IF(AB22="Preventivo",0.25,IF(AB22="Detectivo",0.15,IF(AB22="Correctivo",0.1,))))</f>
        <v>0</v>
      </c>
      <c r="AD22" s="14" t="str">
        <f>+IF(OR(AB22='[1]11 FORMULAS'!$O$4,AB22='[1]11 FORMULAS'!$O$5),'[1]11 FORMULAS'!$P$5,IF(AB22='[1]11 FORMULAS'!$O$6,'[1]11 FORMULAS'!$P$6,""))</f>
        <v/>
      </c>
      <c r="AE22" s="32" t="s">
        <v>217</v>
      </c>
      <c r="AF22" s="33">
        <f>IF(AE22="","",IF(AE22="Manual",0.15,IF(AE22="Automatico",0.25,)))</f>
        <v>0</v>
      </c>
      <c r="AG22" s="34" t="s">
        <v>217</v>
      </c>
      <c r="AH22" s="34" t="s">
        <v>217</v>
      </c>
      <c r="AI22" s="34" t="s">
        <v>217</v>
      </c>
      <c r="AJ22" s="14">
        <f>+AC22+AF22</f>
        <v>0</v>
      </c>
      <c r="AK22" s="14" t="e">
        <f>+M22*AJ22</f>
        <v>#VALUE!</v>
      </c>
      <c r="AL22" s="14" t="e">
        <f>+M22-AK22</f>
        <v>#VALUE!</v>
      </c>
      <c r="AM22" s="14">
        <f>IF(AD22='[1]11 FORMULAS'!$P$6,U22-(U22*AJ22),U22)</f>
        <v>0</v>
      </c>
      <c r="AN22" s="116" t="e">
        <f>+AL26</f>
        <v>#VALUE!</v>
      </c>
      <c r="AO22" s="118" t="e">
        <f>IF(AN22&lt;=0,"",IF(AN22&lt;=20%,"Muy Baja",IF(AN22&lt;=40%,"Baja",IF(AN22&lt;=60%,"Media",IF(AN22&lt;=80%,"Alta","Muy Alta")))))</f>
        <v>#VALUE!</v>
      </c>
      <c r="AP22" s="116">
        <f>+AM26</f>
        <v>0</v>
      </c>
      <c r="AQ22" s="118" t="str">
        <f>IF(AP22&lt;=0,"",IF(AP22&lt;=20%,"Leve",IF(AP22&lt;=40%,"Menor",IF(AP22&lt;=60%,"Moderado",IF(AP22&lt;=80%,"Mayor","Catastrofico")))))</f>
        <v/>
      </c>
      <c r="AR22" s="126" t="e">
        <f>IF(OR(AND(AO22="Muy Baja",AQ22="Leve"),AND(AO22="Muy Baja",AQ22="Menor"),AND(AO22="Baja",AQ22="Leve")),"Bajo",IF(OR(AND(AO22="Muy baja",AQ22="Moderado"),AND(AO22="Baja",AQ22="Menor"),AND(AO22="Baja",AQ22="Moderado"),AND(AO22="Media",AQ22="Leve"),AND(AO22="Media",AQ22="Menor"),AND(AO22="Media",AQ22="Moderado"),AND(AO22="Alta",AQ22="Leve"),AND(AO22="Alta",AQ22="Menor")),"Moderado",IF(OR(AND(AO22="Muy Baja",AQ22="Mayor"),AND(AO22="Baja",AQ22="Mayor"),AND(AO22="Media",AQ22="Mayor"),AND(AO22="Alta",AQ22="Moderado"),AND(AO22="Alta",AQ22="Mayor"),AND(AO22="Muy Alta",AQ22="Leve"),AND(AO22="Muy Alta",AQ22="Menor"),AND(AO22="Muy Alta",AQ22="Moderado"),AND(AO22="Muy Alta",AQ22="Mayor")),"Alto",IF(OR(AND(AO22="Muy Baja",AQ22="Catastrofico"),AND(AO22="Baja",AQ22="Catastrofico"),AND(AO22="Media",AQ22="Catastrofico"),AND(AO22="Alta",AQ22="Catastrofico"),AND(AO22="Muy Alta",AQ22="Catastrofico")),"Extremo",""))))</f>
        <v>#VALUE!</v>
      </c>
      <c r="AS22" s="128"/>
      <c r="AT22" s="120"/>
      <c r="AU22" s="120"/>
      <c r="AV22" s="120"/>
      <c r="AW22" s="120"/>
      <c r="AX22" s="120"/>
      <c r="AY22" s="120"/>
      <c r="AZ22" s="120"/>
      <c r="BA22" s="120"/>
      <c r="BB22" s="120"/>
      <c r="BC22" s="123"/>
      <c r="BI22" s="9"/>
    </row>
    <row r="23" spans="1:61" s="15" customFormat="1" ht="33.75" customHeight="1" x14ac:dyDescent="0.25">
      <c r="A23" s="204"/>
      <c r="B23" s="137"/>
      <c r="C23" s="113"/>
      <c r="D23" s="113"/>
      <c r="E23" s="113"/>
      <c r="F23" s="168"/>
      <c r="G23" s="113"/>
      <c r="H23" s="113"/>
      <c r="I23" s="113"/>
      <c r="J23" s="140"/>
      <c r="K23" s="142"/>
      <c r="L23" s="118"/>
      <c r="M23" s="145"/>
      <c r="N23" s="147"/>
      <c r="O23" s="145"/>
      <c r="P23" s="118"/>
      <c r="Q23" s="129"/>
      <c r="R23" s="118"/>
      <c r="S23" s="145"/>
      <c r="T23" s="118"/>
      <c r="U23" s="149"/>
      <c r="V23" s="126"/>
      <c r="W23" s="13">
        <v>2</v>
      </c>
      <c r="X23" s="49"/>
      <c r="Y23" s="49"/>
      <c r="Z23" s="49"/>
      <c r="AA23" s="13" t="str">
        <f t="shared" si="11"/>
        <v xml:space="preserve">  </v>
      </c>
      <c r="AB23" s="32" t="s">
        <v>217</v>
      </c>
      <c r="AC23" s="33">
        <f t="shared" ref="AC23:AC26" si="12">IF(AB23="","",IF(AB23="Preventivo",0.25,IF(AB23="Detectivo",0.15,IF(AB23="Correctivo",0.1,))))</f>
        <v>0</v>
      </c>
      <c r="AD23" s="14" t="str">
        <f>+IF(OR(AB23='[1]11 FORMULAS'!$O$4,AB23='[1]11 FORMULAS'!$O$5),'[1]11 FORMULAS'!$P$5,IF(AB23='[1]11 FORMULAS'!$O$6,'[1]11 FORMULAS'!$P$6,""))</f>
        <v/>
      </c>
      <c r="AE23" s="32" t="s">
        <v>217</v>
      </c>
      <c r="AF23" s="33">
        <f t="shared" ref="AF23:AF26" si="13">IF(AE23="","",IF(AE23="Manual",0.15,IF(AE23="Automatico",0.25,)))</f>
        <v>0</v>
      </c>
      <c r="AG23" s="34" t="s">
        <v>217</v>
      </c>
      <c r="AH23" s="34" t="s">
        <v>217</v>
      </c>
      <c r="AI23" s="34" t="s">
        <v>217</v>
      </c>
      <c r="AJ23" s="14">
        <f>+AC23+AF23</f>
        <v>0</v>
      </c>
      <c r="AK23" s="14" t="e">
        <f>+AL22*AJ23</f>
        <v>#VALUE!</v>
      </c>
      <c r="AL23" s="14" t="e">
        <f>+AL22-AK23</f>
        <v>#VALUE!</v>
      </c>
      <c r="AM23" s="14">
        <f>IF(AD23='[1]11 FORMULAS'!$P$6,AM22-(AM22*AJ23),AM22)</f>
        <v>0</v>
      </c>
      <c r="AN23" s="116"/>
      <c r="AO23" s="118"/>
      <c r="AP23" s="116"/>
      <c r="AQ23" s="118"/>
      <c r="AR23" s="126"/>
      <c r="AS23" s="129"/>
      <c r="AT23" s="121"/>
      <c r="AU23" s="121"/>
      <c r="AV23" s="121"/>
      <c r="AW23" s="121"/>
      <c r="AX23" s="121"/>
      <c r="AY23" s="121"/>
      <c r="AZ23" s="121"/>
      <c r="BA23" s="121"/>
      <c r="BB23" s="121"/>
      <c r="BC23" s="124"/>
      <c r="BI23" s="9"/>
    </row>
    <row r="24" spans="1:61" s="15" customFormat="1" ht="33.75" customHeight="1" x14ac:dyDescent="0.25">
      <c r="A24" s="204"/>
      <c r="B24" s="137"/>
      <c r="C24" s="113"/>
      <c r="D24" s="113"/>
      <c r="E24" s="113"/>
      <c r="F24" s="168"/>
      <c r="G24" s="113"/>
      <c r="H24" s="113"/>
      <c r="I24" s="113"/>
      <c r="J24" s="140"/>
      <c r="K24" s="142"/>
      <c r="L24" s="118"/>
      <c r="M24" s="145"/>
      <c r="N24" s="147"/>
      <c r="O24" s="145"/>
      <c r="P24" s="118"/>
      <c r="Q24" s="129"/>
      <c r="R24" s="118"/>
      <c r="S24" s="145"/>
      <c r="T24" s="118"/>
      <c r="U24" s="149"/>
      <c r="V24" s="126"/>
      <c r="W24" s="13">
        <v>3</v>
      </c>
      <c r="X24" s="49"/>
      <c r="Y24" s="49"/>
      <c r="Z24" s="49"/>
      <c r="AA24" s="13" t="str">
        <f t="shared" si="11"/>
        <v xml:space="preserve">  </v>
      </c>
      <c r="AB24" s="32" t="s">
        <v>217</v>
      </c>
      <c r="AC24" s="33">
        <f t="shared" si="12"/>
        <v>0</v>
      </c>
      <c r="AD24" s="14" t="str">
        <f>+IF(OR(AB24='[1]11 FORMULAS'!$O$4,AB24='[1]11 FORMULAS'!$O$5),'[1]11 FORMULAS'!$P$5,IF(AB24='[1]11 FORMULAS'!$O$6,'[1]11 FORMULAS'!$P$6,""))</f>
        <v/>
      </c>
      <c r="AE24" s="32" t="s">
        <v>217</v>
      </c>
      <c r="AF24" s="33">
        <f t="shared" si="13"/>
        <v>0</v>
      </c>
      <c r="AG24" s="34" t="s">
        <v>217</v>
      </c>
      <c r="AH24" s="34" t="s">
        <v>217</v>
      </c>
      <c r="AI24" s="34" t="s">
        <v>217</v>
      </c>
      <c r="AJ24" s="14">
        <f>+AC24+AF24</f>
        <v>0</v>
      </c>
      <c r="AK24" s="14" t="e">
        <f t="shared" ref="AK24:AK26" si="14">+AL23*AJ24</f>
        <v>#VALUE!</v>
      </c>
      <c r="AL24" s="14" t="e">
        <f t="shared" ref="AL24:AL26" si="15">+AL23-AK24</f>
        <v>#VALUE!</v>
      </c>
      <c r="AM24" s="14">
        <f>IF(AD24='[1]11 FORMULAS'!$P$6,AM23-(AM23*AJ24),AM23)</f>
        <v>0</v>
      </c>
      <c r="AN24" s="116"/>
      <c r="AO24" s="118"/>
      <c r="AP24" s="116"/>
      <c r="AQ24" s="118"/>
      <c r="AR24" s="126"/>
      <c r="AS24" s="129"/>
      <c r="AT24" s="121"/>
      <c r="AU24" s="121"/>
      <c r="AV24" s="121"/>
      <c r="AW24" s="121"/>
      <c r="AX24" s="121"/>
      <c r="AY24" s="121"/>
      <c r="AZ24" s="121"/>
      <c r="BA24" s="121"/>
      <c r="BB24" s="121"/>
      <c r="BC24" s="124"/>
      <c r="BI24" s="9"/>
    </row>
    <row r="25" spans="1:61" s="15" customFormat="1" ht="33.75" customHeight="1" x14ac:dyDescent="0.25">
      <c r="A25" s="204"/>
      <c r="B25" s="137"/>
      <c r="C25" s="113"/>
      <c r="D25" s="113"/>
      <c r="E25" s="113"/>
      <c r="F25" s="168"/>
      <c r="G25" s="113"/>
      <c r="H25" s="113"/>
      <c r="I25" s="113"/>
      <c r="J25" s="140"/>
      <c r="K25" s="142"/>
      <c r="L25" s="118"/>
      <c r="M25" s="145"/>
      <c r="N25" s="147"/>
      <c r="O25" s="145"/>
      <c r="P25" s="118"/>
      <c r="Q25" s="129"/>
      <c r="R25" s="118"/>
      <c r="S25" s="145"/>
      <c r="T25" s="118"/>
      <c r="U25" s="149"/>
      <c r="V25" s="126"/>
      <c r="W25" s="13">
        <v>4</v>
      </c>
      <c r="X25" s="49"/>
      <c r="Y25" s="49"/>
      <c r="Z25" s="49"/>
      <c r="AA25" s="13" t="str">
        <f t="shared" si="11"/>
        <v xml:space="preserve">  </v>
      </c>
      <c r="AB25" s="32" t="s">
        <v>217</v>
      </c>
      <c r="AC25" s="33">
        <f t="shared" si="12"/>
        <v>0</v>
      </c>
      <c r="AD25" s="14" t="str">
        <f>+IF(OR(AB25='[1]11 FORMULAS'!$O$4,AB25='[1]11 FORMULAS'!$O$5),'[1]11 FORMULAS'!$P$5,IF(AB25='[1]11 FORMULAS'!$O$6,'[1]11 FORMULAS'!$P$6,""))</f>
        <v/>
      </c>
      <c r="AE25" s="32" t="s">
        <v>217</v>
      </c>
      <c r="AF25" s="33">
        <f t="shared" si="13"/>
        <v>0</v>
      </c>
      <c r="AG25" s="34" t="s">
        <v>217</v>
      </c>
      <c r="AH25" s="34" t="s">
        <v>217</v>
      </c>
      <c r="AI25" s="34" t="s">
        <v>217</v>
      </c>
      <c r="AJ25" s="14">
        <f t="shared" ref="AJ25:AJ26" si="16">+AC25+AF25</f>
        <v>0</v>
      </c>
      <c r="AK25" s="14" t="e">
        <f t="shared" si="14"/>
        <v>#VALUE!</v>
      </c>
      <c r="AL25" s="14" t="e">
        <f t="shared" si="15"/>
        <v>#VALUE!</v>
      </c>
      <c r="AM25" s="14">
        <f>IF(AD25='[1]11 FORMULAS'!$P$6,AM24-(AM24*AJ25),AM24)</f>
        <v>0</v>
      </c>
      <c r="AN25" s="116"/>
      <c r="AO25" s="118"/>
      <c r="AP25" s="116"/>
      <c r="AQ25" s="118"/>
      <c r="AR25" s="126"/>
      <c r="AS25" s="129"/>
      <c r="AT25" s="121"/>
      <c r="AU25" s="121"/>
      <c r="AV25" s="121"/>
      <c r="AW25" s="121"/>
      <c r="AX25" s="121"/>
      <c r="AY25" s="121"/>
      <c r="AZ25" s="121"/>
      <c r="BA25" s="121"/>
      <c r="BB25" s="121"/>
      <c r="BC25" s="124"/>
      <c r="BI25" s="9"/>
    </row>
    <row r="26" spans="1:61" s="15" customFormat="1" ht="33.75" customHeight="1" x14ac:dyDescent="0.25">
      <c r="A26" s="205"/>
      <c r="B26" s="210"/>
      <c r="C26" s="211"/>
      <c r="D26" s="211"/>
      <c r="E26" s="211"/>
      <c r="F26" s="212"/>
      <c r="G26" s="113"/>
      <c r="H26" s="113"/>
      <c r="I26" s="113"/>
      <c r="J26" s="140"/>
      <c r="K26" s="142"/>
      <c r="L26" s="118"/>
      <c r="M26" s="145"/>
      <c r="N26" s="147"/>
      <c r="O26" s="145"/>
      <c r="P26" s="118"/>
      <c r="Q26" s="151"/>
      <c r="R26" s="118"/>
      <c r="S26" s="145"/>
      <c r="T26" s="118"/>
      <c r="U26" s="149"/>
      <c r="V26" s="126"/>
      <c r="W26" s="13"/>
      <c r="X26" s="13"/>
      <c r="Y26" s="13"/>
      <c r="Z26" s="13"/>
      <c r="AA26" s="13" t="str">
        <f t="shared" si="11"/>
        <v xml:space="preserve">  </v>
      </c>
      <c r="AB26" s="32" t="s">
        <v>217</v>
      </c>
      <c r="AC26" s="33">
        <f t="shared" si="12"/>
        <v>0</v>
      </c>
      <c r="AD26" s="14" t="str">
        <f>+IF(OR(AB26='[1]11 FORMULAS'!$O$4,AB26='[1]11 FORMULAS'!$O$5),'[1]11 FORMULAS'!$P$5,IF(AB26='[1]11 FORMULAS'!$O$6,'[1]11 FORMULAS'!$P$6,""))</f>
        <v/>
      </c>
      <c r="AE26" s="32" t="s">
        <v>217</v>
      </c>
      <c r="AF26" s="33">
        <f t="shared" si="13"/>
        <v>0</v>
      </c>
      <c r="AG26" s="34" t="s">
        <v>217</v>
      </c>
      <c r="AH26" s="34" t="s">
        <v>217</v>
      </c>
      <c r="AI26" s="34" t="s">
        <v>217</v>
      </c>
      <c r="AJ26" s="14">
        <f t="shared" si="16"/>
        <v>0</v>
      </c>
      <c r="AK26" s="14" t="e">
        <f t="shared" si="14"/>
        <v>#VALUE!</v>
      </c>
      <c r="AL26" s="14" t="e">
        <f t="shared" si="15"/>
        <v>#VALUE!</v>
      </c>
      <c r="AM26" s="14">
        <f>IF(AD26='[1]11 FORMULAS'!$P$6,AM25-(AM25*AJ26),AM25)</f>
        <v>0</v>
      </c>
      <c r="AN26" s="116"/>
      <c r="AO26" s="118"/>
      <c r="AP26" s="116"/>
      <c r="AQ26" s="118"/>
      <c r="AR26" s="126"/>
      <c r="AS26" s="151"/>
      <c r="AT26" s="131"/>
      <c r="AU26" s="131"/>
      <c r="AV26" s="131"/>
      <c r="AW26" s="131"/>
      <c r="AX26" s="131"/>
      <c r="AY26" s="131"/>
      <c r="AZ26" s="131"/>
      <c r="BA26" s="131"/>
      <c r="BB26" s="131"/>
      <c r="BC26" s="132"/>
      <c r="BI26" s="9"/>
    </row>
    <row r="27" spans="1:61" s="15" customFormat="1" ht="49.5" customHeight="1" x14ac:dyDescent="0.25">
      <c r="A27" s="204"/>
      <c r="B27" s="133" t="s">
        <v>309</v>
      </c>
      <c r="C27" s="133"/>
      <c r="D27" s="133"/>
      <c r="E27" s="133"/>
      <c r="F27" s="135" t="str">
        <f>+CONCATENATE(C27," ",D27," ",E27)</f>
        <v xml:space="preserve">  </v>
      </c>
      <c r="G27" s="137"/>
      <c r="H27" s="113"/>
      <c r="I27" s="113"/>
      <c r="J27" s="140"/>
      <c r="K27" s="142"/>
      <c r="L27" s="118" t="str">
        <f>IF(K27&lt;=0,"",IF(K27&lt;=2,"Muy Baja",IF(K27&lt;=24,"Baja",IF(K27&lt;=500,"Media",IF(K27&lt;=5000,"Alta","Muy Alta")))))</f>
        <v/>
      </c>
      <c r="M27" s="144" t="str">
        <f>IF(L27="","",IF(L27="Muy Baja",0.2,IF(L27="Baja",0.4,IF(L27="Media",0.6,IF(L27="Alta",0.8,IF(L27="Muy Alta",1,))))))</f>
        <v/>
      </c>
      <c r="N27" s="147" t="s">
        <v>306</v>
      </c>
      <c r="O27" s="144">
        <f>IF(N27="","",IF(N27="menor a 10 SMLMV",0.2,IF(N27="ENTRE 10 Y 50 SMLMV",0.4,IF(N27="entre 50 y 100 SMLMV",0.6,IF(N27="entre 100 y 500 SMLMV",0.8,IF(N27="Mayor a 500 SMLMV",1,))))))</f>
        <v>0</v>
      </c>
      <c r="P27" s="118" t="str">
        <f>IF(O27&lt;=0,"",IF(O27&lt;=20%,"Leve",IF(O27&lt;=40%,"Menor",IF(O27&lt;=60%,"Moderado",IF(O27&lt;=80%,"Mayor","Catastrofico")))))</f>
        <v/>
      </c>
      <c r="Q27" s="128" t="s">
        <v>217</v>
      </c>
      <c r="R27" s="118" t="str">
        <f>IF(S27&lt;=0,"",IF(S27&lt;=20%,"Leve",IF(S27&lt;=40%,"Menor",IF(S27&lt;=60%,"Moderado",IF(S27&lt;=80%,"Mayor","Catastrofico")))))</f>
        <v/>
      </c>
      <c r="S27" s="144">
        <f>IF(Q27="","",IF(Q27="El riesgo afecta la imagen de algún área de la organización",0.2,IF(Q27="El riesgo afecta la imagen de la entidad internamente, de conocimiento general nivel interno, de junta directiva y accionistas y/o de proveedores",0.4,IF(Q27="El riesgo afecta la imagen de la entidad con algunos usuarios de relevancia frente al logro de los objetivos",0.6,IF(Q27="El riesgo afecta la imagen de la entidad con efecto publicitario sostenido a nivel de sector administrativo, nivel departamental o municipal",0.8,IF(Q27="El riesgo afecta la imagen de la entidad a nivel nacional, con efecto publicitario sostenido a nivel país",1,))))))</f>
        <v>0</v>
      </c>
      <c r="T27" s="118" t="str">
        <f>IF(U27&lt;=0,"",IF(U27&lt;=20%,"Leve",IF(U27&lt;=40%,"Menor",IF(U27&lt;=60%,"Moderado",IF(U27&lt;=80%,"Mayor","Catastrofico")))))</f>
        <v/>
      </c>
      <c r="U27" s="149">
        <f>+S27</f>
        <v>0</v>
      </c>
      <c r="V27" s="126">
        <f>IF(OR(AND(L27="Muy Baja",T27="Leve"),AND(L27="Muy Baja",T27="Menor"),AND(L27="Baja",T27="Leve")),"Bajo",IF(OR(AND(L27="Muy baja",T27="Moderado"),AND(L27="Baja",T27="Menor"),AND(L27="Baja",T27="Moderado"),AND(L27="Media",T27="Leve"),AND(L27="Media",T27="Menor"),AND(L27="Media",T27="Moderado"),AND(L27="Alta",T27="Leve"),AND(L27="Alta",T27="Menor")),"Moderado",IF(OR(AND(L27="Muy Baja",T27="Mayor"),AND(L27="Baja",T27="Mayor"),AND(L27="Media",T27="Mayor"),AND(L27="Alta",T27="Moderado"),AND(L27="Alta",T27="Mayor"),AND(L27="Muy Alta",T27="Leve"),AND(L27="Muy Alta",T27="Menor"),AND(L27="Muy Alta",T27="Moderado"),AND(L27="Muy Alta",T27="Mayor")),"Alto",IF(OR(AND(L27="Muy Baja",T27="Catastrofico"),AND(L27="Baja",T27="Catastrofico"),AND(L27="Media",T27="Catastrofico"),AND(L27="Alta",T27="Catastrofico"),AND(L27="Muy Alta",T27="Catastrofico")),"Extremo",))))</f>
        <v>0</v>
      </c>
      <c r="W27" s="13">
        <v>1</v>
      </c>
      <c r="X27" s="49"/>
      <c r="Y27" s="49"/>
      <c r="Z27" s="49"/>
      <c r="AA27" s="13" t="str">
        <f t="shared" ref="AA27:AA31" si="17">+CONCATENATE(X27," ",Y27," ",Z27)</f>
        <v xml:space="preserve">  </v>
      </c>
      <c r="AB27" s="32" t="s">
        <v>217</v>
      </c>
      <c r="AC27" s="33">
        <f>IF(AB27="","",IF(AB27="Preventivo",0.25,IF(AB27="Detectivo",0.15,IF(AB27="Correctivo",0.1,))))</f>
        <v>0</v>
      </c>
      <c r="AD27" s="14" t="str">
        <f>+IF(OR(AB27='[1]11 FORMULAS'!$O$4,AB27='[1]11 FORMULAS'!$O$5),'[1]11 FORMULAS'!$P$5,IF(AB27='[1]11 FORMULAS'!$O$6,'[1]11 FORMULAS'!$P$6,""))</f>
        <v/>
      </c>
      <c r="AE27" s="32" t="s">
        <v>217</v>
      </c>
      <c r="AF27" s="33">
        <f>IF(AE27="","",IF(AE27="Manual",0.15,IF(AE27="Automatico",0.25,)))</f>
        <v>0</v>
      </c>
      <c r="AG27" s="34" t="s">
        <v>217</v>
      </c>
      <c r="AH27" s="34" t="s">
        <v>217</v>
      </c>
      <c r="AI27" s="34" t="s">
        <v>217</v>
      </c>
      <c r="AJ27" s="14">
        <f>+AC27+AF27</f>
        <v>0</v>
      </c>
      <c r="AK27" s="14" t="e">
        <f>+M27*AJ27</f>
        <v>#VALUE!</v>
      </c>
      <c r="AL27" s="14" t="e">
        <f>+M27-AK27</f>
        <v>#VALUE!</v>
      </c>
      <c r="AM27" s="14">
        <f>IF(AD27='[1]11 FORMULAS'!$P$6,U27-(U27*AJ27),U27)</f>
        <v>0</v>
      </c>
      <c r="AN27" s="116" t="e">
        <f>+AL31</f>
        <v>#VALUE!</v>
      </c>
      <c r="AO27" s="118" t="e">
        <f>IF(AN27&lt;=0,"",IF(AN27&lt;=20%,"Muy Baja",IF(AN27&lt;=40%,"Baja",IF(AN27&lt;=60%,"Media",IF(AN27&lt;=80%,"Alta","Muy Alta")))))</f>
        <v>#VALUE!</v>
      </c>
      <c r="AP27" s="116">
        <f>+AM31</f>
        <v>0</v>
      </c>
      <c r="AQ27" s="118" t="str">
        <f>IF(AP27&lt;=0,"",IF(AP27&lt;=20%,"Leve",IF(AP27&lt;=40%,"Menor",IF(AP27&lt;=60%,"Moderado",IF(AP27&lt;=80%,"Mayor","Catastrofico")))))</f>
        <v/>
      </c>
      <c r="AR27" s="126" t="e">
        <f>IF(OR(AND(AO27="Muy Baja",AQ27="Leve"),AND(AO27="Muy Baja",AQ27="Menor"),AND(AO27="Baja",AQ27="Leve")),"Bajo",IF(OR(AND(AO27="Muy baja",AQ27="Moderado"),AND(AO27="Baja",AQ27="Menor"),AND(AO27="Baja",AQ27="Moderado"),AND(AO27="Media",AQ27="Leve"),AND(AO27="Media",AQ27="Menor"),AND(AO27="Media",AQ27="Moderado"),AND(AO27="Alta",AQ27="Leve"),AND(AO27="Alta",AQ27="Menor")),"Moderado",IF(OR(AND(AO27="Muy Baja",AQ27="Mayor"),AND(AO27="Baja",AQ27="Mayor"),AND(AO27="Media",AQ27="Mayor"),AND(AO27="Alta",AQ27="Moderado"),AND(AO27="Alta",AQ27="Mayor"),AND(AO27="Muy Alta",AQ27="Leve"),AND(AO27="Muy Alta",AQ27="Menor"),AND(AO27="Muy Alta",AQ27="Moderado"),AND(AO27="Muy Alta",AQ27="Mayor")),"Alto",IF(OR(AND(AO27="Muy Baja",AQ27="Catastrofico"),AND(AO27="Baja",AQ27="Catastrofico"),AND(AO27="Media",AQ27="Catastrofico"),AND(AO27="Alta",AQ27="Catastrofico"),AND(AO27="Muy Alta",AQ27="Catastrofico")),"Extremo",""))))</f>
        <v>#VALUE!</v>
      </c>
      <c r="AS27" s="128"/>
      <c r="AT27" s="120"/>
      <c r="AU27" s="120"/>
      <c r="AV27" s="120"/>
      <c r="AW27" s="120"/>
      <c r="AX27" s="120"/>
      <c r="AY27" s="120"/>
      <c r="AZ27" s="120"/>
      <c r="BA27" s="120"/>
      <c r="BB27" s="120"/>
      <c r="BC27" s="123"/>
      <c r="BI27" s="9"/>
    </row>
    <row r="28" spans="1:61" s="15" customFormat="1" ht="33.75" customHeight="1" x14ac:dyDescent="0.25">
      <c r="A28" s="204"/>
      <c r="B28" s="133"/>
      <c r="C28" s="133"/>
      <c r="D28" s="133"/>
      <c r="E28" s="133"/>
      <c r="F28" s="135"/>
      <c r="G28" s="137"/>
      <c r="H28" s="113"/>
      <c r="I28" s="113"/>
      <c r="J28" s="140"/>
      <c r="K28" s="142"/>
      <c r="L28" s="118"/>
      <c r="M28" s="145"/>
      <c r="N28" s="147"/>
      <c r="O28" s="145"/>
      <c r="P28" s="118"/>
      <c r="Q28" s="129"/>
      <c r="R28" s="118"/>
      <c r="S28" s="145"/>
      <c r="T28" s="118"/>
      <c r="U28" s="149"/>
      <c r="V28" s="126"/>
      <c r="W28" s="13">
        <v>2</v>
      </c>
      <c r="X28" s="49"/>
      <c r="Y28" s="49"/>
      <c r="Z28" s="49"/>
      <c r="AA28" s="13" t="str">
        <f t="shared" si="17"/>
        <v xml:space="preserve">  </v>
      </c>
      <c r="AB28" s="32" t="s">
        <v>217</v>
      </c>
      <c r="AC28" s="33">
        <f t="shared" ref="AC28:AC31" si="18">IF(AB28="","",IF(AB28="Preventivo",0.25,IF(AB28="Detectivo",0.15,IF(AB28="Correctivo",0.1,))))</f>
        <v>0</v>
      </c>
      <c r="AD28" s="14" t="str">
        <f>+IF(OR(AB28='[1]11 FORMULAS'!$O$4,AB28='[1]11 FORMULAS'!$O$5),'[1]11 FORMULAS'!$P$5,IF(AB28='[1]11 FORMULAS'!$O$6,'[1]11 FORMULAS'!$P$6,""))</f>
        <v/>
      </c>
      <c r="AE28" s="32" t="s">
        <v>217</v>
      </c>
      <c r="AF28" s="33">
        <f t="shared" ref="AF28:AF31" si="19">IF(AE28="","",IF(AE28="Manual",0.15,IF(AE28="Automatico",0.25,)))</f>
        <v>0</v>
      </c>
      <c r="AG28" s="34" t="s">
        <v>217</v>
      </c>
      <c r="AH28" s="34" t="s">
        <v>217</v>
      </c>
      <c r="AI28" s="34" t="s">
        <v>217</v>
      </c>
      <c r="AJ28" s="14">
        <f>+AC28+AF28</f>
        <v>0</v>
      </c>
      <c r="AK28" s="14" t="e">
        <f>+AL27*AJ28</f>
        <v>#VALUE!</v>
      </c>
      <c r="AL28" s="14" t="e">
        <f>+AL27-AK28</f>
        <v>#VALUE!</v>
      </c>
      <c r="AM28" s="14">
        <f>IF(AD28='[1]11 FORMULAS'!$P$6,AM27-(AM27*AJ28),AM27)</f>
        <v>0</v>
      </c>
      <c r="AN28" s="116"/>
      <c r="AO28" s="118"/>
      <c r="AP28" s="116"/>
      <c r="AQ28" s="118"/>
      <c r="AR28" s="126"/>
      <c r="AS28" s="129"/>
      <c r="AT28" s="121"/>
      <c r="AU28" s="121"/>
      <c r="AV28" s="121"/>
      <c r="AW28" s="121"/>
      <c r="AX28" s="121"/>
      <c r="AY28" s="121"/>
      <c r="AZ28" s="121"/>
      <c r="BA28" s="121"/>
      <c r="BB28" s="121"/>
      <c r="BC28" s="124"/>
      <c r="BI28" s="9"/>
    </row>
    <row r="29" spans="1:61" s="15" customFormat="1" ht="33.75" customHeight="1" x14ac:dyDescent="0.25">
      <c r="A29" s="204"/>
      <c r="B29" s="133"/>
      <c r="C29" s="133"/>
      <c r="D29" s="133"/>
      <c r="E29" s="133"/>
      <c r="F29" s="135"/>
      <c r="G29" s="137"/>
      <c r="H29" s="113"/>
      <c r="I29" s="113"/>
      <c r="J29" s="140"/>
      <c r="K29" s="142"/>
      <c r="L29" s="118"/>
      <c r="M29" s="145"/>
      <c r="N29" s="147"/>
      <c r="O29" s="145"/>
      <c r="P29" s="118"/>
      <c r="Q29" s="129"/>
      <c r="R29" s="118"/>
      <c r="S29" s="145"/>
      <c r="T29" s="118"/>
      <c r="U29" s="149"/>
      <c r="V29" s="126"/>
      <c r="W29" s="13">
        <v>3</v>
      </c>
      <c r="X29" s="49"/>
      <c r="Y29" s="49"/>
      <c r="Z29" s="49"/>
      <c r="AA29" s="13" t="str">
        <f t="shared" si="17"/>
        <v xml:space="preserve">  </v>
      </c>
      <c r="AB29" s="32" t="s">
        <v>217</v>
      </c>
      <c r="AC29" s="33">
        <f t="shared" si="18"/>
        <v>0</v>
      </c>
      <c r="AD29" s="14" t="str">
        <f>+IF(OR(AB29='[1]11 FORMULAS'!$O$4,AB29='[1]11 FORMULAS'!$O$5),'[1]11 FORMULAS'!$P$5,IF(AB29='[1]11 FORMULAS'!$O$6,'[1]11 FORMULAS'!$P$6,""))</f>
        <v/>
      </c>
      <c r="AE29" s="32" t="s">
        <v>217</v>
      </c>
      <c r="AF29" s="33">
        <f t="shared" si="19"/>
        <v>0</v>
      </c>
      <c r="AG29" s="34" t="s">
        <v>217</v>
      </c>
      <c r="AH29" s="34" t="s">
        <v>217</v>
      </c>
      <c r="AI29" s="34" t="s">
        <v>217</v>
      </c>
      <c r="AJ29" s="14">
        <f>+AC29+AF29</f>
        <v>0</v>
      </c>
      <c r="AK29" s="14" t="e">
        <f t="shared" ref="AK29:AK31" si="20">+AL28*AJ29</f>
        <v>#VALUE!</v>
      </c>
      <c r="AL29" s="14" t="e">
        <f t="shared" ref="AL29:AL31" si="21">+AL28-AK29</f>
        <v>#VALUE!</v>
      </c>
      <c r="AM29" s="14">
        <f>IF(AD29='[1]11 FORMULAS'!$P$6,AM28-(AM28*AJ29),AM28)</f>
        <v>0</v>
      </c>
      <c r="AN29" s="116"/>
      <c r="AO29" s="118"/>
      <c r="AP29" s="116"/>
      <c r="AQ29" s="118"/>
      <c r="AR29" s="126"/>
      <c r="AS29" s="129"/>
      <c r="AT29" s="121"/>
      <c r="AU29" s="121"/>
      <c r="AV29" s="121"/>
      <c r="AW29" s="121"/>
      <c r="AX29" s="121"/>
      <c r="AY29" s="121"/>
      <c r="AZ29" s="121"/>
      <c r="BA29" s="121"/>
      <c r="BB29" s="121"/>
      <c r="BC29" s="124"/>
      <c r="BI29" s="9"/>
    </row>
    <row r="30" spans="1:61" s="15" customFormat="1" ht="33.75" customHeight="1" x14ac:dyDescent="0.25">
      <c r="A30" s="204"/>
      <c r="B30" s="133"/>
      <c r="C30" s="133"/>
      <c r="D30" s="133"/>
      <c r="E30" s="133"/>
      <c r="F30" s="135"/>
      <c r="G30" s="137"/>
      <c r="H30" s="113"/>
      <c r="I30" s="113"/>
      <c r="J30" s="140"/>
      <c r="K30" s="142"/>
      <c r="L30" s="118"/>
      <c r="M30" s="145"/>
      <c r="N30" s="147"/>
      <c r="O30" s="145"/>
      <c r="P30" s="118"/>
      <c r="Q30" s="129"/>
      <c r="R30" s="118"/>
      <c r="S30" s="145"/>
      <c r="T30" s="118"/>
      <c r="U30" s="149"/>
      <c r="V30" s="126"/>
      <c r="W30" s="13">
        <v>4</v>
      </c>
      <c r="X30" s="49"/>
      <c r="Y30" s="49"/>
      <c r="Z30" s="49"/>
      <c r="AA30" s="13" t="str">
        <f t="shared" si="17"/>
        <v xml:space="preserve">  </v>
      </c>
      <c r="AB30" s="32" t="s">
        <v>217</v>
      </c>
      <c r="AC30" s="33">
        <f t="shared" si="18"/>
        <v>0</v>
      </c>
      <c r="AD30" s="14" t="str">
        <f>+IF(OR(AB30='[1]11 FORMULAS'!$O$4,AB30='[1]11 FORMULAS'!$O$5),'[1]11 FORMULAS'!$P$5,IF(AB30='[1]11 FORMULAS'!$O$6,'[1]11 FORMULAS'!$P$6,""))</f>
        <v/>
      </c>
      <c r="AE30" s="32" t="s">
        <v>217</v>
      </c>
      <c r="AF30" s="33">
        <f t="shared" si="19"/>
        <v>0</v>
      </c>
      <c r="AG30" s="34" t="s">
        <v>217</v>
      </c>
      <c r="AH30" s="34" t="s">
        <v>217</v>
      </c>
      <c r="AI30" s="34" t="s">
        <v>217</v>
      </c>
      <c r="AJ30" s="14">
        <f t="shared" ref="AJ30:AJ31" si="22">+AC30+AF30</f>
        <v>0</v>
      </c>
      <c r="AK30" s="14" t="e">
        <f t="shared" si="20"/>
        <v>#VALUE!</v>
      </c>
      <c r="AL30" s="14" t="e">
        <f t="shared" si="21"/>
        <v>#VALUE!</v>
      </c>
      <c r="AM30" s="14">
        <f>IF(AD30='[1]11 FORMULAS'!$P$6,AM29-(AM29*AJ30),AM29)</f>
        <v>0</v>
      </c>
      <c r="AN30" s="116"/>
      <c r="AO30" s="118"/>
      <c r="AP30" s="116"/>
      <c r="AQ30" s="118"/>
      <c r="AR30" s="126"/>
      <c r="AS30" s="129"/>
      <c r="AT30" s="121"/>
      <c r="AU30" s="121"/>
      <c r="AV30" s="121"/>
      <c r="AW30" s="121"/>
      <c r="AX30" s="121"/>
      <c r="AY30" s="121"/>
      <c r="AZ30" s="121"/>
      <c r="BA30" s="121"/>
      <c r="BB30" s="121"/>
      <c r="BC30" s="124"/>
      <c r="BI30" s="9"/>
    </row>
    <row r="31" spans="1:61" s="15" customFormat="1" ht="33.75" customHeight="1" x14ac:dyDescent="0.25">
      <c r="A31" s="206"/>
      <c r="B31" s="134"/>
      <c r="C31" s="134"/>
      <c r="D31" s="134"/>
      <c r="E31" s="134"/>
      <c r="F31" s="136"/>
      <c r="G31" s="138"/>
      <c r="H31" s="139"/>
      <c r="I31" s="139"/>
      <c r="J31" s="141"/>
      <c r="K31" s="143"/>
      <c r="L31" s="119"/>
      <c r="M31" s="146"/>
      <c r="N31" s="148"/>
      <c r="O31" s="146"/>
      <c r="P31" s="119"/>
      <c r="Q31" s="130"/>
      <c r="R31" s="119"/>
      <c r="S31" s="146"/>
      <c r="T31" s="119"/>
      <c r="U31" s="150"/>
      <c r="V31" s="127"/>
      <c r="W31" s="50"/>
      <c r="X31" s="50"/>
      <c r="Y31" s="50"/>
      <c r="Z31" s="50"/>
      <c r="AA31" s="50" t="str">
        <f t="shared" si="17"/>
        <v xml:space="preserve">  </v>
      </c>
      <c r="AB31" s="51" t="s">
        <v>217</v>
      </c>
      <c r="AC31" s="52">
        <f t="shared" si="18"/>
        <v>0</v>
      </c>
      <c r="AD31" s="53" t="str">
        <f>+IF(OR(AB31='[1]11 FORMULAS'!$O$4,AB31='[1]11 FORMULAS'!$O$5),'[1]11 FORMULAS'!$P$5,IF(AB31='[1]11 FORMULAS'!$O$6,'[1]11 FORMULAS'!$P$6,""))</f>
        <v/>
      </c>
      <c r="AE31" s="51" t="s">
        <v>217</v>
      </c>
      <c r="AF31" s="52">
        <f t="shared" si="19"/>
        <v>0</v>
      </c>
      <c r="AG31" s="54" t="s">
        <v>217</v>
      </c>
      <c r="AH31" s="55" t="s">
        <v>217</v>
      </c>
      <c r="AI31" s="55" t="s">
        <v>217</v>
      </c>
      <c r="AJ31" s="56">
        <f t="shared" si="22"/>
        <v>0</v>
      </c>
      <c r="AK31" s="56" t="e">
        <f t="shared" si="20"/>
        <v>#VALUE!</v>
      </c>
      <c r="AL31" s="56" t="e">
        <f t="shared" si="21"/>
        <v>#VALUE!</v>
      </c>
      <c r="AM31" s="56">
        <f>IF(AD31='[1]11 FORMULAS'!$P$6,AM30-(AM30*AJ31),AM30)</f>
        <v>0</v>
      </c>
      <c r="AN31" s="117"/>
      <c r="AO31" s="119"/>
      <c r="AP31" s="117"/>
      <c r="AQ31" s="119"/>
      <c r="AR31" s="127"/>
      <c r="AS31" s="130"/>
      <c r="AT31" s="122"/>
      <c r="AU31" s="122"/>
      <c r="AV31" s="122"/>
      <c r="AW31" s="122"/>
      <c r="AX31" s="122"/>
      <c r="AY31" s="122"/>
      <c r="AZ31" s="122"/>
      <c r="BA31" s="122"/>
      <c r="BB31" s="122"/>
      <c r="BC31" s="125"/>
      <c r="BI31" s="9"/>
    </row>
  </sheetData>
  <mergeCells count="217">
    <mergeCell ref="A22:A26"/>
    <mergeCell ref="A27:A31"/>
    <mergeCell ref="B10:B11"/>
    <mergeCell ref="C10:C11"/>
    <mergeCell ref="D10:D11"/>
    <mergeCell ref="E10:E11"/>
    <mergeCell ref="F10:F11"/>
    <mergeCell ref="K9:K11"/>
    <mergeCell ref="G10:J10"/>
    <mergeCell ref="B12:B16"/>
    <mergeCell ref="C12:C16"/>
    <mergeCell ref="D12:D16"/>
    <mergeCell ref="E12:E16"/>
    <mergeCell ref="F12:F16"/>
    <mergeCell ref="G12:G16"/>
    <mergeCell ref="H12:H16"/>
    <mergeCell ref="A8:J9"/>
    <mergeCell ref="B22:B26"/>
    <mergeCell ref="C22:C26"/>
    <mergeCell ref="D22:D26"/>
    <mergeCell ref="E22:E26"/>
    <mergeCell ref="F22:F26"/>
    <mergeCell ref="G22:G26"/>
    <mergeCell ref="H22:H26"/>
    <mergeCell ref="L6:M6"/>
    <mergeCell ref="BB10:BB11"/>
    <mergeCell ref="D6:K6"/>
    <mergeCell ref="A1:C4"/>
    <mergeCell ref="A5:C5"/>
    <mergeCell ref="A6:C6"/>
    <mergeCell ref="A10:A11"/>
    <mergeCell ref="A12:A16"/>
    <mergeCell ref="A17:A21"/>
    <mergeCell ref="AQ9:AQ11"/>
    <mergeCell ref="AR9:AR11"/>
    <mergeCell ref="AS9:AS11"/>
    <mergeCell ref="AV12:AV16"/>
    <mergeCell ref="K17:K21"/>
    <mergeCell ref="Q12:Q16"/>
    <mergeCell ref="R12:R16"/>
    <mergeCell ref="S12:S16"/>
    <mergeCell ref="T12:T16"/>
    <mergeCell ref="I12:I16"/>
    <mergeCell ref="L9:L11"/>
    <mergeCell ref="N9:N11"/>
    <mergeCell ref="O9:O11"/>
    <mergeCell ref="P9:P11"/>
    <mergeCell ref="AY12:AY16"/>
    <mergeCell ref="BF12:BG12"/>
    <mergeCell ref="BB5:BC5"/>
    <mergeCell ref="D1:BA1"/>
    <mergeCell ref="BB1:BC1"/>
    <mergeCell ref="D2:BA2"/>
    <mergeCell ref="BB2:BC2"/>
    <mergeCell ref="D3:BA3"/>
    <mergeCell ref="BB3:BC3"/>
    <mergeCell ref="D4:BA4"/>
    <mergeCell ref="BB4:BC4"/>
    <mergeCell ref="X6:AI6"/>
    <mergeCell ref="BB6:BC6"/>
    <mergeCell ref="D5:E5"/>
    <mergeCell ref="W7:AS7"/>
    <mergeCell ref="AT7:BC9"/>
    <mergeCell ref="V9:V11"/>
    <mergeCell ref="AB9:AI9"/>
    <mergeCell ref="AG10:AI10"/>
    <mergeCell ref="Q9:Q11"/>
    <mergeCell ref="L5:M5"/>
    <mergeCell ref="BB12:BB16"/>
    <mergeCell ref="BC12:BC16"/>
    <mergeCell ref="AW12:AW16"/>
    <mergeCell ref="AX12:AX16"/>
    <mergeCell ref="B17:B21"/>
    <mergeCell ref="C17:C21"/>
    <mergeCell ref="D17:D21"/>
    <mergeCell ref="E17:E21"/>
    <mergeCell ref="F17:F21"/>
    <mergeCell ref="AS12:AS16"/>
    <mergeCell ref="AT12:AT16"/>
    <mergeCell ref="AU12:AU16"/>
    <mergeCell ref="V12:V16"/>
    <mergeCell ref="AN12:AN16"/>
    <mergeCell ref="AO12:AO16"/>
    <mergeCell ref="AP12:AP16"/>
    <mergeCell ref="AQ12:AQ16"/>
    <mergeCell ref="AR12:AR16"/>
    <mergeCell ref="G17:G21"/>
    <mergeCell ref="I17:I21"/>
    <mergeCell ref="J17:J21"/>
    <mergeCell ref="J12:J16"/>
    <mergeCell ref="K12:K16"/>
    <mergeCell ref="L12:L16"/>
    <mergeCell ref="M12:M16"/>
    <mergeCell ref="N12:N16"/>
    <mergeCell ref="O12:O16"/>
    <mergeCell ref="P12:P16"/>
    <mergeCell ref="BC10:BC11"/>
    <mergeCell ref="AU10:AU11"/>
    <mergeCell ref="AV10:AV11"/>
    <mergeCell ref="AW10:AW11"/>
    <mergeCell ref="AX10:AZ10"/>
    <mergeCell ref="BA10:BA11"/>
    <mergeCell ref="M9:M11"/>
    <mergeCell ref="W8:AA10"/>
    <mergeCell ref="AB8:AS8"/>
    <mergeCell ref="AB10:AF10"/>
    <mergeCell ref="AJ9:AJ10"/>
    <mergeCell ref="AL9:AL10"/>
    <mergeCell ref="AM9:AM10"/>
    <mergeCell ref="AT10:AT11"/>
    <mergeCell ref="BB17:BB21"/>
    <mergeCell ref="K8:V8"/>
    <mergeCell ref="AN9:AN11"/>
    <mergeCell ref="AO9:AO11"/>
    <mergeCell ref="AP9:AP11"/>
    <mergeCell ref="R9:R11"/>
    <mergeCell ref="S9:S11"/>
    <mergeCell ref="T9:T11"/>
    <mergeCell ref="U9:U11"/>
    <mergeCell ref="AZ12:AZ16"/>
    <mergeCell ref="BA12:BA16"/>
    <mergeCell ref="U12:U16"/>
    <mergeCell ref="L17:L21"/>
    <mergeCell ref="AN17:AN21"/>
    <mergeCell ref="BC17:BC21"/>
    <mergeCell ref="AW17:AW21"/>
    <mergeCell ref="AX17:AX21"/>
    <mergeCell ref="AY17:AY21"/>
    <mergeCell ref="AZ17:AZ21"/>
    <mergeCell ref="BA17:BA21"/>
    <mergeCell ref="M17:M21"/>
    <mergeCell ref="N17:N21"/>
    <mergeCell ref="O17:O21"/>
    <mergeCell ref="P17:P21"/>
    <mergeCell ref="Q17:Q21"/>
    <mergeCell ref="R17:R21"/>
    <mergeCell ref="U17:U21"/>
    <mergeCell ref="V17:V21"/>
    <mergeCell ref="AV17:AV21"/>
    <mergeCell ref="AP17:AP21"/>
    <mergeCell ref="AQ17:AQ21"/>
    <mergeCell ref="AR17:AR21"/>
    <mergeCell ref="AS17:AS21"/>
    <mergeCell ref="AT17:AT21"/>
    <mergeCell ref="AU17:AU21"/>
    <mergeCell ref="S17:S21"/>
    <mergeCell ref="T17:T21"/>
    <mergeCell ref="AO17:AO21"/>
    <mergeCell ref="I22:I26"/>
    <mergeCell ref="J22:J26"/>
    <mergeCell ref="K22:K26"/>
    <mergeCell ref="L22:L26"/>
    <mergeCell ref="M22:M26"/>
    <mergeCell ref="N22:N26"/>
    <mergeCell ref="O22:O26"/>
    <mergeCell ref="P22:P26"/>
    <mergeCell ref="Q22:Q26"/>
    <mergeCell ref="R22:R26"/>
    <mergeCell ref="S22:S26"/>
    <mergeCell ref="T22:T26"/>
    <mergeCell ref="U22:U26"/>
    <mergeCell ref="V22:V26"/>
    <mergeCell ref="AN22:AN26"/>
    <mergeCell ref="AO22:AO26"/>
    <mergeCell ref="AP22:AP26"/>
    <mergeCell ref="AQ22:AQ26"/>
    <mergeCell ref="AR22:AR26"/>
    <mergeCell ref="AS22:AS26"/>
    <mergeCell ref="AT22:AT26"/>
    <mergeCell ref="AU22:AU26"/>
    <mergeCell ref="AV22:AV26"/>
    <mergeCell ref="AW22:AW26"/>
    <mergeCell ref="AX22:AX26"/>
    <mergeCell ref="AY22:AY26"/>
    <mergeCell ref="AZ22:AZ26"/>
    <mergeCell ref="N27:N31"/>
    <mergeCell ref="O27:O31"/>
    <mergeCell ref="P27:P31"/>
    <mergeCell ref="Q27:Q31"/>
    <mergeCell ref="R27:R31"/>
    <mergeCell ref="S27:S31"/>
    <mergeCell ref="T27:T31"/>
    <mergeCell ref="U27:U31"/>
    <mergeCell ref="V27:V31"/>
    <mergeCell ref="E27:E31"/>
    <mergeCell ref="F27:F31"/>
    <mergeCell ref="G27:G31"/>
    <mergeCell ref="H27:H31"/>
    <mergeCell ref="I27:I31"/>
    <mergeCell ref="J27:J31"/>
    <mergeCell ref="K27:K31"/>
    <mergeCell ref="L27:L31"/>
    <mergeCell ref="M27:M31"/>
    <mergeCell ref="H17:H21"/>
    <mergeCell ref="A7:V7"/>
    <mergeCell ref="AN27:AN31"/>
    <mergeCell ref="AO27:AO31"/>
    <mergeCell ref="AY27:AY31"/>
    <mergeCell ref="AZ27:AZ31"/>
    <mergeCell ref="BA27:BA31"/>
    <mergeCell ref="BB27:BB31"/>
    <mergeCell ref="BC27:BC31"/>
    <mergeCell ref="AP27:AP31"/>
    <mergeCell ref="AQ27:AQ31"/>
    <mergeCell ref="AR27:AR31"/>
    <mergeCell ref="AS27:AS31"/>
    <mergeCell ref="AT27:AT31"/>
    <mergeCell ref="AU27:AU31"/>
    <mergeCell ref="AV27:AV31"/>
    <mergeCell ref="AW27:AW31"/>
    <mergeCell ref="AX27:AX31"/>
    <mergeCell ref="BA22:BA26"/>
    <mergeCell ref="BB22:BB26"/>
    <mergeCell ref="BC22:BC26"/>
    <mergeCell ref="B27:B31"/>
    <mergeCell ref="C27:C31"/>
    <mergeCell ref="D27:D31"/>
  </mergeCells>
  <conditionalFormatting sqref="L12">
    <cfRule type="cellIs" dxfId="206" priority="963" operator="equal">
      <formula>"Alta"</formula>
    </cfRule>
    <cfRule type="cellIs" dxfId="205" priority="966" operator="equal">
      <formula>"Muy Baja"</formula>
    </cfRule>
    <cfRule type="cellIs" dxfId="204" priority="965" operator="equal">
      <formula>"Baja"</formula>
    </cfRule>
    <cfRule type="cellIs" dxfId="203" priority="964" operator="equal">
      <formula>"Media"</formula>
    </cfRule>
    <cfRule type="cellIs" dxfId="202" priority="962" operator="equal">
      <formula>"Muy Alta"</formula>
    </cfRule>
  </conditionalFormatting>
  <conditionalFormatting sqref="L17">
    <cfRule type="cellIs" dxfId="201" priority="931" operator="equal">
      <formula>"Muy Baja"</formula>
    </cfRule>
    <cfRule type="cellIs" dxfId="200" priority="927" operator="equal">
      <formula>"Muy Alta"</formula>
    </cfRule>
    <cfRule type="cellIs" dxfId="199" priority="928" operator="equal">
      <formula>"Alta"</formula>
    </cfRule>
    <cfRule type="cellIs" dxfId="198" priority="929" operator="equal">
      <formula>"Media"</formula>
    </cfRule>
    <cfRule type="cellIs" dxfId="197" priority="930" operator="equal">
      <formula>"Baja"</formula>
    </cfRule>
  </conditionalFormatting>
  <conditionalFormatting sqref="L22">
    <cfRule type="cellIs" dxfId="196" priority="93" operator="equal">
      <formula>"Alta"</formula>
    </cfRule>
    <cfRule type="cellIs" dxfId="195" priority="92" operator="equal">
      <formula>"Muy Alta"</formula>
    </cfRule>
    <cfRule type="cellIs" dxfId="194" priority="96" operator="equal">
      <formula>"Muy Baja"</formula>
    </cfRule>
    <cfRule type="cellIs" dxfId="193" priority="95" operator="equal">
      <formula>"Baja"</formula>
    </cfRule>
    <cfRule type="cellIs" dxfId="192" priority="94" operator="equal">
      <formula>"Media"</formula>
    </cfRule>
  </conditionalFormatting>
  <conditionalFormatting sqref="L27">
    <cfRule type="cellIs" dxfId="191" priority="39" operator="equal">
      <formula>"Muy Alta"</formula>
    </cfRule>
    <cfRule type="cellIs" dxfId="190" priority="43" operator="equal">
      <formula>"Muy Baja"</formula>
    </cfRule>
    <cfRule type="cellIs" dxfId="189" priority="42" operator="equal">
      <formula>"Baja"</formula>
    </cfRule>
    <cfRule type="cellIs" dxfId="188" priority="41" operator="equal">
      <formula>"Media"</formula>
    </cfRule>
    <cfRule type="cellIs" dxfId="187" priority="40" operator="equal">
      <formula>"Alta"</formula>
    </cfRule>
  </conditionalFormatting>
  <conditionalFormatting sqref="N12">
    <cfRule type="cellIs" dxfId="186" priority="108" operator="equal">
      <formula>$V$13</formula>
    </cfRule>
    <cfRule type="cellIs" dxfId="185" priority="107" operator="equal">
      <formula>$V$12</formula>
    </cfRule>
    <cfRule type="cellIs" dxfId="184" priority="111" operator="equal">
      <formula>$V$16</formula>
    </cfRule>
    <cfRule type="cellIs" dxfId="183" priority="110" operator="equal">
      <formula>$V$15</formula>
    </cfRule>
    <cfRule type="cellIs" dxfId="182" priority="109" operator="equal">
      <formula>$V$14</formula>
    </cfRule>
  </conditionalFormatting>
  <conditionalFormatting sqref="N17">
    <cfRule type="cellIs" dxfId="181" priority="148" operator="equal">
      <formula>$V$14</formula>
    </cfRule>
    <cfRule type="cellIs" dxfId="180" priority="150" operator="equal">
      <formula>$V$16</formula>
    </cfRule>
    <cfRule type="cellIs" dxfId="179" priority="149" operator="equal">
      <formula>$V$15</formula>
    </cfRule>
    <cfRule type="cellIs" dxfId="178" priority="147" operator="equal">
      <formula>$V$13</formula>
    </cfRule>
    <cfRule type="cellIs" dxfId="177" priority="146" operator="equal">
      <formula>$V$12</formula>
    </cfRule>
  </conditionalFormatting>
  <conditionalFormatting sqref="N22">
    <cfRule type="cellIs" dxfId="176" priority="54" operator="equal">
      <formula>$V$12</formula>
    </cfRule>
    <cfRule type="cellIs" dxfId="175" priority="55" operator="equal">
      <formula>$V$13</formula>
    </cfRule>
    <cfRule type="cellIs" dxfId="174" priority="56" operator="equal">
      <formula>$V$14</formula>
    </cfRule>
    <cfRule type="cellIs" dxfId="173" priority="57" operator="equal">
      <formula>$V$15</formula>
    </cfRule>
    <cfRule type="cellIs" dxfId="172" priority="58" operator="equal">
      <formula>$V$16</formula>
    </cfRule>
  </conditionalFormatting>
  <conditionalFormatting sqref="N27">
    <cfRule type="cellIs" dxfId="171" priority="2" operator="equal">
      <formula>$V$13</formula>
    </cfRule>
    <cfRule type="cellIs" dxfId="170" priority="3" operator="equal">
      <formula>$V$14</formula>
    </cfRule>
    <cfRule type="cellIs" dxfId="169" priority="4" operator="equal">
      <formula>$V$15</formula>
    </cfRule>
    <cfRule type="cellIs" dxfId="168" priority="5" operator="equal">
      <formula>$V$16</formula>
    </cfRule>
    <cfRule type="cellIs" dxfId="167" priority="1" operator="equal">
      <formula>$V$12</formula>
    </cfRule>
  </conditionalFormatting>
  <conditionalFormatting sqref="P12 P17">
    <cfRule type="cellIs" dxfId="166" priority="960" operator="equal">
      <formula>"menor"</formula>
    </cfRule>
    <cfRule type="cellIs" dxfId="165" priority="957" operator="equal">
      <formula>"catastrofico"</formula>
    </cfRule>
    <cfRule type="cellIs" dxfId="164" priority="961" operator="equal">
      <formula>"leve"</formula>
    </cfRule>
    <cfRule type="cellIs" dxfId="163" priority="959" operator="equal">
      <formula>"Moderado"</formula>
    </cfRule>
    <cfRule type="cellIs" dxfId="162" priority="958" operator="equal">
      <formula>"Mayor"</formula>
    </cfRule>
  </conditionalFormatting>
  <conditionalFormatting sqref="P22">
    <cfRule type="cellIs" dxfId="161" priority="106" operator="equal">
      <formula>"leve"</formula>
    </cfRule>
    <cfRule type="cellIs" dxfId="160" priority="103" operator="equal">
      <formula>"Mayor"</formula>
    </cfRule>
    <cfRule type="cellIs" dxfId="159" priority="105" operator="equal">
      <formula>"menor"</formula>
    </cfRule>
    <cfRule type="cellIs" dxfId="158" priority="104" operator="equal">
      <formula>"Moderado"</formula>
    </cfRule>
    <cfRule type="cellIs" dxfId="157" priority="102" operator="equal">
      <formula>"catastrofico"</formula>
    </cfRule>
  </conditionalFormatting>
  <conditionalFormatting sqref="P27">
    <cfRule type="cellIs" dxfId="156" priority="53" operator="equal">
      <formula>"leve"</formula>
    </cfRule>
    <cfRule type="cellIs" dxfId="155" priority="52" operator="equal">
      <formula>"menor"</formula>
    </cfRule>
    <cfRule type="cellIs" dxfId="154" priority="50" operator="equal">
      <formula>"Mayor"</formula>
    </cfRule>
    <cfRule type="cellIs" dxfId="153" priority="49" operator="equal">
      <formula>"catastrofico"</formula>
    </cfRule>
    <cfRule type="cellIs" dxfId="152" priority="51" operator="equal">
      <formula>"Moderado"</formula>
    </cfRule>
  </conditionalFormatting>
  <conditionalFormatting sqref="R12">
    <cfRule type="cellIs" dxfId="151" priority="953" operator="equal">
      <formula>"Mayor"</formula>
    </cfRule>
    <cfRule type="cellIs" dxfId="150" priority="952" operator="equal">
      <formula>"catastrofico"</formula>
    </cfRule>
    <cfRule type="cellIs" dxfId="149" priority="955" operator="equal">
      <formula>"menor"</formula>
    </cfRule>
    <cfRule type="cellIs" dxfId="148" priority="956" operator="equal">
      <formula>"leve"</formula>
    </cfRule>
    <cfRule type="cellIs" dxfId="147" priority="954" operator="equal">
      <formula>"Moderado"</formula>
    </cfRule>
  </conditionalFormatting>
  <conditionalFormatting sqref="R17">
    <cfRule type="cellIs" dxfId="146" priority="926" operator="equal">
      <formula>"leve"</formula>
    </cfRule>
    <cfRule type="cellIs" dxfId="145" priority="925" operator="equal">
      <formula>"menor"</formula>
    </cfRule>
    <cfRule type="cellIs" dxfId="144" priority="924" operator="equal">
      <formula>"Moderado"</formula>
    </cfRule>
    <cfRule type="cellIs" dxfId="143" priority="923" operator="equal">
      <formula>"Mayor"</formula>
    </cfRule>
    <cfRule type="cellIs" dxfId="142" priority="922" operator="equal">
      <formula>"catastrofico"</formula>
    </cfRule>
  </conditionalFormatting>
  <conditionalFormatting sqref="R22">
    <cfRule type="cellIs" dxfId="141" priority="87" operator="equal">
      <formula>"catastrofico"</formula>
    </cfRule>
    <cfRule type="cellIs" dxfId="140" priority="88" operator="equal">
      <formula>"Mayor"</formula>
    </cfRule>
    <cfRule type="cellIs" dxfId="139" priority="90" operator="equal">
      <formula>"menor"</formula>
    </cfRule>
    <cfRule type="cellIs" dxfId="138" priority="91" operator="equal">
      <formula>"leve"</formula>
    </cfRule>
    <cfRule type="cellIs" dxfId="137" priority="89" operator="equal">
      <formula>"Moderado"</formula>
    </cfRule>
  </conditionalFormatting>
  <conditionalFormatting sqref="R27">
    <cfRule type="cellIs" dxfId="136" priority="36" operator="equal">
      <formula>"Moderado"</formula>
    </cfRule>
    <cfRule type="cellIs" dxfId="135" priority="38" operator="equal">
      <formula>"leve"</formula>
    </cfRule>
    <cfRule type="cellIs" dxfId="134" priority="37" operator="equal">
      <formula>"menor"</formula>
    </cfRule>
    <cfRule type="cellIs" dxfId="133" priority="34" operator="equal">
      <formula>"catastrofico"</formula>
    </cfRule>
    <cfRule type="cellIs" dxfId="132" priority="35" operator="equal">
      <formula>"Mayor"</formula>
    </cfRule>
  </conditionalFormatting>
  <conditionalFormatting sqref="T12">
    <cfRule type="cellIs" dxfId="131" priority="951" operator="equal">
      <formula>"leve"</formula>
    </cfRule>
    <cfRule type="cellIs" dxfId="130" priority="949" operator="equal">
      <formula>"Moderado"</formula>
    </cfRule>
    <cfRule type="cellIs" dxfId="129" priority="948" operator="equal">
      <formula>"Mayor"</formula>
    </cfRule>
    <cfRule type="cellIs" dxfId="128" priority="950" operator="equal">
      <formula>"menor"</formula>
    </cfRule>
    <cfRule type="cellIs" dxfId="127" priority="947" operator="equal">
      <formula>"catastrofico"</formula>
    </cfRule>
  </conditionalFormatting>
  <conditionalFormatting sqref="T17">
    <cfRule type="cellIs" dxfId="126" priority="917" operator="equal">
      <formula>"catastrofico"</formula>
    </cfRule>
    <cfRule type="cellIs" dxfId="125" priority="921" operator="equal">
      <formula>"leve"</formula>
    </cfRule>
    <cfRule type="cellIs" dxfId="124" priority="920" operator="equal">
      <formula>"menor"</formula>
    </cfRule>
    <cfRule type="cellIs" dxfId="123" priority="919" operator="equal">
      <formula>"Moderado"</formula>
    </cfRule>
    <cfRule type="cellIs" dxfId="122" priority="918" operator="equal">
      <formula>"Mayor"</formula>
    </cfRule>
  </conditionalFormatting>
  <conditionalFormatting sqref="T22">
    <cfRule type="cellIs" dxfId="121" priority="82" operator="equal">
      <formula>"catastrofico"</formula>
    </cfRule>
    <cfRule type="cellIs" dxfId="120" priority="83" operator="equal">
      <formula>"Mayor"</formula>
    </cfRule>
    <cfRule type="cellIs" dxfId="119" priority="85" operator="equal">
      <formula>"menor"</formula>
    </cfRule>
    <cfRule type="cellIs" dxfId="118" priority="86" operator="equal">
      <formula>"leve"</formula>
    </cfRule>
    <cfRule type="cellIs" dxfId="117" priority="84" operator="equal">
      <formula>"Moderado"</formula>
    </cfRule>
  </conditionalFormatting>
  <conditionalFormatting sqref="T27">
    <cfRule type="cellIs" dxfId="116" priority="33" operator="equal">
      <formula>"leve"</formula>
    </cfRule>
    <cfRule type="cellIs" dxfId="115" priority="32" operator="equal">
      <formula>"menor"</formula>
    </cfRule>
    <cfRule type="cellIs" dxfId="114" priority="31" operator="equal">
      <formula>"Moderado"</formula>
    </cfRule>
    <cfRule type="cellIs" dxfId="113" priority="30" operator="equal">
      <formula>"Mayor"</formula>
    </cfRule>
    <cfRule type="cellIs" dxfId="112" priority="29" operator="equal">
      <formula>"catastrofico"</formula>
    </cfRule>
  </conditionalFormatting>
  <conditionalFormatting sqref="U12">
    <cfRule type="cellIs" dxfId="111" priority="968" operator="equal">
      <formula>#REF!</formula>
    </cfRule>
    <cfRule type="cellIs" dxfId="110" priority="969" operator="equal">
      <formula>#REF!</formula>
    </cfRule>
    <cfRule type="cellIs" dxfId="109" priority="970" operator="equal">
      <formula>#REF!</formula>
    </cfRule>
    <cfRule type="cellIs" dxfId="108" priority="971" operator="equal">
      <formula>#REF!</formula>
    </cfRule>
    <cfRule type="cellIs" dxfId="107" priority="967" operator="equal">
      <formula>#REF!</formula>
    </cfRule>
  </conditionalFormatting>
  <conditionalFormatting sqref="U17">
    <cfRule type="cellIs" dxfId="106" priority="935" operator="equal">
      <formula>#REF!</formula>
    </cfRule>
    <cfRule type="cellIs" dxfId="105" priority="936" operator="equal">
      <formula>#REF!</formula>
    </cfRule>
    <cfRule type="cellIs" dxfId="104" priority="932" operator="equal">
      <formula>#REF!</formula>
    </cfRule>
    <cfRule type="cellIs" dxfId="103" priority="933" operator="equal">
      <formula>#REF!</formula>
    </cfRule>
    <cfRule type="cellIs" dxfId="102" priority="934" operator="equal">
      <formula>#REF!</formula>
    </cfRule>
  </conditionalFormatting>
  <conditionalFormatting sqref="U22">
    <cfRule type="cellIs" dxfId="101" priority="99" operator="equal">
      <formula>#REF!</formula>
    </cfRule>
    <cfRule type="cellIs" dxfId="100" priority="100" operator="equal">
      <formula>#REF!</formula>
    </cfRule>
    <cfRule type="cellIs" dxfId="99" priority="97" operator="equal">
      <formula>#REF!</formula>
    </cfRule>
    <cfRule type="cellIs" dxfId="98" priority="101" operator="equal">
      <formula>#REF!</formula>
    </cfRule>
    <cfRule type="cellIs" dxfId="97" priority="98" operator="equal">
      <formula>#REF!</formula>
    </cfRule>
  </conditionalFormatting>
  <conditionalFormatting sqref="U27">
    <cfRule type="cellIs" dxfId="96" priority="48" operator="equal">
      <formula>#REF!</formula>
    </cfRule>
    <cfRule type="cellIs" dxfId="95" priority="44" operator="equal">
      <formula>#REF!</formula>
    </cfRule>
    <cfRule type="cellIs" dxfId="94" priority="45" operator="equal">
      <formula>#REF!</formula>
    </cfRule>
    <cfRule type="cellIs" dxfId="93" priority="46" operator="equal">
      <formula>#REF!</formula>
    </cfRule>
    <cfRule type="cellIs" dxfId="92" priority="47" operator="equal">
      <formula>#REF!</formula>
    </cfRule>
  </conditionalFormatting>
  <conditionalFormatting sqref="V12">
    <cfRule type="cellIs" dxfId="91" priority="743" operator="equal">
      <formula>"Moderado"</formula>
    </cfRule>
    <cfRule type="cellIs" dxfId="90" priority="744" operator="equal">
      <formula>"Bajo"</formula>
    </cfRule>
    <cfRule type="cellIs" dxfId="89" priority="741" operator="equal">
      <formula>"Extremo"</formula>
    </cfRule>
    <cfRule type="cellIs" dxfId="88" priority="742" operator="equal">
      <formula>"Alto"</formula>
    </cfRule>
  </conditionalFormatting>
  <conditionalFormatting sqref="V17">
    <cfRule type="cellIs" dxfId="87" priority="737" operator="equal">
      <formula>"Extremo"</formula>
    </cfRule>
    <cfRule type="cellIs" dxfId="86" priority="738" operator="equal">
      <formula>"Alto"</formula>
    </cfRule>
    <cfRule type="cellIs" dxfId="85" priority="739" operator="equal">
      <formula>"Moderado"</formula>
    </cfRule>
    <cfRule type="cellIs" dxfId="84" priority="740" operator="equal">
      <formula>"Bajo"</formula>
    </cfRule>
  </conditionalFormatting>
  <conditionalFormatting sqref="V22">
    <cfRule type="cellIs" dxfId="83" priority="63" operator="equal">
      <formula>"Extremo"</formula>
    </cfRule>
    <cfRule type="cellIs" dxfId="82" priority="66" operator="equal">
      <formula>"Bajo"</formula>
    </cfRule>
    <cfRule type="cellIs" dxfId="81" priority="65" operator="equal">
      <formula>"Moderado"</formula>
    </cfRule>
    <cfRule type="cellIs" dxfId="80" priority="64" operator="equal">
      <formula>"Alto"</formula>
    </cfRule>
  </conditionalFormatting>
  <conditionalFormatting sqref="V27">
    <cfRule type="cellIs" dxfId="79" priority="10" operator="equal">
      <formula>"Extremo"</formula>
    </cfRule>
    <cfRule type="cellIs" dxfId="78" priority="11" operator="equal">
      <formula>"Alto"</formula>
    </cfRule>
    <cfRule type="cellIs" dxfId="77" priority="12" operator="equal">
      <formula>"Moderado"</formula>
    </cfRule>
    <cfRule type="cellIs" dxfId="76" priority="13" operator="equal">
      <formula>"Bajo"</formula>
    </cfRule>
  </conditionalFormatting>
  <conditionalFormatting sqref="AO12">
    <cfRule type="cellIs" dxfId="75" priority="942" operator="equal">
      <formula>"Muy Alta"</formula>
    </cfRule>
    <cfRule type="cellIs" dxfId="74" priority="943" operator="equal">
      <formula>"Alta"</formula>
    </cfRule>
    <cfRule type="cellIs" dxfId="73" priority="944" operator="equal">
      <formula>"Media"</formula>
    </cfRule>
    <cfRule type="cellIs" dxfId="72" priority="945" operator="equal">
      <formula>"Baja"</formula>
    </cfRule>
    <cfRule type="cellIs" dxfId="71" priority="946" operator="equal">
      <formula>"Muy Baja"</formula>
    </cfRule>
  </conditionalFormatting>
  <conditionalFormatting sqref="AO17">
    <cfRule type="cellIs" dxfId="70" priority="916" operator="equal">
      <formula>"Muy Baja"</formula>
    </cfRule>
    <cfRule type="cellIs" dxfId="69" priority="915" operator="equal">
      <formula>"Baja"</formula>
    </cfRule>
    <cfRule type="cellIs" dxfId="68" priority="914" operator="equal">
      <formula>"Media"</formula>
    </cfRule>
    <cfRule type="cellIs" dxfId="67" priority="912" operator="equal">
      <formula>"Muy Alta"</formula>
    </cfRule>
    <cfRule type="cellIs" dxfId="66" priority="913" operator="equal">
      <formula>"Alta"</formula>
    </cfRule>
  </conditionalFormatting>
  <conditionalFormatting sqref="AO22">
    <cfRule type="cellIs" dxfId="65" priority="77" operator="equal">
      <formula>"Muy Alta"</formula>
    </cfRule>
    <cfRule type="cellIs" dxfId="64" priority="78" operator="equal">
      <formula>"Alta"</formula>
    </cfRule>
    <cfRule type="cellIs" dxfId="63" priority="80" operator="equal">
      <formula>"Baja"</formula>
    </cfRule>
    <cfRule type="cellIs" dxfId="62" priority="81" operator="equal">
      <formula>"Muy Baja"</formula>
    </cfRule>
    <cfRule type="cellIs" dxfId="61" priority="79" operator="equal">
      <formula>"Media"</formula>
    </cfRule>
  </conditionalFormatting>
  <conditionalFormatting sqref="AO27">
    <cfRule type="cellIs" dxfId="60" priority="28" operator="equal">
      <formula>"Muy Baja"</formula>
    </cfRule>
    <cfRule type="cellIs" dxfId="59" priority="27" operator="equal">
      <formula>"Baja"</formula>
    </cfRule>
    <cfRule type="cellIs" dxfId="58" priority="25" operator="equal">
      <formula>"Alta"</formula>
    </cfRule>
    <cfRule type="cellIs" dxfId="57" priority="24" operator="equal">
      <formula>"Muy Alta"</formula>
    </cfRule>
    <cfRule type="cellIs" dxfId="56" priority="26" operator="equal">
      <formula>"Media"</formula>
    </cfRule>
  </conditionalFormatting>
  <conditionalFormatting sqref="AQ12">
    <cfRule type="cellIs" dxfId="55" priority="937" operator="equal">
      <formula>"Catastrofico"</formula>
    </cfRule>
    <cfRule type="cellIs" dxfId="54" priority="939" operator="equal">
      <formula>"Moderado"</formula>
    </cfRule>
    <cfRule type="cellIs" dxfId="53" priority="940" operator="equal">
      <formula>"Menor"</formula>
    </cfRule>
    <cfRule type="cellIs" dxfId="52" priority="941" operator="equal">
      <formula>"Leve"</formula>
    </cfRule>
    <cfRule type="cellIs" dxfId="51" priority="938" operator="equal">
      <formula>"Mayor"</formula>
    </cfRule>
  </conditionalFormatting>
  <conditionalFormatting sqref="AQ17">
    <cfRule type="cellIs" dxfId="50" priority="907" operator="equal">
      <formula>"Catastrofico"</formula>
    </cfRule>
    <cfRule type="cellIs" dxfId="49" priority="908" operator="equal">
      <formula>"Mayor"</formula>
    </cfRule>
    <cfRule type="cellIs" dxfId="48" priority="909" operator="equal">
      <formula>"Moderado"</formula>
    </cfRule>
    <cfRule type="cellIs" dxfId="47" priority="910" operator="equal">
      <formula>"Menor"</formula>
    </cfRule>
    <cfRule type="cellIs" dxfId="46" priority="911" operator="equal">
      <formula>"Leve"</formula>
    </cfRule>
  </conditionalFormatting>
  <conditionalFormatting sqref="AQ22">
    <cfRule type="cellIs" dxfId="45" priority="72" operator="equal">
      <formula>"Catastrofico"</formula>
    </cfRule>
    <cfRule type="cellIs" dxfId="44" priority="73" operator="equal">
      <formula>"Mayor"</formula>
    </cfRule>
    <cfRule type="cellIs" dxfId="43" priority="76" operator="equal">
      <formula>"Leve"</formula>
    </cfRule>
    <cfRule type="cellIs" dxfId="42" priority="75" operator="equal">
      <formula>"Menor"</formula>
    </cfRule>
    <cfRule type="cellIs" dxfId="41" priority="74" operator="equal">
      <formula>"Moderado"</formula>
    </cfRule>
  </conditionalFormatting>
  <conditionalFormatting sqref="AQ27">
    <cfRule type="cellIs" dxfId="40" priority="22" operator="equal">
      <formula>"Menor"</formula>
    </cfRule>
    <cfRule type="cellIs" dxfId="39" priority="19" operator="equal">
      <formula>"Catastrofico"</formula>
    </cfRule>
    <cfRule type="cellIs" dxfId="38" priority="20" operator="equal">
      <formula>"Mayor"</formula>
    </cfRule>
    <cfRule type="cellIs" dxfId="37" priority="21" operator="equal">
      <formula>"Moderado"</formula>
    </cfRule>
    <cfRule type="cellIs" dxfId="36" priority="23" operator="equal">
      <formula>"Leve"</formula>
    </cfRule>
  </conditionalFormatting>
  <conditionalFormatting sqref="AR12">
    <cfRule type="cellIs" dxfId="35" priority="783" operator="equal">
      <formula>"Bajo"</formula>
    </cfRule>
    <cfRule type="cellIs" dxfId="34" priority="782" operator="equal">
      <formula>"Moderado"</formula>
    </cfRule>
    <cfRule type="cellIs" dxfId="33" priority="781" operator="equal">
      <formula>"Alto"</formula>
    </cfRule>
    <cfRule type="cellIs" dxfId="32" priority="780" operator="equal">
      <formula>"Extremo"</formula>
    </cfRule>
  </conditionalFormatting>
  <conditionalFormatting sqref="AR17">
    <cfRule type="cellIs" dxfId="31" priority="732" operator="equal">
      <formula>"Bajo"</formula>
    </cfRule>
    <cfRule type="cellIs" dxfId="30" priority="731" operator="equal">
      <formula>"Moderado"</formula>
    </cfRule>
    <cfRule type="cellIs" dxfId="29" priority="730" operator="equal">
      <formula>"Alto"</formula>
    </cfRule>
    <cfRule type="cellIs" dxfId="28" priority="729" operator="equal">
      <formula>"Extremo"</formula>
    </cfRule>
  </conditionalFormatting>
  <conditionalFormatting sqref="AR22">
    <cfRule type="cellIs" dxfId="27" priority="61" operator="equal">
      <formula>"Moderado"</formula>
    </cfRule>
    <cfRule type="cellIs" dxfId="26" priority="62" operator="equal">
      <formula>"Bajo"</formula>
    </cfRule>
    <cfRule type="cellIs" dxfId="25" priority="59" operator="equal">
      <formula>"Extremo"</formula>
    </cfRule>
    <cfRule type="cellIs" dxfId="24" priority="60" operator="equal">
      <formula>"Alto"</formula>
    </cfRule>
  </conditionalFormatting>
  <conditionalFormatting sqref="AR27">
    <cfRule type="cellIs" dxfId="23" priority="6" operator="equal">
      <formula>"Extremo"</formula>
    </cfRule>
    <cfRule type="cellIs" dxfId="22" priority="9" operator="equal">
      <formula>"Bajo"</formula>
    </cfRule>
    <cfRule type="cellIs" dxfId="21" priority="8" operator="equal">
      <formula>"Moderado"</formula>
    </cfRule>
    <cfRule type="cellIs" dxfId="20" priority="7" operator="equal">
      <formula>"Alto"</formula>
    </cfRule>
  </conditionalFormatting>
  <conditionalFormatting sqref="AS12">
    <cfRule type="cellIs" dxfId="19" priority="819" operator="equal">
      <formula>"Reducir mitigar"</formula>
    </cfRule>
    <cfRule type="cellIs" dxfId="18" priority="817" operator="equal">
      <formula>"reducir transferir"</formula>
    </cfRule>
    <cfRule type="cellIs" dxfId="17" priority="816" operator="equal">
      <formula>"Aceptar"</formula>
    </cfRule>
    <cfRule type="cellIs" dxfId="16" priority="815" operator="equal">
      <formula>"Evitar"</formula>
    </cfRule>
    <cfRule type="cellIs" dxfId="15" priority="818" operator="equal">
      <formula>"reducir mitigar"</formula>
    </cfRule>
  </conditionalFormatting>
  <conditionalFormatting sqref="AS17">
    <cfRule type="cellIs" dxfId="14" priority="810" operator="equal">
      <formula>"Evitar"</formula>
    </cfRule>
    <cfRule type="cellIs" dxfId="13" priority="811" operator="equal">
      <formula>"Aceptar"</formula>
    </cfRule>
    <cfRule type="cellIs" dxfId="12" priority="812" operator="equal">
      <formula>"reducir transferir"</formula>
    </cfRule>
    <cfRule type="cellIs" dxfId="11" priority="813" operator="equal">
      <formula>"reducir mitigar"</formula>
    </cfRule>
    <cfRule type="cellIs" dxfId="10" priority="814" operator="equal">
      <formula>"Reducir mitigar"</formula>
    </cfRule>
  </conditionalFormatting>
  <conditionalFormatting sqref="AS22">
    <cfRule type="cellIs" dxfId="9" priority="70" operator="equal">
      <formula>"reducir mitigar"</formula>
    </cfRule>
    <cfRule type="cellIs" dxfId="8" priority="71" operator="equal">
      <formula>"Reducir mitigar"</formula>
    </cfRule>
    <cfRule type="cellIs" dxfId="7" priority="67" operator="equal">
      <formula>"Evitar"</formula>
    </cfRule>
    <cfRule type="cellIs" dxfId="6" priority="68" operator="equal">
      <formula>"Aceptar"</formula>
    </cfRule>
    <cfRule type="cellIs" dxfId="5" priority="69" operator="equal">
      <formula>"reducir transferir"</formula>
    </cfRule>
  </conditionalFormatting>
  <conditionalFormatting sqref="AS27">
    <cfRule type="cellIs" dxfId="4" priority="18" operator="equal">
      <formula>"Reducir mitigar"</formula>
    </cfRule>
    <cfRule type="cellIs" dxfId="3" priority="17" operator="equal">
      <formula>"reducir mitigar"</formula>
    </cfRule>
    <cfRule type="cellIs" dxfId="2" priority="16" operator="equal">
      <formula>"reducir transferir"</formula>
    </cfRule>
    <cfRule type="cellIs" dxfId="1" priority="15" operator="equal">
      <formula>"Aceptar"</formula>
    </cfRule>
    <cfRule type="cellIs" dxfId="0" priority="14" operator="equal">
      <formula>"Evitar"</formula>
    </cfRule>
  </conditionalFormatting>
  <dataValidations count="13">
    <dataValidation type="list" allowBlank="1" showInputMessage="1" showErrorMessage="1" sqref="AS12 AS17 AS22 AS27">
      <formula1>"Reducir mitigar,Reducir Transferir,Aceptar,Evitar"</formula1>
    </dataValidation>
    <dataValidation type="list" allowBlank="1" showInputMessage="1" showErrorMessage="1" sqref="H12:I12 H22:I22 H27:I27 G17:I17">
      <formula1>"Procesos,Evento externo,Talento humano,Tecnologias,Infraestructura"</formula1>
    </dataValidation>
    <dataValidation type="list" allowBlank="1" showInputMessage="1" showErrorMessage="1" sqref="C12:C31">
      <formula1>"Posibilidad de perdidad economica,Posibilidad de perdida reputacional,Posibilidad de perdida economica y reputacional,Posibilidad de perdida reputacional y economica"</formula1>
    </dataValidation>
    <dataValidation type="list" allowBlank="1" showInputMessage="1" showErrorMessage="1" sqref="G12:G31">
      <formula1>"A Ejecucion y administracion de procesos,B Fraude externo,C Fraude interno,D Fallas teconologicas,E Relaciones laborales,F Usuarios productos y practicas organizacionales,G Daños activos fisicos"</formula1>
    </dataValidation>
    <dataValidation type="list" allowBlank="1" showInputMessage="1" showErrorMessage="1" sqref="N12:N31">
      <formula1>"N/A,menor a 10 SMLMV,ENTRE 10 Y 50 SMLMV,entre 50 y 100 SMLMV,entre 100 y 500 SMLMV,Mayor a 500 SMLMV"</formula1>
    </dataValidation>
    <dataValidation type="list" allowBlank="1" showInputMessage="1" showErrorMessage="1" sqref="K5">
      <formula1>"Estrategico,Misional,Apoyo"</formula1>
    </dataValidation>
    <dataValidation type="list" allowBlank="1" showInputMessage="1" showErrorMessage="1" sqref="BC12:BC31">
      <formula1>"Sin Iniciar,En proceso,Cerrado"</formula1>
    </dataValidation>
    <dataValidation type="list" allowBlank="1" showInputMessage="1" showErrorMessage="1" sqref="Q12:Q31">
      <formula1>$BI$1:$BI$6</formula1>
    </dataValidation>
    <dataValidation type="list" allowBlank="1" showInputMessage="1" showErrorMessage="1" sqref="AB12:AB31">
      <formula1>"Preventivo,Detectivo,Correctivo,NA"</formula1>
    </dataValidation>
    <dataValidation type="list" allowBlank="1" showInputMessage="1" showErrorMessage="1" sqref="AE12:AE31">
      <formula1>"Manual,Automatico,NA"</formula1>
    </dataValidation>
    <dataValidation type="list" allowBlank="1" showInputMessage="1" showErrorMessage="1" sqref="AG12:AG31">
      <formula1>"Documentado,Sin Documentar,NA"</formula1>
    </dataValidation>
    <dataValidation type="list" allowBlank="1" showInputMessage="1" showErrorMessage="1" sqref="AH12:AH31">
      <formula1>"Continua,Aleatoria,NA"</formula1>
    </dataValidation>
    <dataValidation type="list" allowBlank="1" showInputMessage="1" showErrorMessage="1" sqref="AI12:AI31">
      <formula1>"Con Registro,Sin Registro,NA"</formula1>
    </dataValidation>
  </dataValidations>
  <pageMargins left="0.7" right="0.7" top="0.75" bottom="0.75" header="0.3" footer="0.3"/>
  <pageSetup orientation="portrait" horizontalDpi="429496729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5"/>
  <sheetViews>
    <sheetView workbookViewId="0">
      <selection activeCell="B5" sqref="B5"/>
    </sheetView>
  </sheetViews>
  <sheetFormatPr baseColWidth="10" defaultColWidth="11.42578125" defaultRowHeight="15" x14ac:dyDescent="0.25"/>
  <cols>
    <col min="1" max="1" width="11.7109375" customWidth="1"/>
    <col min="2" max="2" width="69.140625" customWidth="1"/>
    <col min="3" max="3" width="13.5703125" customWidth="1"/>
  </cols>
  <sheetData>
    <row r="2" spans="1:3" x14ac:dyDescent="0.25">
      <c r="A2" s="213" t="s">
        <v>310</v>
      </c>
      <c r="B2" s="213"/>
      <c r="C2" s="213"/>
    </row>
    <row r="3" spans="1:3" x14ac:dyDescent="0.25">
      <c r="A3" s="66" t="s">
        <v>311</v>
      </c>
      <c r="B3" s="66" t="s">
        <v>312</v>
      </c>
      <c r="C3" s="66" t="s">
        <v>313</v>
      </c>
    </row>
    <row r="4" spans="1:3" x14ac:dyDescent="0.25">
      <c r="A4" s="63">
        <v>45028</v>
      </c>
      <c r="B4" s="64" t="s">
        <v>314</v>
      </c>
      <c r="C4" s="65" t="s">
        <v>315</v>
      </c>
    </row>
    <row r="5" spans="1:3" ht="30" customHeight="1" x14ac:dyDescent="0.25">
      <c r="A5" s="62">
        <v>45565</v>
      </c>
      <c r="B5" s="61" t="s">
        <v>316</v>
      </c>
      <c r="C5" s="43" t="s">
        <v>317</v>
      </c>
    </row>
  </sheetData>
  <mergeCells count="1">
    <mergeCell ref="A2:C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roceso xmlns="e63c261e-576a-4464-8e1a-3e600ab9cd37">Direccionamiento Estratégico</Proceso>
    <Macroproceso xmlns="e63c261e-576a-4464-8e1a-3e600ab9cd37">Planeación Territorial y Direccionamiento Estratégico</Macroproceso>
    <Subproceso xmlns="e63c261e-576a-4464-8e1a-3e600ab9cd37">Administración de Riesgo</Subproceso>
    <Pol_x00ed_ticadeGesti_x00f3_nyDesempe_x00f1_oconsusresponsablestransversalmente xmlns="e63c261e-576a-4464-8e1a-3e600ab9cd37" xsi:nil="true"/>
    <ConsecutivoDocumento xmlns="52fe8d8c-7713-4de2-94fa-5088926a82f0" xsi:nil="true"/>
    <IdControlCambios xmlns="47fca8cc-6480-428c-987f-00df926da507">170</IdControlCambios>
    <Inicial xmlns="e63c261e-576a-4464-8e1a-3e600ab9cd37" xsi:nil="true"/>
    <Pol_x00ed_ticadeGesti_x00f3_nyDesempe_x00f1_o xmlns="e63c261e-576a-4464-8e1a-3e600ab9cd37" xsi:nil="true"/>
    <Versi_x00f3_ndelDocumento xmlns="e63c261e-576a-4464-8e1a-3e600ab9cd37">2.0</Versi_x00f3_ndelDocumento>
    <Vigencia xmlns="e63c261e-576a-4464-8e1a-3e600ab9cd37" xsi:nil="true"/>
    <Cod xmlns="e63c261e-576a-4464-8e1a-3e600ab9cd37" xsi:nil="true"/>
    <TipodeDocumento xmlns="e63c261e-576a-4464-8e1a-3e600ab9cd37">Formato</TipodeDocumento>
    <Codigo xmlns="e63c261e-576a-4464-8e1a-3e600ab9cd37">PTDDE03-F003</Codigo>
    <NombredelDocumento xmlns="e63c261e-576a-4464-8e1a-3e600ab9cd37">Matriz De Riesgos Institucionales - Contexto e Identificación</NombredelDocumento>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422DA45122F514B84565F5B9ADE3D48" ma:contentTypeVersion="20" ma:contentTypeDescription="Crear nuevo documento." ma:contentTypeScope="" ma:versionID="d1f18ec20f41472623dfbc42c3698d77">
  <xsd:schema xmlns:xsd="http://www.w3.org/2001/XMLSchema" xmlns:xs="http://www.w3.org/2001/XMLSchema" xmlns:p="http://schemas.microsoft.com/office/2006/metadata/properties" xmlns:ns2="e63c261e-576a-4464-8e1a-3e600ab9cd37" xmlns:ns3="52fe8d8c-7713-4de2-94fa-5088926a82f0" xmlns:ns4="47fca8cc-6480-428c-987f-00df926da507" targetNamespace="http://schemas.microsoft.com/office/2006/metadata/properties" ma:root="true" ma:fieldsID="b5df96bf52819109281e1c1993cd6865" ns2:_="" ns3:_="" ns4:_="">
    <xsd:import namespace="e63c261e-576a-4464-8e1a-3e600ab9cd37"/>
    <xsd:import namespace="52fe8d8c-7713-4de2-94fa-5088926a82f0"/>
    <xsd:import namespace="47fca8cc-6480-428c-987f-00df926da507"/>
    <xsd:element name="properties">
      <xsd:complexType>
        <xsd:sequence>
          <xsd:element name="documentManagement">
            <xsd:complexType>
              <xsd:all>
                <xsd:element ref="ns2:NombredelDocumento" minOccurs="0"/>
                <xsd:element ref="ns2:Macroproceso" minOccurs="0"/>
                <xsd:element ref="ns2:Proceso" minOccurs="0"/>
                <xsd:element ref="ns2:Subproceso" minOccurs="0"/>
                <xsd:element ref="ns2:Cod" minOccurs="0"/>
                <xsd:element ref="ns2:TipodeDocumento" minOccurs="0"/>
                <xsd:element ref="ns2:Inicial" minOccurs="0"/>
                <xsd:element ref="ns2:Codigo" minOccurs="0"/>
                <xsd:element ref="ns2:Pol_x00ed_ticadeGesti_x00f3_nyDesempe_x00f1_o" minOccurs="0"/>
                <xsd:element ref="ns2:Pol_x00ed_ticadeGesti_x00f3_nyDesempe_x00f1_oconsusresponsablestransversalmente" minOccurs="0"/>
                <xsd:element ref="ns2:Versi_x00f3_ndelDocumento" minOccurs="0"/>
                <xsd:element ref="ns2:Vigencia" minOccurs="0"/>
                <xsd:element ref="ns2:MediaServiceMetadata" minOccurs="0"/>
                <xsd:element ref="ns2:MediaServiceFastMetadata" minOccurs="0"/>
                <xsd:element ref="ns3:ConsecutivoDocumento" minOccurs="0"/>
                <xsd:element ref="ns4:IdControlCambios"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3c261e-576a-4464-8e1a-3e600ab9cd37" elementFormDefault="qualified">
    <xsd:import namespace="http://schemas.microsoft.com/office/2006/documentManagement/types"/>
    <xsd:import namespace="http://schemas.microsoft.com/office/infopath/2007/PartnerControls"/>
    <xsd:element name="NombredelDocumento" ma:index="8" nillable="true" ma:displayName="Nombre del Documento" ma:format="Dropdown" ma:internalName="NombredelDocumento">
      <xsd:simpleType>
        <xsd:restriction base="dms:Text">
          <xsd:maxLength value="255"/>
        </xsd:restriction>
      </xsd:simpleType>
    </xsd:element>
    <xsd:element name="Macroproceso" ma:index="9" nillable="true" ma:displayName="Macroproceso" ma:format="Dropdown" ma:internalName="Macroproceso">
      <xsd:simpleType>
        <xsd:restriction base="dms:Text">
          <xsd:maxLength value="255"/>
        </xsd:restriction>
      </xsd:simpleType>
    </xsd:element>
    <xsd:element name="Proceso" ma:index="10" nillable="true" ma:displayName="Proceso" ma:format="Dropdown" ma:internalName="Proceso">
      <xsd:simpleType>
        <xsd:restriction base="dms:Text">
          <xsd:maxLength value="255"/>
        </xsd:restriction>
      </xsd:simpleType>
    </xsd:element>
    <xsd:element name="Subproceso" ma:index="11" nillable="true" ma:displayName="Subproceso" ma:format="Dropdown" ma:internalName="Subproceso">
      <xsd:simpleType>
        <xsd:restriction base="dms:Text">
          <xsd:maxLength value="255"/>
        </xsd:restriction>
      </xsd:simpleType>
    </xsd:element>
    <xsd:element name="Cod" ma:index="12" nillable="true" ma:displayName="Cod" ma:format="Dropdown" ma:internalName="Cod">
      <xsd:simpleType>
        <xsd:restriction base="dms:Text">
          <xsd:maxLength value="255"/>
        </xsd:restriction>
      </xsd:simpleType>
    </xsd:element>
    <xsd:element name="TipodeDocumento" ma:index="13" nillable="true" ma:displayName="Tipo de Documento" ma:format="Dropdown" ma:internalName="TipodeDocumento">
      <xsd:simpleType>
        <xsd:restriction base="dms:Text">
          <xsd:maxLength value="255"/>
        </xsd:restriction>
      </xsd:simpleType>
    </xsd:element>
    <xsd:element name="Inicial" ma:index="14" nillable="true" ma:displayName="Inicial" ma:format="Dropdown" ma:internalName="Inicial">
      <xsd:simpleType>
        <xsd:restriction base="dms:Text">
          <xsd:maxLength value="255"/>
        </xsd:restriction>
      </xsd:simpleType>
    </xsd:element>
    <xsd:element name="Codigo" ma:index="15" nillable="true" ma:displayName="Código" ma:format="Dropdown" ma:internalName="Codigo">
      <xsd:simpleType>
        <xsd:restriction base="dms:Text">
          <xsd:maxLength value="255"/>
        </xsd:restriction>
      </xsd:simpleType>
    </xsd:element>
    <xsd:element name="Pol_x00ed_ticadeGesti_x00f3_nyDesempe_x00f1_o" ma:index="16" nillable="true" ma:displayName="Política de Gestión y Desempeño" ma:format="Dropdown" ma:internalName="Pol_x00ed_ticadeGesti_x00f3_nyDesempe_x00f1_o">
      <xsd:simpleType>
        <xsd:restriction base="dms:Text">
          <xsd:maxLength value="255"/>
        </xsd:restriction>
      </xsd:simpleType>
    </xsd:element>
    <xsd:element name="Pol_x00ed_ticadeGesti_x00f3_nyDesempe_x00f1_oconsusresponsablestransversalmente" ma:index="17" nillable="true" ma:displayName="Política de Gestión y Desempeño con sus responsables transversalmente" ma:format="Dropdown" ma:internalName="Pol_x00ed_ticadeGesti_x00f3_nyDesempe_x00f1_oconsusresponsablestransversalmente">
      <xsd:simpleType>
        <xsd:restriction base="dms:Text">
          <xsd:maxLength value="255"/>
        </xsd:restriction>
      </xsd:simpleType>
    </xsd:element>
    <xsd:element name="Versi_x00f3_ndelDocumento" ma:index="18" nillable="true" ma:displayName="Versión del Documento" ma:format="Dropdown" ma:internalName="Versi_x00f3_ndelDocumento">
      <xsd:simpleType>
        <xsd:restriction base="dms:Text">
          <xsd:maxLength value="255"/>
        </xsd:restriction>
      </xsd:simpleType>
    </xsd:element>
    <xsd:element name="Vigencia" ma:index="19" nillable="true" ma:displayName="Vigencia" ma:format="DateTime" ma:internalName="Vigencia">
      <xsd:simpleType>
        <xsd:restriction base="dms:DateTime"/>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2fe8d8c-7713-4de2-94fa-5088926a82f0" elementFormDefault="qualified">
    <xsd:import namespace="http://schemas.microsoft.com/office/2006/documentManagement/types"/>
    <xsd:import namespace="http://schemas.microsoft.com/office/infopath/2007/PartnerControls"/>
    <xsd:element name="ConsecutivoDocumento" ma:index="24" nillable="true" ma:displayName="ConsecutivoDocumento" ma:format="Dropdown" ma:internalName="ConsecutivoDocument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fca8cc-6480-428c-987f-00df926da507" elementFormDefault="qualified">
    <xsd:import namespace="http://schemas.microsoft.com/office/2006/documentManagement/types"/>
    <xsd:import namespace="http://schemas.microsoft.com/office/infopath/2007/PartnerControls"/>
    <xsd:element name="IdControlCambios" ma:index="25" nillable="true" ma:displayName="IdControlCambios" ma:format="Dropdown" ma:internalName="IdControlCambios" ma:percentage="FALSE">
      <xsd:simpleType>
        <xsd:restriction base="dms:Number"/>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EA2B1E-A1D7-4D93-8716-8048D5BB7CA7}">
  <ds:schemaRefs>
    <ds:schemaRef ds:uri="http://purl.org/dc/terms/"/>
    <ds:schemaRef ds:uri="http://www.w3.org/XML/1998/namespace"/>
    <ds:schemaRef ds:uri="http://purl.org/dc/elements/1.1/"/>
    <ds:schemaRef ds:uri="http://schemas.microsoft.com/office/2006/documentManagement/types"/>
    <ds:schemaRef ds:uri="http://purl.org/dc/dcmitype/"/>
    <ds:schemaRef ds:uri="47fca8cc-6480-428c-987f-00df926da507"/>
    <ds:schemaRef ds:uri="52fe8d8c-7713-4de2-94fa-5088926a82f0"/>
    <ds:schemaRef ds:uri="http://schemas.microsoft.com/office/infopath/2007/PartnerControls"/>
    <ds:schemaRef ds:uri="http://schemas.openxmlformats.org/package/2006/metadata/core-properties"/>
    <ds:schemaRef ds:uri="e63c261e-576a-4464-8e1a-3e600ab9cd37"/>
    <ds:schemaRef ds:uri="http://schemas.microsoft.com/office/2006/metadata/properties"/>
  </ds:schemaRefs>
</ds:datastoreItem>
</file>

<file path=customXml/itemProps2.xml><?xml version="1.0" encoding="utf-8"?>
<ds:datastoreItem xmlns:ds="http://schemas.openxmlformats.org/officeDocument/2006/customXml" ds:itemID="{7629AA0B-BECC-41C8-BFDB-84C6D5D07A6F}">
  <ds:schemaRefs>
    <ds:schemaRef ds:uri="http://schemas.microsoft.com/sharepoint/v3/contenttype/forms"/>
  </ds:schemaRefs>
</ds:datastoreItem>
</file>

<file path=customXml/itemProps3.xml><?xml version="1.0" encoding="utf-8"?>
<ds:datastoreItem xmlns:ds="http://schemas.openxmlformats.org/officeDocument/2006/customXml" ds:itemID="{D9DB1557-D2E9-4364-A82F-FD2EC3D421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3c261e-576a-4464-8e1a-3e600ab9cd37"/>
    <ds:schemaRef ds:uri="52fe8d8c-7713-4de2-94fa-5088926a82f0"/>
    <ds:schemaRef ds:uri="47fca8cc-6480-428c-987f-00df926da5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Indice</vt:lpstr>
      <vt:lpstr>CONTEXTO</vt:lpstr>
      <vt:lpstr>MATRIZ DE RIESGOS</vt:lpstr>
      <vt:lpstr>Control de Cambios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2025-06-13T15:55:48Z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0x0101002422DA45122F514B84565F5B9ADE3D48</vt:lpwstr>
  </property>
  <property fmtid="{D5CDD505-2E9C-101B-9397-08002B2CF9AE}" pid="3" name="Order">
    <vt:r8>8300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CargoSolicitadoPor">
    <vt:lpwstr> </vt:lpwstr>
  </property>
  <property fmtid="{D5CDD505-2E9C-101B-9397-08002B2CF9AE}" pid="13" name="CorreoElectronicoSolicitadoPor">
    <vt:lpwstr> </vt:lpwstr>
  </property>
  <property fmtid="{D5CDD505-2E9C-101B-9397-08002B2CF9AE}" pid="14" name="MotivoSolicitud">
    <vt:lpwstr>Creacion formato</vt:lpwstr>
  </property>
  <property fmtid="{D5CDD505-2E9C-101B-9397-08002B2CF9AE}" pid="15" name="SolicitadoPor">
    <vt:lpwstr>María Bernarda Pérez Cardona</vt:lpwstr>
  </property>
  <property fmtid="{D5CDD505-2E9C-101B-9397-08002B2CF9AE}" pid="16" name="CorreoRespValidacion">
    <vt:lpwstr>jemartinezp@cartagena.gov.co</vt:lpwstr>
  </property>
  <property fmtid="{D5CDD505-2E9C-101B-9397-08002B2CF9AE}" pid="17" name="ObservCalidad">
    <vt:lpwstr> </vt:lpwstr>
  </property>
  <property fmtid="{D5CDD505-2E9C-101B-9397-08002B2CF9AE}" pid="18" name="TipoDocumento">
    <vt:lpwstr>Documento</vt:lpwstr>
  </property>
  <property fmtid="{D5CDD505-2E9C-101B-9397-08002B2CF9AE}" pid="19" name="CargoRespValidacion">
    <vt:lpwstr>Asesor del Área de Calidad Secretaría General</vt:lpwstr>
  </property>
  <property fmtid="{D5CDD505-2E9C-101B-9397-08002B2CF9AE}" pid="20" name="RespValidacion">
    <vt:lpwstr>Jair Eliecer Martinez Pedrozo</vt:lpwstr>
  </property>
  <property fmtid="{D5CDD505-2E9C-101B-9397-08002B2CF9AE}" pid="21" name="EstadoSolicitud">
    <vt:lpwstr>Validado</vt:lpwstr>
  </property>
  <property fmtid="{D5CDD505-2E9C-101B-9397-08002B2CF9AE}" pid="22" name="NombreDocumento">
    <vt:lpwstr>Matriz De Riesgos Institucionales - Contexto e Identificación</vt:lpwstr>
  </property>
  <property fmtid="{D5CDD505-2E9C-101B-9397-08002B2CF9AE}" pid="23" name="TipoSolicitud">
    <vt:lpwstr>Modificación</vt:lpwstr>
  </property>
  <property fmtid="{D5CDD505-2E9C-101B-9397-08002B2CF9AE}" pid="24" name="CodigoDoc">
    <vt:lpwstr>PTDDE03-F003</vt:lpwstr>
  </property>
  <property fmtid="{D5CDD505-2E9C-101B-9397-08002B2CF9AE}" pid="25" name="ObservGestorCalidad">
    <vt:lpwstr> </vt:lpwstr>
  </property>
  <property fmtid="{D5CDD505-2E9C-101B-9397-08002B2CF9AE}" pid="26" name="SolicitudValidada">
    <vt:lpwstr>Si</vt:lpwstr>
  </property>
  <property fmtid="{D5CDD505-2E9C-101B-9397-08002B2CF9AE}" pid="27" name="TipoDoc">
    <vt:lpwstr>Formato</vt:lpwstr>
  </property>
  <property fmtid="{D5CDD505-2E9C-101B-9397-08002B2CF9AE}" pid="28" name="VersionDocumento">
    <vt:lpwstr>2.0</vt:lpwstr>
  </property>
</Properties>
</file>