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2"/>
  <workbookPr filterPrivacy="1" codeName="ThisWorkbook" defaultThemeVersion="124226"/>
  <xr:revisionPtr revIDLastSave="4" documentId="13_ncr:1_{5FA28033-05AC-42FA-89B6-30AA05D0C604}" xr6:coauthVersionLast="47" xr6:coauthVersionMax="47" xr10:uidLastSave="{D5936ABB-4ECB-4E62-8665-AC4ABAF32A54}"/>
  <bookViews>
    <workbookView xWindow="-108" yWindow="-108" windowWidth="23256" windowHeight="12456" tabRatio="975" firstSheet="2" activeTab="2" xr2:uid="{00000000-000D-0000-FFFF-FFFF00000000}"/>
  </bookViews>
  <sheets>
    <sheet name="Indice" sheetId="28" r:id="rId1"/>
    <sheet name="CONTEXTO" sheetId="32" r:id="rId2"/>
    <sheet name="ACCESO A LA JUSTICIA" sheetId="29" r:id="rId3"/>
    <sheet name="Control de Cambios" sheetId="31" r:id="rId4"/>
  </sheets>
  <externalReferences>
    <externalReference r:id="rId5"/>
    <externalReference r:id="rId6"/>
    <externalReference r:id="rId7"/>
    <externalReference r:id="rId8"/>
  </externalReferences>
  <definedNames>
    <definedName name="_xlnm._FilterDatabase" localSheetId="1" hidden="1">CONTEXTO!$A$4:$I$8</definedName>
    <definedName name="A_Obj1" localSheetId="1">OFFSET(#REF!,0,0,COUNTA(#REF!)-1,1)</definedName>
    <definedName name="A_Obj1">OFFSET(#REF!,0,0,COUNTA(#REF!)-1,1)</definedName>
    <definedName name="A_Obj2">OFFSET(#REF!,0,0,COUNTA(#REF!)-1,1)</definedName>
    <definedName name="A_Obj3">OFFSET(#REF!,0,0,COUNTA(#REF!)-1,1)</definedName>
    <definedName name="A_Obj4">OFFSET(#REF!,0,0,COUNTA(#REF!)-1,1)</definedName>
    <definedName name="Acc_1" localSheetId="1">#REF!</definedName>
    <definedName name="Acc_1">#REF!</definedName>
    <definedName name="Acc_2" localSheetId="1">#REF!</definedName>
    <definedName name="Acc_2">#REF!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Afectación_Económica" localSheetId="1">'[1]3 PROBABIL E IMPACTO INHERENTE'!$X$11:$X$16</definedName>
    <definedName name="Afectación_Económica">'[2]3 PROBABIL E IMPACTO INHERENTE'!$X$11:$X$16</definedName>
    <definedName name="Departamentos" localSheetId="1">#REF!</definedName>
    <definedName name="Departamentos">#REF!</definedName>
    <definedName name="Fuentes" localSheetId="1">#REF!</definedName>
    <definedName name="Fuentes">#REF!</definedName>
    <definedName name="Indicadores" localSheetId="1">#REF!</definedName>
    <definedName name="Indicadores">#REF!</definedName>
    <definedName name="Objetivos" localSheetId="1">OFFSET(#REF!,0,0,COUNTA(#REF!)-1,1)</definedName>
    <definedName name="Objetivos">OFFSET(#REF!,0,0,COUNTA(#REF!)-1,1)</definedName>
    <definedName name="RAN_C_AMENAZ" localSheetId="1">[3]NUEVAS_TABLAS!#REF!</definedName>
    <definedName name="RAN_C_AMENAZ">[3]NUEVAS_TABLAS!#REF!</definedName>
    <definedName name="RAN_C_TIPAME" localSheetId="1">[3]NUEVAS_TABLAS!#REF!</definedName>
    <definedName name="RAN_C_TIPAME">[3]NUEVAS_TABLAS!#REF!</definedName>
    <definedName name="RAN_N_IMPAME">[3]NUEVAS_TABLAS!$B$2:$B$10</definedName>
    <definedName name="Tipo" localSheetId="1">'[1]11 FORMULAS'!$A$4:$A$11</definedName>
    <definedName name="Tipo">'[2]11 FORMULAS'!$A$4:$A$11</definedName>
    <definedName name="Tipos">[4]TABLA!$G$2:$G$4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7" i="29" l="1"/>
  <c r="AF31" i="29"/>
  <c r="AD31" i="29"/>
  <c r="AC31" i="29"/>
  <c r="AJ31" i="29" s="1"/>
  <c r="AA31" i="29"/>
  <c r="AF30" i="29"/>
  <c r="AD30" i="29"/>
  <c r="AC30" i="29"/>
  <c r="AJ30" i="29" s="1"/>
  <c r="AA30" i="29"/>
  <c r="AF29" i="29"/>
  <c r="AD29" i="29"/>
  <c r="AC29" i="29"/>
  <c r="AJ29" i="29" s="1"/>
  <c r="AA29" i="29"/>
  <c r="AF28" i="29"/>
  <c r="AD28" i="29"/>
  <c r="AC28" i="29"/>
  <c r="AJ28" i="29" s="1"/>
  <c r="AA28" i="29"/>
  <c r="AF27" i="29"/>
  <c r="AD27" i="29"/>
  <c r="AC27" i="29"/>
  <c r="AJ27" i="29" s="1"/>
  <c r="AA27" i="29"/>
  <c r="S27" i="29"/>
  <c r="U27" i="29" s="1"/>
  <c r="T27" i="29" s="1"/>
  <c r="R27" i="29"/>
  <c r="O27" i="29"/>
  <c r="P27" i="29" s="1"/>
  <c r="L27" i="29"/>
  <c r="M27" i="29" s="1"/>
  <c r="F27" i="29"/>
  <c r="A22" i="29"/>
  <c r="AF26" i="29"/>
  <c r="AD26" i="29"/>
  <c r="AC26" i="29"/>
  <c r="AJ26" i="29" s="1"/>
  <c r="AA26" i="29"/>
  <c r="AF25" i="29"/>
  <c r="AD25" i="29"/>
  <c r="AC25" i="29"/>
  <c r="AJ25" i="29" s="1"/>
  <c r="AA25" i="29"/>
  <c r="AF24" i="29"/>
  <c r="AD24" i="29"/>
  <c r="AC24" i="29"/>
  <c r="AJ24" i="29" s="1"/>
  <c r="AF23" i="29"/>
  <c r="AD23" i="29"/>
  <c r="AC23" i="29"/>
  <c r="AJ23" i="29" s="1"/>
  <c r="AA23" i="29"/>
  <c r="AF22" i="29"/>
  <c r="AD22" i="29"/>
  <c r="AC22" i="29"/>
  <c r="AJ22" i="29" s="1"/>
  <c r="AA22" i="29"/>
  <c r="S22" i="29"/>
  <c r="U22" i="29" s="1"/>
  <c r="T22" i="29" s="1"/>
  <c r="R22" i="29"/>
  <c r="O22" i="29"/>
  <c r="P22" i="29" s="1"/>
  <c r="L22" i="29"/>
  <c r="M22" i="29" s="1"/>
  <c r="F22" i="29"/>
  <c r="A17" i="29"/>
  <c r="A12" i="29"/>
  <c r="AF18" i="29"/>
  <c r="AD18" i="29"/>
  <c r="AC18" i="29"/>
  <c r="AA18" i="29"/>
  <c r="AF17" i="29"/>
  <c r="AD17" i="29"/>
  <c r="AC17" i="29"/>
  <c r="AA17" i="29"/>
  <c r="V27" i="29" l="1"/>
  <c r="V22" i="29"/>
  <c r="AM22" i="29"/>
  <c r="AM23" i="29" s="1"/>
  <c r="AM24" i="29" s="1"/>
  <c r="AM25" i="29" s="1"/>
  <c r="AM26" i="29" s="1"/>
  <c r="AP22" i="29" s="1"/>
  <c r="AQ22" i="29" s="1"/>
  <c r="AM27" i="29"/>
  <c r="AK27" i="29"/>
  <c r="AL27" i="29"/>
  <c r="AM28" i="29"/>
  <c r="AM29" i="29" s="1"/>
  <c r="AM30" i="29" s="1"/>
  <c r="AM31" i="29" s="1"/>
  <c r="AP27" i="29" s="1"/>
  <c r="AQ27" i="29" s="1"/>
  <c r="AK22" i="29"/>
  <c r="AL22" i="29" s="1"/>
  <c r="AA13" i="29"/>
  <c r="AA12" i="29"/>
  <c r="AK28" i="29" l="1"/>
  <c r="AL28" i="29" s="1"/>
  <c r="AK23" i="29"/>
  <c r="AL23" i="29" s="1"/>
  <c r="D44" i="28"/>
  <c r="D45" i="28" s="1"/>
  <c r="D46" i="28" s="1"/>
  <c r="D47" i="28" s="1"/>
  <c r="D48" i="28" s="1"/>
  <c r="D49" i="28" s="1"/>
  <c r="D50" i="28" s="1"/>
  <c r="D51" i="28" s="1"/>
  <c r="D52" i="28" s="1"/>
  <c r="D53" i="28" s="1"/>
  <c r="D54" i="28" s="1"/>
  <c r="D55" i="28" s="1"/>
  <c r="D56" i="28" s="1"/>
  <c r="D57" i="28" s="1"/>
  <c r="D58" i="28" s="1"/>
  <c r="D59" i="28" s="1"/>
  <c r="D60" i="28" s="1"/>
  <c r="D61" i="28" s="1"/>
  <c r="D62" i="28" s="1"/>
  <c r="D63" i="28" s="1"/>
  <c r="D64" i="28" s="1"/>
  <c r="D65" i="28" s="1"/>
  <c r="D66" i="28" s="1"/>
  <c r="D67" i="28" s="1"/>
  <c r="D68" i="28" s="1"/>
  <c r="D69" i="28" s="1"/>
  <c r="D70" i="28" s="1"/>
  <c r="D71" i="28" s="1"/>
  <c r="D72" i="28" s="1"/>
  <c r="D73" i="28" s="1"/>
  <c r="D74" i="28" s="1"/>
  <c r="D75" i="28" s="1"/>
  <c r="D76" i="28" s="1"/>
  <c r="D77" i="28" s="1"/>
  <c r="D78" i="28" s="1"/>
  <c r="D79" i="28" s="1"/>
  <c r="D80" i="28" s="1"/>
  <c r="D81" i="28" s="1"/>
  <c r="D82" i="28" s="1"/>
  <c r="D83" i="28" s="1"/>
  <c r="D84" i="28" s="1"/>
  <c r="D85" i="28" s="1"/>
  <c r="D86" i="28" s="1"/>
  <c r="D87" i="28" s="1"/>
  <c r="D88" i="28" s="1"/>
  <c r="D89" i="28" s="1"/>
  <c r="D90" i="28" s="1"/>
  <c r="D91" i="28" s="1"/>
  <c r="D92" i="28" s="1"/>
  <c r="D8" i="28"/>
  <c r="F17" i="29"/>
  <c r="AK29" i="29" l="1"/>
  <c r="AL29" i="29" s="1"/>
  <c r="AK24" i="29"/>
  <c r="AL24" i="29" s="1"/>
  <c r="AA16" i="29"/>
  <c r="AA19" i="29"/>
  <c r="AA20" i="29"/>
  <c r="AA21" i="29"/>
  <c r="AF21" i="29"/>
  <c r="AF20" i="29"/>
  <c r="AF19" i="29"/>
  <c r="AF16" i="29"/>
  <c r="AF15" i="29"/>
  <c r="AF14" i="29"/>
  <c r="AK30" i="29" l="1"/>
  <c r="AL30" i="29" s="1"/>
  <c r="AK25" i="29"/>
  <c r="AL25" i="29" s="1"/>
  <c r="F12" i="29"/>
  <c r="AK31" i="29" l="1"/>
  <c r="AL31" i="29" s="1"/>
  <c r="AK26" i="29"/>
  <c r="AL26" i="29" s="1"/>
  <c r="AD21" i="29"/>
  <c r="AC21" i="29"/>
  <c r="AJ21" i="29" s="1"/>
  <c r="AD20" i="29"/>
  <c r="AC20" i="29"/>
  <c r="AJ20" i="29" s="1"/>
  <c r="AD16" i="29"/>
  <c r="AC16" i="29"/>
  <c r="AD15" i="29"/>
  <c r="AC15" i="29"/>
  <c r="AN27" i="29" l="1"/>
  <c r="AO27" i="29" s="1"/>
  <c r="AR27" i="29" s="1"/>
  <c r="AN22" i="29"/>
  <c r="AO22" i="29" s="1"/>
  <c r="AR22" i="29" s="1"/>
  <c r="AC12" i="29"/>
  <c r="AC13" i="29" l="1"/>
  <c r="AD13" i="29"/>
  <c r="AF13" i="29"/>
  <c r="AF12" i="29"/>
  <c r="AD12" i="29" l="1"/>
  <c r="AC19" i="29" l="1"/>
  <c r="AC14" i="29"/>
  <c r="AJ14" i="29" s="1"/>
  <c r="S17" i="29"/>
  <c r="S12" i="29"/>
  <c r="U12" i="29" s="1"/>
  <c r="O12" i="29"/>
  <c r="AJ19" i="29" l="1"/>
  <c r="AJ18" i="29"/>
  <c r="AJ16" i="29"/>
  <c r="AJ15" i="29"/>
  <c r="AJ17" i="29" l="1"/>
  <c r="AJ13" i="29"/>
  <c r="AJ12" i="29"/>
  <c r="AD19" i="29"/>
  <c r="R17" i="29"/>
  <c r="O17" i="29"/>
  <c r="P17" i="29" s="1"/>
  <c r="L17" i="29"/>
  <c r="M17" i="29" s="1"/>
  <c r="AD14" i="29"/>
  <c r="P12" i="29"/>
  <c r="L12" i="29"/>
  <c r="M12" i="29" s="1"/>
  <c r="AK12" i="29" s="1"/>
  <c r="AK17" i="29" l="1"/>
  <c r="AL17" i="29" s="1"/>
  <c r="AK18" i="29" s="1"/>
  <c r="AL18" i="29" s="1"/>
  <c r="AK19" i="29" s="1"/>
  <c r="AL19" i="29" s="1"/>
  <c r="AK20" i="29" s="1"/>
  <c r="AL20" i="29" s="1"/>
  <c r="AL12" i="29"/>
  <c r="AK13" i="29" s="1"/>
  <c r="AL13" i="29" s="1"/>
  <c r="AK14" i="29" s="1"/>
  <c r="T12" i="29"/>
  <c r="V12" i="29" s="1"/>
  <c r="R12" i="29"/>
  <c r="U17" i="29"/>
  <c r="AM17" i="29" s="1"/>
  <c r="AM18" i="29" s="1"/>
  <c r="AM19" i="29" s="1"/>
  <c r="AM20" i="29" s="1"/>
  <c r="AM21" i="29" s="1"/>
  <c r="AK21" i="29" l="1"/>
  <c r="AL21" i="29" s="1"/>
  <c r="T17" i="29"/>
  <c r="V17" i="29" s="1"/>
  <c r="AP17" i="29"/>
  <c r="AQ17" i="29" s="1"/>
  <c r="AL14" i="29"/>
  <c r="AK15" i="29" s="1"/>
  <c r="AM12" i="29"/>
  <c r="AM13" i="29" s="1"/>
  <c r="AM14" i="29" s="1"/>
  <c r="AM15" i="29" s="1"/>
  <c r="AM16" i="29" s="1"/>
  <c r="AN17" i="29" l="1"/>
  <c r="AO17" i="29" s="1"/>
  <c r="AR17" i="29" s="1"/>
  <c r="AL15" i="29"/>
  <c r="AK16" i="29" s="1"/>
  <c r="AP12" i="29"/>
  <c r="AQ12" i="29" s="1"/>
  <c r="AL16" i="29" l="1"/>
  <c r="AN12" i="29" s="1"/>
  <c r="AO12" i="29" s="1"/>
  <c r="AR12" i="29" s="1"/>
</calcChain>
</file>

<file path=xl/sharedStrings.xml><?xml version="1.0" encoding="utf-8"?>
<sst xmlns="http://schemas.openxmlformats.org/spreadsheetml/2006/main" count="655" uniqueCount="394">
  <si>
    <t>TIPO</t>
  </si>
  <si>
    <t>MACROPROCESO</t>
  </si>
  <si>
    <t>ITEM</t>
  </si>
  <si>
    <t>PROCESOS ALCALDÍA CARTAGENA</t>
  </si>
  <si>
    <t>CODIGO</t>
  </si>
  <si>
    <t>SUBPROCESO</t>
  </si>
  <si>
    <t>Cód. Sp</t>
  </si>
  <si>
    <t>ESTRATEGICO</t>
  </si>
  <si>
    <t>PLANEACION TERRITORIAL Y DIRECCIONAMIENTO ESTRATEGICO</t>
  </si>
  <si>
    <t>DIRECCIONAMIENTO  ESTRATÉGICO</t>
  </si>
  <si>
    <t>PTDDE</t>
  </si>
  <si>
    <t xml:space="preserve">PLANEACIÓN ESTRATEGICA </t>
  </si>
  <si>
    <t>GESTIÓN DE POLITICAS PÚBLICAS E INSTITUCIONALES</t>
  </si>
  <si>
    <t xml:space="preserve">ADMINISTRACIÓN DE RIESGO </t>
  </si>
  <si>
    <t>EVALUACIÓN Y GESTIÓN DE LOS GRUPOS DE VALOR</t>
  </si>
  <si>
    <t>SEGUIMIENTO Y EVALUACIÓN</t>
  </si>
  <si>
    <t>PTDSE</t>
  </si>
  <si>
    <t>GESTIÓN DE LA INVERSIÓN PUBLICA</t>
  </si>
  <si>
    <t>PTDGI</t>
  </si>
  <si>
    <t>GESTIÓN  DEL PLAN DE DESARROLLO Y SUS INTRUMENTOS DE EJECUCIÓN</t>
  </si>
  <si>
    <t>GESTIÓN DE PROYECTOS DE INVERSIÓN PÚBLICA</t>
  </si>
  <si>
    <t xml:space="preserve">GESTIÓN DE PROYECTOS DE INVERSIÓN PÚBLICA CON RECURSOS DE REGALIAS </t>
  </si>
  <si>
    <t xml:space="preserve"> GESTIÓN Y  CONTROL  DE INVERSIONES PÚBLICAS </t>
  </si>
  <si>
    <t>GESTIÓN DE DATOS E INFORMACIÓN ESTADISTICA DISTRITAL</t>
  </si>
  <si>
    <t>PTDSI</t>
  </si>
  <si>
    <t>SISTEMA DE INFORMACION - SISBEN</t>
  </si>
  <si>
    <t>SISTEMA DE INFORMACIÓN DE LA ESTRATIFICACIÓN SOCIOECONOMICA</t>
  </si>
  <si>
    <t>SISTEMA DE INFORMACIÓN GEOGRAFICA</t>
  </si>
  <si>
    <t>GESTIÓN ESTADISTICA</t>
  </si>
  <si>
    <t xml:space="preserve">GESTIÓN TERRITORIAL Y GESTIÓN DE SUS INSTRUMENTOS </t>
  </si>
  <si>
    <t>PTDGT</t>
  </si>
  <si>
    <t>FORMULACIÓN DE PLANES PARCIALES</t>
  </si>
  <si>
    <t>FORMULACIÓN Y SEGUIMIENTO DEL POT</t>
  </si>
  <si>
    <t>PLUSVALIA</t>
  </si>
  <si>
    <t>EXPEDIENTE URBANO</t>
  </si>
  <si>
    <t>GESTIÓN EN LA VIGILANCIA Y CONTROL DE LAS NORMAS URBANAS</t>
  </si>
  <si>
    <t>PTDCU</t>
  </si>
  <si>
    <t>INSPECCIÓN, CONTROL Y LA VIGILANCIA DE LOS ENAJENADORES DE VIVIENDA</t>
  </si>
  <si>
    <t>RECEPCIÓN DE BIENES DESTINADOS AL USO PÚBLICO EN ACTUACIONES URBANÍSTICAS</t>
  </si>
  <si>
    <t xml:space="preserve">PROCESOS POLICIVOS URBANÍSTICOS POR INFRACCIÓN URBANÍSTICA </t>
  </si>
  <si>
    <t>GESTIÓN DE PENSAMIENTO ESTRATEGICO INSTITUCIONAL Y DE LA COMUNIDAD</t>
  </si>
  <si>
    <t>GESTIÓN INSTITUCIONAL Y DE LA COMUNIDAD</t>
  </si>
  <si>
    <t>GPEGI</t>
  </si>
  <si>
    <t>COMUNICACIÓN PUBLICA</t>
  </si>
  <si>
    <t>COMUNICACIÓN ESTRATÉGICA</t>
  </si>
  <si>
    <t>COMCE</t>
  </si>
  <si>
    <t>COMUNICACIÓN ORGANIZACIONAL</t>
  </si>
  <si>
    <t>COMCO</t>
  </si>
  <si>
    <t>GESTION DE LA COMUNICACION INSTITUCIONAL</t>
  </si>
  <si>
    <t>COMCI</t>
  </si>
  <si>
    <t>EVALUACION Y CONTROL DE LA GESTION PUBLICA</t>
  </si>
  <si>
    <t>CONTROL DISCIPLINARIO</t>
  </si>
  <si>
    <t>ECGCD</t>
  </si>
  <si>
    <t>EVALUACIÓN INDEPENDIENTE</t>
  </si>
  <si>
    <t>ECGEI</t>
  </si>
  <si>
    <t>MISIONAL</t>
  </si>
  <si>
    <t xml:space="preserve">GESTION SALUD </t>
  </si>
  <si>
    <t>PROMOCIÓN SOCIAL EN SALUD</t>
  </si>
  <si>
    <t>GESPA</t>
  </si>
  <si>
    <t>SALUD PUBLICA</t>
  </si>
  <si>
    <t>GESSP</t>
  </si>
  <si>
    <t>ASEGURAMIENTO EN SALUD</t>
  </si>
  <si>
    <t>GESAS</t>
  </si>
  <si>
    <t xml:space="preserve">SALUD PÚBLICA EN EMERGENCIAS Y DESASTRES </t>
  </si>
  <si>
    <t>GESED</t>
  </si>
  <si>
    <t>PRESTACIÓN DE SERVICIOS EN SALUD</t>
  </si>
  <si>
    <t>GESPS</t>
  </si>
  <si>
    <t>VIGILANCIA Y CONTROL DEL SISTEMA OBLIGATORIO DE GARANTIA DE LA CALIDAD DE LA ATENCIÓN EN SALUD</t>
  </si>
  <si>
    <t>GESVC</t>
  </si>
  <si>
    <t>GESTION EN TRANSITO Y TRANSPORTE</t>
  </si>
  <si>
    <t>GESTION OPERATIVA,  CONTROL DE TRÁNSITO Y TRANSPORTE</t>
  </si>
  <si>
    <t>GTTGO</t>
  </si>
  <si>
    <t>EDUCACION VIAL</t>
  </si>
  <si>
    <t>GTTEV</t>
  </si>
  <si>
    <t>GESTION TECNICA</t>
  </si>
  <si>
    <t>GTTGT</t>
  </si>
  <si>
    <t>GESTIÓN EN SEGURIDAD Y CONVIVENCIA</t>
  </si>
  <si>
    <t>GESTION DE LA SEGURIDAD Y CONVIVENCIA</t>
  </si>
  <si>
    <t>GSCPS</t>
  </si>
  <si>
    <t>GESTION INTEGRAL DEL RIESGO CONTRAINCENDIO</t>
  </si>
  <si>
    <t>GSCBO</t>
  </si>
  <si>
    <t>DERECHOS HUMANOS Y CONSTRUCCCIÓN DE PAZ</t>
  </si>
  <si>
    <t>GSCDH</t>
  </si>
  <si>
    <t>JUSTICIA RACIAL PARA LOS NEGROS, AFROS, PALENQUEROS E INDÍGENAS</t>
  </si>
  <si>
    <t>GSCFO</t>
  </si>
  <si>
    <t xml:space="preserve">ACCESO A LA JUSTICIA </t>
  </si>
  <si>
    <t>GSCJU</t>
  </si>
  <si>
    <t>PRESUPUESTO PARTICIPATIVO</t>
  </si>
  <si>
    <t>GSCPP</t>
  </si>
  <si>
    <t>GESTIÓN EN PARTICIPACION CIUDADANA</t>
  </si>
  <si>
    <t>FORTALECIMIENTO DE LA PARTICIPACIÓN CIUDADANA Y COMUNITARIA</t>
  </si>
  <si>
    <t>GPCFP</t>
  </si>
  <si>
    <t>GESTIÓN EN DESARROLLO SOCIAL</t>
  </si>
  <si>
    <t>ASISTENCIA Y ACOMPAÑAMIENTO SOCIAL A LA POBLACIÓN HABITANTE DEL DISTRITO DE CARTAGENA</t>
  </si>
  <si>
    <t>GDSAA</t>
  </si>
  <si>
    <t>DESARROLLO DE ESTRATEGIAS DE EMPRENDIMIENTO Y EMPRESARISMO PARA LA INCLUSION SOCIAL, PRODUCTIVA Y LA VINCULACION LABORAL</t>
  </si>
  <si>
    <t>GDSDE</t>
  </si>
  <si>
    <t>EXTENSION AGROPECUARIA EN EL DISTRIRO DE CARTAGENA</t>
  </si>
  <si>
    <t>GDSAT</t>
  </si>
  <si>
    <t>GERENCIA SOCIAL</t>
  </si>
  <si>
    <t>GDSGS</t>
  </si>
  <si>
    <t>GESTIÓN EN INFRAESTRUCTURA</t>
  </si>
  <si>
    <t>GESTIÓN DE PROYECTOS DE OBRAS PUBLICAS</t>
  </si>
  <si>
    <t>GINOP</t>
  </si>
  <si>
    <t>GESTIÓN EN EDUCACION</t>
  </si>
  <si>
    <t>ATENCIÓN AL CIUDADANO EDUCACIÓN</t>
  </si>
  <si>
    <t>GEDAC</t>
  </si>
  <si>
    <t>ADMINISTRACIÓN DEL SISTEMA DE GESTIÓN DE CALIDAD - EDUCACIÓN</t>
  </si>
  <si>
    <t>GEDAS</t>
  </si>
  <si>
    <t>CALIDAD EDUCATIVA</t>
  </si>
  <si>
    <t>GEDCE</t>
  </si>
  <si>
    <t>COBERTURA EDUCATIVA</t>
  </si>
  <si>
    <t>GEDCO</t>
  </si>
  <si>
    <t>GESTIÓN ADMINISTRATIVA DE BIENES Y SERVICIOS - EDUCACIÓN</t>
  </si>
  <si>
    <t>GEDGA</t>
  </si>
  <si>
    <t>GESTIÓN ESTRATÉGICA EN EDUCACIÓN</t>
  </si>
  <si>
    <t>GEDGE</t>
  </si>
  <si>
    <t>GESTIÓN FINANCIERA - EDUCACIÓN</t>
  </si>
  <si>
    <t>GEDGF</t>
  </si>
  <si>
    <t>GESTIÓN LEGAL EDUCATIVA</t>
  </si>
  <si>
    <t>GEDGL</t>
  </si>
  <si>
    <t>GESTIÓN DE PROGRAMAS Y PROYECTOS EDUCATIVOS</t>
  </si>
  <si>
    <t>GEDGP</t>
  </si>
  <si>
    <t>GESTIÓN DE TICS - EDUCACIÓN</t>
  </si>
  <si>
    <t>GEDGT</t>
  </si>
  <si>
    <t>GESTIÓN DE LA INSPECCIÓN Y VIGILANCIA DEL SERVICIO EDUCATIVO</t>
  </si>
  <si>
    <t>GEDIV</t>
  </si>
  <si>
    <t>TALENTO HUMANO - EDUCACIÓN</t>
  </si>
  <si>
    <t>GEDTH</t>
  </si>
  <si>
    <t>APOYO</t>
  </si>
  <si>
    <t>GESTIÓN ADMINISTRATIVA</t>
  </si>
  <si>
    <t xml:space="preserve">GESTIÓN DEL TALENTO HUMANO </t>
  </si>
  <si>
    <t>GADAT</t>
  </si>
  <si>
    <t xml:space="preserve">ADMINISTRACIÓN DE BIENES Y SERVICIOS </t>
  </si>
  <si>
    <t>GADAD</t>
  </si>
  <si>
    <t>FONDO DE PENSIONES</t>
  </si>
  <si>
    <t>GADFP</t>
  </si>
  <si>
    <t>CALIDAD</t>
  </si>
  <si>
    <t>GADCA</t>
  </si>
  <si>
    <t>SERVICIO AL CIUDADANO</t>
  </si>
  <si>
    <t>GADSC</t>
  </si>
  <si>
    <t>TRANSPARENCIA Y PREVENCIÓN DE LA CORRUPCIÓN</t>
  </si>
  <si>
    <t>GADTR</t>
  </si>
  <si>
    <t>COOPERACION INTERNACIONAL</t>
  </si>
  <si>
    <t>GADCO</t>
  </si>
  <si>
    <t>MERCADOS PÚBLICOS</t>
  </si>
  <si>
    <t>GADMP</t>
  </si>
  <si>
    <t>SERVICIOS PÚBLICOS</t>
  </si>
  <si>
    <t>GADSP</t>
  </si>
  <si>
    <t>GESTION DE LAS TECNOLOGIAS DE LA INFORMACION</t>
  </si>
  <si>
    <t>GESTIÓN DE INFRAESTRUCTURA Y TELECOMUNICACIONES</t>
  </si>
  <si>
    <t>GTIGI</t>
  </si>
  <si>
    <t>GESTION DE PROYECTOS DE TECNOLOGIAS DE LA INFORMACION</t>
  </si>
  <si>
    <t>GTIGP</t>
  </si>
  <si>
    <t>GESTION DE SEGURIDAD Y LA PRIVACIDAD DE LA INFORMACIÓN</t>
  </si>
  <si>
    <t>GTIGPS</t>
  </si>
  <si>
    <t>GESTIÓN DE SOFTWARE</t>
  </si>
  <si>
    <t>GTIGS</t>
  </si>
  <si>
    <t>GESTION DOCUMENTAL</t>
  </si>
  <si>
    <t xml:space="preserve">DIRECCIONAMIENTO ESTRATÉGICO </t>
  </si>
  <si>
    <t>GDODE</t>
  </si>
  <si>
    <t>PLANEACIÓN DOCUMENTAL</t>
  </si>
  <si>
    <t>GDOPD</t>
  </si>
  <si>
    <t>GESTIÓN DEL ARCHIVO GENERAL</t>
  </si>
  <si>
    <t>GDOGA</t>
  </si>
  <si>
    <t xml:space="preserve">GESTIÓN  DE LAS COMUNICACIONES OFICIALES </t>
  </si>
  <si>
    <t>GDOGC</t>
  </si>
  <si>
    <t>GESTIÓN DE PROCESOS ARCHIVÍSTICOS</t>
  </si>
  <si>
    <t>GDOGP</t>
  </si>
  <si>
    <t>INFRAESTRUCTURA AMBIENTAL</t>
  </si>
  <si>
    <t>GDOIA</t>
  </si>
  <si>
    <t>GESTIÓN LEGAL</t>
  </si>
  <si>
    <t>DEFENSA JURIDICA</t>
  </si>
  <si>
    <t>GLEDJ</t>
  </si>
  <si>
    <t>GESTIÓN NORMATIVA</t>
  </si>
  <si>
    <t>GLEGN</t>
  </si>
  <si>
    <t>CONTRATACION ESTATAL</t>
  </si>
  <si>
    <t>GLECE</t>
  </si>
  <si>
    <t>GESTION DE HACIENDA</t>
  </si>
  <si>
    <t>DESARROLLO ECONOMICO</t>
  </si>
  <si>
    <t>GHADE</t>
  </si>
  <si>
    <t>DIRECCIONAMIENTO ESTRATEGICO</t>
  </si>
  <si>
    <t>GHADI</t>
  </si>
  <si>
    <t>ADMINISTRACION DEL SISTEMA DE GESTION DE CALIDAD</t>
  </si>
  <si>
    <t>GHAAS</t>
  </si>
  <si>
    <t>PRESUPUESTO</t>
  </si>
  <si>
    <t>GHAPR</t>
  </si>
  <si>
    <t>GESTION TRIBUTARIA</t>
  </si>
  <si>
    <t>GHAGT</t>
  </si>
  <si>
    <t>TESORERIA</t>
  </si>
  <si>
    <t>GHATE</t>
  </si>
  <si>
    <t>CONTABILIDAD</t>
  </si>
  <si>
    <t>GHACO</t>
  </si>
  <si>
    <t>GESTION ADMINISTRATIVA</t>
  </si>
  <si>
    <t>GHAGA</t>
  </si>
  <si>
    <t>MATRIZ DOFA IDENTIFICACION DE FACTORES</t>
  </si>
  <si>
    <t>MATRIZ DOFA FORMULACION DE ESTRATEGIAS</t>
  </si>
  <si>
    <t>Factores positivos internos</t>
  </si>
  <si>
    <t>Factores negativos internos</t>
  </si>
  <si>
    <t>Factores positivos externos</t>
  </si>
  <si>
    <t>Factores negativos externos</t>
  </si>
  <si>
    <t>(Supervivencia) Este cruce consiste en contrarrestar Debilidades por medio de Oportunidades</t>
  </si>
  <si>
    <t>(Supervivencia): utilizar Fortalezas para contrarrestar Amenazas</t>
  </si>
  <si>
    <t xml:space="preserve">(Crecimiento): Utilizar Fortalezas para optimizar Oportunidades </t>
  </si>
  <si>
    <t>Cuando el riesgo se materialice a partir de la combinación de Debilidades con Amenazas, para formular acciones de contingencia.</t>
  </si>
  <si>
    <t>PROCESO</t>
  </si>
  <si>
    <t>FORTALEZAS</t>
  </si>
  <si>
    <t>DEBILIDADES</t>
  </si>
  <si>
    <t xml:space="preserve">OPORTUNIDADES </t>
  </si>
  <si>
    <t>AMENAZAS</t>
  </si>
  <si>
    <t>Estrategias DO</t>
  </si>
  <si>
    <t>Estrategias FA</t>
  </si>
  <si>
    <t>Estrategias FO</t>
  </si>
  <si>
    <t>Estrategias DA</t>
  </si>
  <si>
    <t>ATENCIÓN A PROCESOS POR COMPORTAMIENTOS CONTRARIOS A LA CONVIVENCIA.
( INSPECCIONES DE POLICIA)</t>
  </si>
  <si>
    <t xml:space="preserve">- Personal capacitado, con experiencia para la ejecución de procesos 
- En su gran mayoría, los inspectores son de carrera administrativa lo que permite dar continuidad a los procesos. 
- Capacidad de resolución y ejecución a pesar de las necesidades. 
</t>
  </si>
  <si>
    <t>- Falta de dotación, suministro para las operaciones básicas. 
- Existe personal del equipo de trabajo que no es idóneo por vejez, problemas de salud físicos y/o emocionales.
-Poco apoyo interinstitucional, interadministrativo e interdisciplinario.</t>
  </si>
  <si>
    <t xml:space="preserve">- Capacitaciones ofrecidas por talento humano de la Alcaldía distrital de Cartagena para mejoramiento del desarrollo de las funciones. 
-Aprendizaje continuo a través de las experiencias adquiridas en el ejercicio de las funciones laborales. 
</t>
  </si>
  <si>
    <t>-Vulnerabilidad de la integridad física, emocional y psicológica constante que se deriva del ejercicio de las funciones por parte de la ciudadanía y de algunas dependencias de la Alcaldía.
- No existe una coordinación para unificar criterios jurídicos y funcionales entre las dependencias de la Alcaldía y las inspecciones de policía.
-Poca credibilidad por parte de algunas dependencias de la administración y de la ciudadanía quienes no confían en las labores institucionales que se hacen y en el servicio prestado.</t>
  </si>
  <si>
    <t xml:space="preserve">- Tramitar con Talento humano para que elabore un estudio minucioso con el proposito de detectar dentro de las inspecciones de policía el personal que no se encuentra en capacidad de trabajar de forma eficiente. 
- Gestionar desde la Secretaria del Interior mesas de trabajo con las diferentes dependencias para la unificación de criterios jurídicos y funcionales que permitan la coordinación del trabajo en equipo para cumplir los objetivos del código de policía.
</t>
  </si>
  <si>
    <t xml:space="preserve">-Realizar un estudio de seguridad que permita establecer los riesgos que puedan tener los inspectores de policía en la comuna donde realizan sus funciones. 
-Utilizar el conocimiento y experiencia en el manejo de conflictos para evitar la exposición indebida a situaciones de riesgo. 
</t>
  </si>
  <si>
    <t>- Aprovechar los espacios de articulación y mesas de trabajo interinstitucional para consolidar trabajo en equipo y ser más efectivos en el restablecimiento y conservación de la convivencia. - Establecer un manual para la unificación de procedimientos que permita una ruta clara y precisa para la atención de la ciudadanía y la evacuación de los diferentes trámites que se adelantan en las inspecciones de policía.</t>
  </si>
  <si>
    <t xml:space="preserve">-Solicitar a Talento Humano la reorganización del personal asignado a las inspecciones de policia que no cumplan con el perfil requerido para la prestación del servicio en estas dependencias. 
-Realizar comites periodicos con las otras dependencias del Distrito, para establecer una forma idonea de comunicación y determinar la colaboración interinstucional en el marco de las funciones y competencias de cada actor que asista.
</t>
  </si>
  <si>
    <t>ATENCIÓN, ORIENTACIÓN Y ACCESO A LAS COMISARIA DE FAMILIA</t>
  </si>
  <si>
    <t xml:space="preserve">- Equipo de trabajo competente, con habilidades y conocimiento en el abordaje y atencion de VIF-basada en genero (VBG)
- Trabajo en equipo. 
- Comunicacion asertiva.
-Disponibilidad y compromiso al trabajo.
- Buenas estrategias para resolucion de conflictos.
- Capacidad de retroalimentacion y mejora continua. 
- Relaciones interpersonales. 
</t>
  </si>
  <si>
    <t xml:space="preserve">- Inadecuada implementación de la gestión de documental. 
- Carencia de infraestructura con los espacios adecuados para realizar la atención de la oferta de servicio de acuerdo a la ley. 
- Insuficiente personal profesional y/o técnico en carrera administrativa o provisionalidad para atender las diferentes ofertas de servicio de las comisarías de familia. 
- Insuficientes herramientas tecnológicas (computador, impresora, escáner, internet de buena calidad). 
- No contar con hogares de paso (Mujeres VIF y NNAJ niños, niñas, adolescentes y jóvenes), granjas de adulto mayor o los cupos de estos sean insuficiente para la demanda de servicio de las Comisarias de Familia. 
- Falta de servicio de transporte para la atención de las comisarías de familia. 
- Falta de Software transaccional, para los casos atendidos en las comisarías de familias. 
- No se cuenta con el servicio de mensajería, para las notificaciones de los procesos atendidos por comisarías de familias. 
- Falta de papelería y útiles de oficina insuficiente para la demanda de servicio. 
</t>
  </si>
  <si>
    <t xml:space="preserve">-Ofertas institucionales complementarias con las distintas dependencias distritales, departamentales y nacionales.
- Convenios con ONG`S, fundaciones, organizaciones internacionales, para el fortalecimiento de los objetivos misionales de las comisarías de familia. 
-Acompañamiento técnico y herramientas institucionales de los entes rectores para el desarrollo del objetivo misional de las comisarías de familia.
</t>
  </si>
  <si>
    <t xml:space="preserve">- Carencia de un diagnostico que permita identificar con cuanto personal y herramientas deben funcionar la Comisaria de Familia conforme al criterio establecido en la ley 2126 de 2021.
- Falta de gestion para la contratacion oportuna de las diferentes herramientas requeridas por las comisarias de familia dentro de su ruta de atencion como, hogares de paso[mujeres y niños, niñas y adolescentes] y granjas para adultos mayores proceso a cargo de la Secretaria de Participacion Ciudadana y Desarrollo Social.
-Incumplimiento de las ordenes expedidas por las comisarias de familia a las diferentes entidades o instituciones para restablecimiento de derechos de las victimas.
- Amenaza e intimidacion de los victimarios hacia los funcionarios.
- Falta de credibilidad en el proceso por parte de las victimas. 
</t>
  </si>
  <si>
    <t xml:space="preserve">- Gestionar convenios interadministrativos y alianza público-privada (APP) con miras al fortalecimiento de la gestión documental, mejoramiento de infraestructura, hogares de paso e insumos tecnológicos que fortalezcan el objetivo misional de las comisarías de familia.
</t>
  </si>
  <si>
    <t>-Brindar una atención oportuna, eficiente y eficaz con la debida diligencia a las victimas de violencia intrafamiliar VIF basada en género (VBG) contando con un equipo de trabajo competente, con habilidades y conocimiento en el abordaje y atención que busca mejorar la credibilidad y confianza de las víctimas en los procesos.</t>
  </si>
  <si>
    <t>- Implementar las medidas de restablecimiento de derechos de los miembros de la familia víctimas de violencia intrafamiliar con el propósito de cumplir con el objetivo misional de las comisarías de familia apoyados en las ofertas institucionales con las demas dependencias a nivel distrital, departamental, nacional y ONG.</t>
  </si>
  <si>
    <t>- Articular con el Ministierio de justicia, Ministerio TIC y Entidades distritales la adecuada implementacion del archivo fisico de las comisarias de familia, con el proposito de crear una oficina de gestion documental digital, lo cual ayuda a la optimizacion de los servicios brindados.
- Gestionar una alianza con el Ministerio de Justicia para realizar diagnostico que permita identificar cuantas comisarias y equipos interdisciplinarios deben operar para ofrecer un servicio de calidad.</t>
  </si>
  <si>
    <t>ATENCIÓN, ORIENTACIÓN Y ACCESO A LAS CASAS DE JUSTICIA</t>
  </si>
  <si>
    <t xml:space="preserve">- El personal cuenta con competencias en áreas tales como derecho, trabajo social y psicología en las entidades presentes en las Casas de Justicia
- El personal brinda excelente servicio, oportuno y de manera respetuosa
- Se cuenta con un aplicativo para el resgitro de los usuarios que ingresan a las casas de justicia.
- El Programa Casa de Justicia cuenta con instancias de articulación descritas en el manual, que permiten la planeación del trabajo para la continua mejora del servicio y el diseño de estrategias por las entidades presentes junto a la coordinación.
- Capacidad de gestion para la vinculación de entidades para aumentar la oferta institucional presente en las Casas Justicias
- La Casa de Justicia móvil ha sido un puente estratégico para el trabajo en equipo de las entidades presentes en las Casas de Justicia
</t>
  </si>
  <si>
    <t>- Falta de procesos de actualización y capacitación a los funcionarios de las Casas de Justicia, sobre las guías, manuales y formatos expedidos por el Ministerio de Justicia y del Derecho 
- La red inalámbrica de internet es deficiente y no es permanente.
- No se cuenta con las equipos tecnologicas suficientes para el buen funcionamiento de las Casas de Justicia. 
- Las guías, manuales y formatos expedidos por el Ministerio de Justicia y el Derecho contienen directrices o recomendaciones pero no obligaciones.
- No se realiza un buen correcto uso del aplicativo del CRI para procesos administrativos por parte de algunos funcionarios de las casas de justicia.</t>
  </si>
  <si>
    <t>- Interés por parte de la secretaría del interior en fortalecer el funcionamiento de las Casas de Justicia
- Actualización de las guías, manuales y formatos propios del programa Casas de Justicia, por el Ministerio de Justicia y del Derecho
- Apoyo de fundaciones y orgnizaciones internacionales para el funcionamiento adecuado de la gestión de las casa de justicia y la oferta institucional. 
- A través de los comité de coordinación de casa de justicia se permite la formulación de propuestas que se puedan convertir en obligatorias
- La participación de la ciudadanía para el conocimiento de niveles de conflictividad y vulnerabilidad de la población.</t>
  </si>
  <si>
    <t>- Estar en zonas con mayor indice de conflictividad, comisión de homicidios, violencia intrafamiliar, delitos sexuales, y hurtos en la ciudad.
- Se presentan aumentos consultas por la población migrante venezolana, en concordancia con el fenómeno migratorio. 
- Carencia de instituciones de orden nacional y distrital en la oferta institucional de las casas de justicia.</t>
  </si>
  <si>
    <t>- Gestionar ante el ministrio de justicia y del derecho la capacitación a los funcionarios de las casas de justicia, sobre las guías, manuales y formatos vigentes y aplicativos. 
- Gestionar ante la secretaría del interior el opoyo para establecer una red inalambrica de internet y equipos tecnologicos suficientes para el funcionamiento de las casa de justicia. 
- A través de los comité coordinador de casa de justicia se formulan propuestas para el ministerio de justicia y del derecho que permitan la oblitaroriedad de la misma.</t>
  </si>
  <si>
    <t>- Gestionar la vinculación de instituciones de orden nacional y distrital en los comites para aumentar la oferta institucional de las casas de justicia. 
- Aumentar la presencia de las casas de justicia moviles para mitigar las necesidades juridicas e insatisfechas de la población.</t>
  </si>
  <si>
    <t>- Ampliar la oferta institucional de las casas de justicia con el apoyo de fundaciones y organizaciones internacionales
- Establecer planes de atención en puntos estrategicos con las participacioón de la ciudadanía.</t>
  </si>
  <si>
    <t xml:space="preserve">- Articular con las entidades tanto departamentales, distritales como del orden nacional que manejan asuntos de flujo migratorio para que se vinculen a la oferta institucional de las casas de justicias, para atender la población Venezolana, Refugiados y Retornados que cada día va en aumento.
</t>
  </si>
  <si>
    <t>PROCESOS POLICIVOS</t>
  </si>
  <si>
    <t xml:space="preserve">-Impartir justicia en los procesos y/o asuntos sometidos a nuestro conocimiento.
-Se cuenta con personal calificado con experiencia y conocimientos 
</t>
  </si>
  <si>
    <t xml:space="preserve">-Falta de gestión diligente y oportuna por parte de algún o algunos miembros del equipo en el trámite de los procesos sometidos a nuestro conocimiento. 
-Poca asistencia del equipo de trabajo. 
</t>
  </si>
  <si>
    <t>-Contratar personal idóneo y comprometido en el cumplimiento de las labores asignadas al subproceso de Procesos Policivos.</t>
  </si>
  <si>
    <t>-Eventuales procesos disciplinarios y/o penales por no resolver los asuntos sometidos a nuestro conocimiento dentro de los perentorios términos de ley.</t>
  </si>
  <si>
    <t xml:space="preserve">-Establecer turnos regulares de asistencia del personal al lugar de trabajo, para una mayor y mejor evacuación de los procesos. 
-Informar la situación presentada a la persona encargada y sugerir la contratación de personal, que integren el equipo de trabajo. 
</t>
  </si>
  <si>
    <t xml:space="preserve">-Establecer la obligatoriedad que en cada sala de decisión agendada semanalmente, el equipo de trabajo presente por lo menos un proyecto que resuelva definitivamente un proceso. 
-Establecer la obligatoriedad de que cada abogado que compone el equipo de trabajo, en la semana resuelva los asuntos accesorios que se presenten como: acciones de tutela, derechos de petición, autos admisorios o inadmisorios de los recursos de apelación que llegan. 
</t>
  </si>
  <si>
    <t xml:space="preserve">-Revisar por parte de la coordinación del subproceso de procesos policivos los proyectos que serán llevados a sala de decisión confrontándolos contra expedientes. 
-Asignación y Reversión de asuntos accesorios (respuesta a acciones de tutelas, respuestas a derechos de petición, elaboración de oficios remisorios y estados notificatorios) por parte de la coordinación del subproceso de procesos policivos. 
</t>
  </si>
  <si>
    <t>-Mantener el sistema de salas de decisión el cual consiste en que cada abogado debe someter los proyectos de autos y resolución que le ha sido asignado a los otros integrantes para su respectivo conocimiento, estudio y votación, esto con el fin de que el análisis sea más profundo escuchando la opinión de los demás integrantes del equipo de trabajo.</t>
  </si>
  <si>
    <t xml:space="preserve">ALCALDIA MAYOR DE CARTAGENA DE INDIAS </t>
  </si>
  <si>
    <t>Código: PTDDE03-F003</t>
  </si>
  <si>
    <t>NA</t>
  </si>
  <si>
    <t>MACROPROCESO: GESTION EN SEGURIDAD Y CONVIVENCIA</t>
  </si>
  <si>
    <t>Versión: 2.0</t>
  </si>
  <si>
    <t>El riesgo afecta la imagen de algún área de la organización</t>
  </si>
  <si>
    <t>PROCESO/SUBPROCESO: ACCESO A LA JUSTICIA</t>
  </si>
  <si>
    <t>Fecha: 30/09/2024</t>
  </si>
  <si>
    <t>El riesgo afecta la imagen de la entidad internamente, de conocimiento general nivel interno, de junta directiva y accionistas y/o de proveedores</t>
  </si>
  <si>
    <t>MATRIZ DE RIESGOS INSTITUCIONALES - CONTEXTO E IDENTIFICACIÓN</t>
  </si>
  <si>
    <t>Página: 1 de 1</t>
  </si>
  <si>
    <t>El riesgo afecta la imagen de la entidad con algunos usuarios de relevancia frente al logro de los objetivos</t>
  </si>
  <si>
    <t>ENTIDAD:</t>
  </si>
  <si>
    <t>MACROPROCESO:</t>
  </si>
  <si>
    <t>PROCESO:</t>
  </si>
  <si>
    <t>ACCESO A LA JUSTICIA</t>
  </si>
  <si>
    <t>Misional</t>
  </si>
  <si>
    <t>Elaboración o Actualización:</t>
  </si>
  <si>
    <t>El riesgo afecta la imagen de la entidad con efecto publicitario sostenido a nivel de sector administrativo, nivel departamental o municipal</t>
  </si>
  <si>
    <t>OBJETIVO DEL PROCESO:</t>
  </si>
  <si>
    <t>Mantener la infraestructura y capacidad instalada que permita a los ciudadanos acceder a la justicia de manera eficaz y permanente, en toda la ciudad, y con los máximos de dignidad y celeridad</t>
  </si>
  <si>
    <t>Vigencia:</t>
  </si>
  <si>
    <t xml:space="preserve"> </t>
  </si>
  <si>
    <t>El riesgo afecta la imagen de la entidad a nivel nacional, con efecto publicitario sostenido a nivel país</t>
  </si>
  <si>
    <t>1. IDENTIFICACION DEL RIESGO</t>
  </si>
  <si>
    <t>2. VALORACION DEL RIESGO</t>
  </si>
  <si>
    <t>3. PLANES DE ACCION</t>
  </si>
  <si>
    <t>1.1. DESCRIPCION DEL RIESGO</t>
  </si>
  <si>
    <t>1.2. ANALISIS DEL RIESGO</t>
  </si>
  <si>
    <t>2.1. Descripción del Control</t>
  </si>
  <si>
    <t>2.2. EVALUACION DE RESGOS</t>
  </si>
  <si>
    <t>1.2.1. Frecuencia de la Actividad</t>
  </si>
  <si>
    <t>1.2.2. Probabilidad inherente</t>
  </si>
  <si>
    <t>1.2.3. %</t>
  </si>
  <si>
    <t>1.2.4. Criterio Afectación Económica</t>
  </si>
  <si>
    <t>1.2.5.%</t>
  </si>
  <si>
    <t>1.2.6. Impacto Inherente economico</t>
  </si>
  <si>
    <t>1.2.7. Criterio Reputacional</t>
  </si>
  <si>
    <t>1.2.8. Impacto Inherente reputacional</t>
  </si>
  <si>
    <t>1.2.9. %</t>
  </si>
  <si>
    <t>1.2.10. Impacto Inherente mas alto</t>
  </si>
  <si>
    <t>1.2.11. % mas alto</t>
  </si>
  <si>
    <t>1.2.12. Zona de riesgo inherente</t>
  </si>
  <si>
    <t>2.2.1. Atributos del control</t>
  </si>
  <si>
    <t>2.2.2. Valor Total del Control</t>
  </si>
  <si>
    <t>2.2.3. Probabilidad residual</t>
  </si>
  <si>
    <t>2.2.4. Impacto Residual</t>
  </si>
  <si>
    <t>2.2.5. %</t>
  </si>
  <si>
    <t>2.2.6. Probabilidad Residual Final</t>
  </si>
  <si>
    <t>2.2.7. %</t>
  </si>
  <si>
    <t>2.2.8. Impacto Residual Final</t>
  </si>
  <si>
    <t>2.2.9. Zona de Riesgo Final</t>
  </si>
  <si>
    <t>2.2.10. Tratamiento</t>
  </si>
  <si>
    <t>SUBPROCESO:</t>
  </si>
  <si>
    <t>1.1.1. No. de Riesgo</t>
  </si>
  <si>
    <t>1.1.2. ¿QUÉ? IMPACTO</t>
  </si>
  <si>
    <r>
      <t>1.1.3. ¿CÓMO? CAUSA INMEDIATA  (</t>
    </r>
    <r>
      <rPr>
        <sz val="9"/>
        <color theme="0"/>
        <rFont val="Arial Narrow"/>
        <family val="2"/>
      </rPr>
      <t xml:space="preserve">Iniciar con la palabra </t>
    </r>
    <r>
      <rPr>
        <b/>
        <sz val="9"/>
        <color theme="0"/>
        <rFont val="Arial Narrow"/>
        <family val="2"/>
      </rPr>
      <t>por)</t>
    </r>
  </si>
  <si>
    <r>
      <t>1.1.4. ¿PORQUÉ? CAUSA RAÍZ (</t>
    </r>
    <r>
      <rPr>
        <sz val="9"/>
        <color theme="0"/>
        <rFont val="Arial Narrow"/>
        <family val="2"/>
      </rPr>
      <t xml:space="preserve">Iniciar con </t>
    </r>
    <r>
      <rPr>
        <b/>
        <sz val="9"/>
        <color theme="0"/>
        <rFont val="Arial Narrow"/>
        <family val="2"/>
      </rPr>
      <t>debido a)</t>
    </r>
  </si>
  <si>
    <t>1.1.5. DESCRIPCIÓN DEL RIESGO</t>
  </si>
  <si>
    <t>1.1.6. FACTOR DEL RIESGO</t>
  </si>
  <si>
    <t>2.2.1.1. Eficiencia</t>
  </si>
  <si>
    <t>2.2.1.2. Informativos</t>
  </si>
  <si>
    <t>3.1. Plan de accion</t>
  </si>
  <si>
    <t>3.2. Responsable</t>
  </si>
  <si>
    <t>3.3. Fecha de implementacion</t>
  </si>
  <si>
    <t>3.4. Fecha seguimiento</t>
  </si>
  <si>
    <t>3.5. Seguimientos por parte del Líder del Proceso</t>
  </si>
  <si>
    <t>3.6. Verificación por parte de segunda línea de defensa o quien haga sus veces 
(Fecha y Descripción)</t>
  </si>
  <si>
    <t>3.7. Verificación por parte de la Oficina de Control Interno o quien haga sus veces 
(Fecha y Descripción)</t>
  </si>
  <si>
    <t>3.8. Estado</t>
  </si>
  <si>
    <t>1.1.6.1. TIPO</t>
  </si>
  <si>
    <t>1.1.6.2. FUENTE GENERADORA DEL EVENTO PARA TIPO E,F,G</t>
  </si>
  <si>
    <t>1.1.6.3. VALIDACIÓN FUENTE GENERADORA DEL EVENTO PARA TIPO A,B,C,D</t>
  </si>
  <si>
    <t>1.1.6.4. RESULTADO FUENTE GENERADORA DEL EVENTO</t>
  </si>
  <si>
    <t>2.1.2. No. Control</t>
  </si>
  <si>
    <t>2.1.3. Responsable (Cargo y/o Aplicativo)</t>
  </si>
  <si>
    <t>2.1.4. Acción (Inicia con un verbo)</t>
  </si>
  <si>
    <t>2.1.5. Complemento (Periodicidad - Observaciones o Desviaciones)</t>
  </si>
  <si>
    <t>2.1.6. Descripción del control</t>
  </si>
  <si>
    <t>Tipo de control</t>
  </si>
  <si>
    <t>Peso del Control</t>
  </si>
  <si>
    <t>Afectación o Desplazamiento en la Matriz</t>
  </si>
  <si>
    <t>Implementación</t>
  </si>
  <si>
    <t>Peso de la implementación</t>
  </si>
  <si>
    <t>Documentación</t>
  </si>
  <si>
    <t>Frecuencia</t>
  </si>
  <si>
    <t>Evidencia</t>
  </si>
  <si>
    <t xml:space="preserve">2.2.2. Peso del Control + Peso de la implementación </t>
  </si>
  <si>
    <t>2.2.3. % Probabilidad Riesgo Inherente-(% Probabilidad Riesgo Inherente*Valor Total del Control)</t>
  </si>
  <si>
    <t>2.2.4. % Impacto Riesgo Inherente-(% Impacto Riesgo Inherente*Valor Total del Control)</t>
  </si>
  <si>
    <t>3.5.1. Seguimiento 1 (Fecha y avance)</t>
  </si>
  <si>
    <t>3.5.2. Seguimiento 2 (Fecha y avance)</t>
  </si>
  <si>
    <t>3.5.3. Seguimiento 3 (Fecha y avance)</t>
  </si>
  <si>
    <t>R1</t>
  </si>
  <si>
    <t>Posibilidad de perdida reputacional</t>
  </si>
  <si>
    <t>por la incorrecta aplicación de la normas policivas dentro del procedimiento verbal abreviado</t>
  </si>
  <si>
    <t>debido a la falta de actualización por parte de los inspectores de policía de la ley vigente 1801 de 2016, y sus modificaciones, además de la falta de articulación con las dependencias distritales para la creación de decretos relacionados con inspecciones de policía</t>
  </si>
  <si>
    <t>A Ejecucion y administracion de procesos</t>
  </si>
  <si>
    <t>Procesos</t>
  </si>
  <si>
    <t>N/A</t>
  </si>
  <si>
    <t>El coordiandor del subproceso de Atención a procesos por comportamientos contrarios a la convivencia (Inspecciones de policía)</t>
  </si>
  <si>
    <t>Diseñara e implementara mensualmente  un plan de capacitación para al equipo interdisciplinario que integran las inspecciones de policía sobre la normatividad vigente y las actualizaciones de sus modificaciones.</t>
  </si>
  <si>
    <t>Se hará seguimiento trimestral y si se presenta alguna desviación en el plan de capacitación se devolverá al profesional encargado para su correción y/o nuevo diseño</t>
  </si>
  <si>
    <t>Preventivo</t>
  </si>
  <si>
    <t>Manual</t>
  </si>
  <si>
    <t>Sin Documentar</t>
  </si>
  <si>
    <t>Continua</t>
  </si>
  <si>
    <t>Con Registro</t>
  </si>
  <si>
    <t>Reducir mitigar</t>
  </si>
  <si>
    <t>Articulara  con las dependencias pertinentes para que los inspectores de policía sirvan órganos consultivos para la creación de decretos y acuerdos distritales relacionada con los procesos policivos de acuerdo a sus conocimientos técnicos</t>
  </si>
  <si>
    <t>Se hará seguimiento trimestral y si se presenta alguna observación se devolverá al profesional encargado para su correción y/o nuevo diseño</t>
  </si>
  <si>
    <t>R2</t>
  </si>
  <si>
    <t>por señalamiento de ineficacia por parte de los entes de control por no haber sido resuelto un proceso en el termino perentorio de ley</t>
  </si>
  <si>
    <t>debido al desconocimiento por parte de los inspectores de policia de enviar de manera organizada y oportuna los expedientes a la oficina de procesos policivos de la Secretaría del Interior y Convivencia Ciudadana</t>
  </si>
  <si>
    <t>El coordinador del subproceso de Procesos Policivos</t>
  </si>
  <si>
    <t>Hacer sesiones de sala de decisión semanlmente con el equipo interdiciplinario de Procesos Policivos</t>
  </si>
  <si>
    <t>se hara segumiento semanal con el fin de corroborar si se realizaron las actividades asigandas a cada funcionario</t>
  </si>
  <si>
    <t>Notificar a los abogados del equipo de trabajo para que elaboren los estados notificatorios de cada auto firmado por la Secretario(a) de turno.</t>
  </si>
  <si>
    <t>se hara seguimiento mensual y si se detecta alguna observación, se enviara al funcionario encargado para su correcion</t>
  </si>
  <si>
    <t>R3</t>
  </si>
  <si>
    <t>por no asignar la medida de protección requerida de acuerdo al contexto y circunstancias especiales de la víctima en los tiempos estipulados por la ley</t>
  </si>
  <si>
    <t>debido al imaginario sociocultural, de genero, de los funcionarios responsables de atención en los procesos, el desconocimiento del marco legal vigente y los lineamientos técnicos de los entes rectores.</t>
  </si>
  <si>
    <t>El coordinador del subproceso Atención, orientación y acceso a las Comisarias de familia</t>
  </si>
  <si>
    <t>Diseñara e implementara mensualmente un plan de capacitación para el equipo interdisciplinario que integran las comisarías de familia sobre la normatividad vigente y los lineamientos técnicos de los entes rectores.</t>
  </si>
  <si>
    <t>Seguimiento trimestral y si se presenta alguna desviación se devolverá el plan de capacitación al profesional encargado para su correción y/o nuevo diseño</t>
  </si>
  <si>
    <t>Realizar campañas de sensibilización mensuales frente a temas relacionado  con enfoque de género</t>
  </si>
  <si>
    <t>Seguimiento trimestral y si se presenta alguna observación se notificará al profesional encargado para su correción y/o nuevo diseño</t>
  </si>
  <si>
    <t>R4</t>
  </si>
  <si>
    <t>por no permitir el ingreso y/o brindar el adecuado redireccionamientio  de los usuarios a las casas de  justicia</t>
  </si>
  <si>
    <t>debido al criterio unipersonal de las personas encargadas de recibir y atender a los usuarios.</t>
  </si>
  <si>
    <t>El coordinador del subproceso Atención, orientación y acceso a las Casas de justicia</t>
  </si>
  <si>
    <t>Diseñara e implenetara un manual de procedimientos para que la personas responsable del ingreso tenga conocimiento de este y se ponga en practica.</t>
  </si>
  <si>
    <t>se hara seguimiento trimestral y si se preseta alguna desviacion se devolvera el  manual de procedimiento al funcionario encargado de su diseño y realizar las correciones pertienentes.</t>
  </si>
  <si>
    <t>Correctivo</t>
  </si>
  <si>
    <t>Solicitara ante las dependencias correspondientes capacitaciones mensuales sobres  competencias de las entidades presentes en las casas de justicias dirigidas  las personas responsables de la atencion y redireccionamiento de los usuarios.</t>
  </si>
  <si>
    <t>se hara seguimiento trimestral y si se preseta alguna observación se notificará al funcionario encargado para realizar las correciones pertienentes.</t>
  </si>
  <si>
    <t>CONTROL DE CAMBIOS</t>
  </si>
  <si>
    <t>FECHA</t>
  </si>
  <si>
    <t>DESCRIPCION DE CAMBIOS</t>
  </si>
  <si>
    <t>VERSION</t>
  </si>
  <si>
    <t>Elaboración del documento</t>
  </si>
  <si>
    <t>1.0</t>
  </si>
  <si>
    <t>Se eliminó casilla de subproceso y objetivo de subproceso.
Se incluyó casilla de macroproceso y columna de subproceso.</t>
  </si>
  <si>
    <t>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</si>
</sst>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
  </numFmts>
  <fonts count="42">
    <font>
      <sz val="11"/>
      <color theme="1"/>
      <name val="Calibri"/>
      <family val="2"/>
      <scheme val="minor"/>
    </font>
    <font>
      <u/>
      <sz val="11"/>
      <color theme="10"/>
      <name val="Calibri"/>
      <family val="2"/>
      <scheme val="minor"/>
    </font>
    <font>
      <sz val="11"/>
      <color theme="1"/>
      <name val="Calibri"/>
      <family val="2"/>
      <scheme val="minor"/>
    </font>
    <font>
      <sz val="11"/>
      <color theme="1"/>
      <name val="Arial"/>
      <family val="2"/>
    </font>
    <font>
      <sz val="11"/>
      <color theme="1"/>
      <name val="Arial"/>
      <family val="2"/>
    </font>
    <font>
      <sz val="10"/>
      <color theme="1"/>
      <name val="Calibri"/>
      <family val="2"/>
      <scheme val="minor"/>
    </font>
    <font>
      <sz val="8"/>
      <color theme="1"/>
      <name val="Calibri"/>
      <family val="2"/>
      <scheme val="minor"/>
    </font>
    <font>
      <b/>
      <sz val="10"/>
      <color theme="1"/>
      <name val="Calibri"/>
      <family val="2"/>
      <scheme val="minor"/>
    </font>
    <font>
      <sz val="8"/>
      <color theme="10"/>
      <name val="Calibri"/>
      <family val="2"/>
      <scheme val="minor"/>
    </font>
    <font>
      <sz val="8"/>
      <name val="Arial Narrow"/>
      <family val="2"/>
    </font>
    <font>
      <b/>
      <sz val="12"/>
      <name val="Arial Narrow"/>
      <family val="2"/>
    </font>
    <font>
      <b/>
      <sz val="11"/>
      <color theme="0"/>
      <name val="Arial Narrow"/>
      <family val="2"/>
    </font>
    <font>
      <sz val="12"/>
      <name val="Arial Narrow"/>
      <family val="2"/>
    </font>
    <font>
      <b/>
      <sz val="12"/>
      <color theme="0"/>
      <name val="Arial Narrow"/>
      <family val="2"/>
    </font>
    <font>
      <sz val="11"/>
      <name val="Arial Narrow"/>
      <family val="2"/>
    </font>
    <font>
      <b/>
      <sz val="20"/>
      <name val="Arial Narrow"/>
      <family val="2"/>
    </font>
    <font>
      <sz val="10"/>
      <name val="Arial Narrow"/>
      <family val="2"/>
    </font>
    <font>
      <b/>
      <sz val="8"/>
      <name val="Arial Narrow"/>
      <family val="2"/>
    </font>
    <font>
      <b/>
      <sz val="11"/>
      <name val="Arial Narrow"/>
      <family val="2"/>
    </font>
    <font>
      <b/>
      <sz val="10"/>
      <color theme="0"/>
      <name val="Arial Narrow"/>
      <family val="2"/>
    </font>
    <font>
      <b/>
      <sz val="9"/>
      <color theme="0"/>
      <name val="Arial Narrow"/>
      <family val="2"/>
    </font>
    <font>
      <b/>
      <sz val="6"/>
      <color theme="0"/>
      <name val="Arial Narrow"/>
      <family val="2"/>
    </font>
    <font>
      <sz val="9"/>
      <name val="Arial Narrow"/>
      <family val="2"/>
    </font>
    <font>
      <sz val="9"/>
      <color theme="0"/>
      <name val="Arial Narrow"/>
      <family val="2"/>
    </font>
    <font>
      <b/>
      <sz val="9"/>
      <color theme="0"/>
      <name val="Calibri"/>
      <family val="2"/>
      <scheme val="minor"/>
    </font>
    <font>
      <b/>
      <sz val="7"/>
      <color theme="0"/>
      <name val="Arial Narrow"/>
      <family val="2"/>
    </font>
    <font>
      <b/>
      <sz val="9"/>
      <color theme="1"/>
      <name val="Arial Narrow"/>
      <family val="2"/>
    </font>
    <font>
      <sz val="9"/>
      <color theme="1"/>
      <name val="Arial Narrow"/>
      <family val="2"/>
    </font>
    <font>
      <sz val="8"/>
      <color theme="6" tint="-0.499984740745262"/>
      <name val="Calibri"/>
      <family val="2"/>
      <scheme val="minor"/>
    </font>
    <font>
      <b/>
      <sz val="11"/>
      <color theme="0"/>
      <name val="Calibri"/>
      <family val="2"/>
      <scheme val="minor"/>
    </font>
    <font>
      <b/>
      <sz val="11"/>
      <color theme="1"/>
      <name val="Calibri"/>
      <family val="2"/>
      <scheme val="minor"/>
    </font>
    <font>
      <b/>
      <sz val="8"/>
      <color theme="1"/>
      <name val="Calibri"/>
      <family val="2"/>
      <scheme val="minor"/>
    </font>
    <font>
      <b/>
      <sz val="6"/>
      <color theme="1"/>
      <name val="Calibri"/>
      <family val="2"/>
      <scheme val="minor"/>
    </font>
    <font>
      <sz val="10"/>
      <name val="Arial"/>
      <family val="2"/>
    </font>
    <font>
      <sz val="9"/>
      <name val="Arial"/>
      <family val="2"/>
    </font>
    <font>
      <b/>
      <sz val="8"/>
      <name val="Arial"/>
      <family val="2"/>
    </font>
    <font>
      <b/>
      <sz val="8"/>
      <color theme="1"/>
      <name val="Arial"/>
      <family val="2"/>
    </font>
    <font>
      <sz val="8"/>
      <name val="Arial"/>
      <family val="2"/>
    </font>
    <font>
      <sz val="11"/>
      <color rgb="FFFF0000"/>
      <name val="Calibri"/>
      <family val="2"/>
      <scheme val="minor"/>
    </font>
    <font>
      <sz val="8"/>
      <color rgb="FFFF0000"/>
      <name val="Calibri"/>
      <family val="2"/>
      <scheme val="minor"/>
    </font>
    <font>
      <sz val="9"/>
      <color rgb="FF1F1F1F"/>
      <name val="Arial"/>
      <family val="2"/>
    </font>
    <font>
      <sz val="9"/>
      <color rgb="FF000000"/>
      <name val="Arial"/>
      <family val="2"/>
    </font>
  </fonts>
  <fills count="13">
    <fill>
      <patternFill patternType="none"/>
    </fill>
    <fill>
      <patternFill patternType="gray125"/>
    </fill>
    <fill>
      <patternFill patternType="solid">
        <fgColor theme="8" tint="0.79998168889431442"/>
        <bgColor indexed="64"/>
      </patternFill>
    </fill>
    <fill>
      <patternFill patternType="solid">
        <fgColor indexed="9"/>
        <bgColor indexed="64"/>
      </patternFill>
    </fill>
    <fill>
      <patternFill patternType="solid">
        <fgColor rgb="FF4CAA4C"/>
        <bgColor indexed="64"/>
      </patternFill>
    </fill>
    <fill>
      <patternFill patternType="solid">
        <fgColor rgb="FF4CAA4C"/>
        <bgColor rgb="FFFBD4B4"/>
      </patternFill>
    </fill>
    <fill>
      <patternFill patternType="solid">
        <fgColor theme="9" tint="0.79998168889431442"/>
        <bgColor indexed="64"/>
      </patternFill>
    </fill>
    <fill>
      <patternFill patternType="solid">
        <fgColor rgb="FF00B05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FFFFFF"/>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rgb="FF000000"/>
      </bottom>
      <diagonal/>
    </border>
    <border>
      <left style="thin">
        <color indexed="64"/>
      </left>
      <right/>
      <top/>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rgb="FF000000"/>
      </left>
      <right/>
      <top style="thin">
        <color rgb="FF000000"/>
      </top>
      <bottom/>
      <diagonal/>
    </border>
    <border>
      <left/>
      <right/>
      <top style="medium">
        <color rgb="FF000000"/>
      </top>
      <bottom style="thin">
        <color indexed="64"/>
      </bottom>
      <diagonal/>
    </border>
    <border>
      <left style="thin">
        <color auto="1"/>
      </left>
      <right style="medium">
        <color rgb="FF000000"/>
      </right>
      <top style="thin">
        <color auto="1"/>
      </top>
      <bottom style="thin">
        <color auto="1"/>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indexed="64"/>
      </left>
      <right style="medium">
        <color rgb="FF000000"/>
      </right>
      <top/>
      <bottom style="thin">
        <color indexed="64"/>
      </bottom>
      <diagonal/>
    </border>
    <border>
      <left style="thin">
        <color indexed="64"/>
      </left>
      <right style="medium">
        <color rgb="FF000000"/>
      </right>
      <top style="thin">
        <color indexed="64"/>
      </top>
      <bottom/>
      <diagonal/>
    </border>
    <border>
      <left style="thin">
        <color indexed="64"/>
      </left>
      <right style="medium">
        <color rgb="FF000000"/>
      </right>
      <top/>
      <bottom/>
      <diagonal/>
    </border>
    <border>
      <left style="thin">
        <color auto="1"/>
      </left>
      <right/>
      <top style="thin">
        <color auto="1"/>
      </top>
      <bottom style="thin">
        <color rgb="FF000000"/>
      </bottom>
      <diagonal/>
    </border>
    <border>
      <left/>
      <right style="thin">
        <color auto="1"/>
      </right>
      <top style="thin">
        <color auto="1"/>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right/>
      <top style="thin">
        <color rgb="FF000000"/>
      </top>
      <bottom/>
      <diagonal/>
    </border>
    <border>
      <left/>
      <right style="thin">
        <color auto="1"/>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s>
  <cellStyleXfs count="14">
    <xf numFmtId="0" fontId="0" fillId="0" borderId="0"/>
    <xf numFmtId="0" fontId="1" fillId="0" borderId="0" applyNumberFormat="0" applyFill="0" applyBorder="0" applyAlignment="0" applyProtection="0"/>
    <xf numFmtId="0" fontId="4" fillId="0" borderId="0"/>
    <xf numFmtId="0" fontId="2"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2" fillId="0" borderId="0"/>
    <xf numFmtId="0" fontId="5" fillId="0" borderId="2" applyBorder="0">
      <alignment horizontal="center" vertical="center" wrapText="1"/>
    </xf>
    <xf numFmtId="0" fontId="33" fillId="0" borderId="0"/>
  </cellStyleXfs>
  <cellXfs count="164">
    <xf numFmtId="0" fontId="0" fillId="0" borderId="0" xfId="0"/>
    <xf numFmtId="0" fontId="6" fillId="0" borderId="1" xfId="0" applyFont="1" applyBorder="1"/>
    <xf numFmtId="0" fontId="7"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8" fillId="0" borderId="1" xfId="1" applyFont="1" applyBorder="1"/>
    <xf numFmtId="0" fontId="8" fillId="0" borderId="1" xfId="1" applyFont="1" applyBorder="1" applyAlignment="1">
      <alignment wrapText="1"/>
    </xf>
    <xf numFmtId="0" fontId="8" fillId="0" borderId="1" xfId="1" applyFont="1" applyBorder="1" applyAlignment="1">
      <alignment horizontal="center" wrapText="1"/>
    </xf>
    <xf numFmtId="0" fontId="9" fillId="3" borderId="0" xfId="2" applyFont="1" applyFill="1"/>
    <xf numFmtId="0" fontId="14" fillId="0" borderId="0" xfId="2" applyFont="1" applyAlignment="1">
      <alignment vertical="center" wrapText="1"/>
    </xf>
    <xf numFmtId="0" fontId="22" fillId="0" borderId="0" xfId="2" applyFont="1" applyAlignment="1">
      <alignment vertical="center" wrapText="1"/>
    </xf>
    <xf numFmtId="0" fontId="25" fillId="4" borderId="1" xfId="2" applyFont="1" applyFill="1" applyBorder="1" applyAlignment="1">
      <alignment horizontal="center" vertical="center" wrapText="1"/>
    </xf>
    <xf numFmtId="9" fontId="20" fillId="4" borderId="1" xfId="2" applyNumberFormat="1" applyFont="1" applyFill="1" applyBorder="1" applyAlignment="1">
      <alignment horizontal="center" vertical="center" wrapText="1"/>
    </xf>
    <xf numFmtId="0" fontId="20" fillId="4" borderId="1" xfId="2" applyFont="1" applyFill="1" applyBorder="1" applyAlignment="1">
      <alignment horizontal="center" vertical="center" wrapText="1"/>
    </xf>
    <xf numFmtId="0" fontId="9" fillId="0" borderId="1" xfId="2" applyFont="1" applyBorder="1" applyAlignment="1">
      <alignment horizontal="center" vertical="center" wrapText="1"/>
    </xf>
    <xf numFmtId="9" fontId="22" fillId="0" borderId="1" xfId="0" applyNumberFormat="1" applyFont="1" applyBorder="1" applyAlignment="1">
      <alignment horizontal="center" vertical="center" wrapText="1"/>
    </xf>
    <xf numFmtId="0" fontId="9" fillId="0" borderId="0" xfId="2" applyFont="1" applyAlignment="1">
      <alignment horizontal="justify" vertical="top" wrapText="1"/>
    </xf>
    <xf numFmtId="165" fontId="6" fillId="0" borderId="1" xfId="0" applyNumberFormat="1" applyFont="1" applyBorder="1" applyAlignment="1">
      <alignment horizontal="center" vertical="center"/>
    </xf>
    <xf numFmtId="0" fontId="28" fillId="0" borderId="1" xfId="1"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pplyAlignment="1">
      <alignment horizontal="center"/>
    </xf>
    <xf numFmtId="0" fontId="29" fillId="7" borderId="1" xfId="0" applyFont="1" applyFill="1" applyBorder="1" applyAlignment="1">
      <alignment horizontal="center"/>
    </xf>
    <xf numFmtId="0" fontId="30" fillId="8" borderId="1" xfId="0" applyFont="1" applyFill="1" applyBorder="1" applyAlignment="1">
      <alignment horizontal="center" vertical="center" wrapText="1"/>
    </xf>
    <xf numFmtId="0" fontId="31" fillId="9" borderId="1" xfId="0" applyFont="1" applyFill="1" applyBorder="1" applyAlignment="1">
      <alignment horizontal="center" vertical="center" wrapText="1"/>
    </xf>
    <xf numFmtId="0" fontId="32" fillId="9" borderId="1" xfId="0" applyFont="1" applyFill="1" applyBorder="1" applyAlignment="1">
      <alignment horizontal="center" vertical="center" wrapText="1"/>
    </xf>
    <xf numFmtId="9" fontId="21" fillId="4" borderId="1" xfId="2" applyNumberFormat="1" applyFont="1" applyFill="1" applyBorder="1" applyAlignment="1">
      <alignment horizontal="center" vertical="center" wrapText="1"/>
    </xf>
    <xf numFmtId="9" fontId="27" fillId="6" borderId="1" xfId="0" applyNumberFormat="1" applyFont="1" applyFill="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9" fontId="27" fillId="0" borderId="2" xfId="2" applyNumberFormat="1" applyFont="1" applyBorder="1" applyAlignment="1">
      <alignment horizontal="center" vertical="center" wrapText="1"/>
    </xf>
    <xf numFmtId="9" fontId="22" fillId="0" borderId="1" xfId="0" applyNumberFormat="1" applyFont="1" applyBorder="1" applyAlignment="1" applyProtection="1">
      <alignment horizontal="center" vertical="center" wrapText="1"/>
      <protection locked="0"/>
    </xf>
    <xf numFmtId="164" fontId="12" fillId="0" borderId="6" xfId="2" applyNumberFormat="1" applyFont="1" applyBorder="1" applyAlignment="1">
      <alignment horizontal="center" vertical="center" wrapText="1"/>
    </xf>
    <xf numFmtId="0" fontId="14" fillId="0" borderId="11" xfId="2" applyFont="1" applyBorder="1" applyAlignment="1">
      <alignment vertical="center" wrapText="1"/>
    </xf>
    <xf numFmtId="0" fontId="16" fillId="0" borderId="11" xfId="2" applyFont="1" applyBorder="1" applyAlignment="1">
      <alignment vertical="center" wrapText="1"/>
    </xf>
    <xf numFmtId="9" fontId="17" fillId="0" borderId="11" xfId="2" applyNumberFormat="1" applyFont="1" applyBorder="1" applyAlignment="1">
      <alignment vertical="center" wrapText="1"/>
    </xf>
    <xf numFmtId="9" fontId="17" fillId="0" borderId="11" xfId="2" applyNumberFormat="1" applyFont="1" applyBorder="1" applyAlignment="1">
      <alignment horizontal="center" vertical="center" wrapText="1"/>
    </xf>
    <xf numFmtId="0" fontId="18" fillId="0" borderId="11" xfId="2" applyFont="1" applyBorder="1" applyAlignment="1">
      <alignment horizontal="center" vertical="center" wrapText="1"/>
    </xf>
    <xf numFmtId="0" fontId="8" fillId="0" borderId="1" xfId="1" applyFont="1" applyBorder="1" applyAlignment="1">
      <alignment vertical="center" wrapText="1"/>
    </xf>
    <xf numFmtId="0" fontId="8" fillId="0" borderId="1" xfId="1" applyFont="1" applyBorder="1" applyAlignment="1">
      <alignment horizontal="left" vertical="center" wrapText="1"/>
    </xf>
    <xf numFmtId="0" fontId="34" fillId="0" borderId="1" xfId="0" applyFont="1" applyBorder="1" applyAlignment="1">
      <alignment horizontal="center" vertical="center" wrapText="1"/>
    </xf>
    <xf numFmtId="0" fontId="13" fillId="0" borderId="15" xfId="2" applyFont="1" applyBorder="1" applyAlignment="1">
      <alignment vertical="center" wrapText="1"/>
    </xf>
    <xf numFmtId="0" fontId="12" fillId="0" borderId="2" xfId="2" applyFont="1" applyBorder="1" applyAlignment="1">
      <alignment horizontal="center" vertical="center" wrapText="1"/>
    </xf>
    <xf numFmtId="0" fontId="13" fillId="4" borderId="10" xfId="2" applyFont="1" applyFill="1" applyBorder="1" applyAlignment="1">
      <alignment horizontal="center" vertical="center" wrapText="1"/>
    </xf>
    <xf numFmtId="0" fontId="22" fillId="0" borderId="15" xfId="2" applyFont="1" applyBorder="1" applyAlignment="1">
      <alignment horizontal="left" vertical="top" wrapText="1"/>
    </xf>
    <xf numFmtId="0" fontId="22" fillId="0" borderId="3" xfId="2" applyFont="1" applyBorder="1" applyAlignment="1">
      <alignment horizontal="center" vertical="center" wrapText="1"/>
    </xf>
    <xf numFmtId="0" fontId="9" fillId="0" borderId="1" xfId="2" applyFont="1" applyBorder="1" applyAlignment="1" applyProtection="1">
      <alignment horizontal="center" vertical="center" wrapText="1"/>
      <protection locked="0"/>
    </xf>
    <xf numFmtId="0" fontId="13" fillId="0" borderId="0" xfId="2" applyFont="1" applyAlignment="1">
      <alignment vertical="center" wrapText="1"/>
    </xf>
    <xf numFmtId="164" fontId="12" fillId="0" borderId="0" xfId="2" applyNumberFormat="1" applyFont="1" applyAlignment="1">
      <alignment horizontal="center" vertical="center" wrapText="1"/>
    </xf>
    <xf numFmtId="0" fontId="15" fillId="10" borderId="0" xfId="9" applyFont="1" applyFill="1" applyAlignment="1">
      <alignment vertical="center" wrapText="1"/>
    </xf>
    <xf numFmtId="0" fontId="12" fillId="0" borderId="0" xfId="2" applyFont="1" applyAlignment="1">
      <alignment vertical="center" wrapText="1"/>
    </xf>
    <xf numFmtId="0" fontId="8" fillId="0" borderId="2" xfId="1" applyFont="1" applyBorder="1" applyAlignment="1">
      <alignment horizontal="center" vertical="center" wrapText="1"/>
    </xf>
    <xf numFmtId="0" fontId="37" fillId="0" borderId="1" xfId="0" applyFont="1" applyBorder="1" applyAlignment="1">
      <alignment horizontal="center" vertical="center" wrapText="1"/>
    </xf>
    <xf numFmtId="14" fontId="37" fillId="0" borderId="1" xfId="0" applyNumberFormat="1" applyFont="1" applyBorder="1" applyAlignment="1">
      <alignment horizontal="center" vertical="center" wrapText="1"/>
    </xf>
    <xf numFmtId="14" fontId="37" fillId="11" borderId="1" xfId="0" applyNumberFormat="1" applyFont="1" applyFill="1" applyBorder="1" applyAlignment="1">
      <alignment horizontal="center" vertical="center" wrapText="1"/>
    </xf>
    <xf numFmtId="0" fontId="37" fillId="11" borderId="1" xfId="0" applyFont="1" applyFill="1" applyBorder="1" applyAlignment="1">
      <alignment horizontal="center" vertical="center" wrapText="1"/>
    </xf>
    <xf numFmtId="0" fontId="34" fillId="11" borderId="1" xfId="0" applyFont="1" applyFill="1" applyBorder="1" applyAlignment="1">
      <alignment horizontal="center" vertical="center" wrapText="1"/>
    </xf>
    <xf numFmtId="0" fontId="35" fillId="11" borderId="6" xfId="0" applyFont="1" applyFill="1" applyBorder="1" applyAlignment="1">
      <alignment horizontal="center" vertical="center" wrapText="1"/>
    </xf>
    <xf numFmtId="0" fontId="0" fillId="0" borderId="0" xfId="0" applyAlignment="1">
      <alignment horizontal="center"/>
    </xf>
    <xf numFmtId="0" fontId="0" fillId="0" borderId="32" xfId="0" applyBorder="1" applyAlignment="1">
      <alignment vertical="top" wrapText="1"/>
    </xf>
    <xf numFmtId="0" fontId="0" fillId="0" borderId="33" xfId="0" applyBorder="1" applyAlignment="1">
      <alignment vertical="top" wrapText="1"/>
    </xf>
    <xf numFmtId="0" fontId="0" fillId="12" borderId="32" xfId="0" applyFill="1" applyBorder="1" applyAlignment="1">
      <alignment vertical="top" wrapText="1"/>
    </xf>
    <xf numFmtId="0" fontId="0" fillId="12" borderId="33" xfId="0" applyFill="1" applyBorder="1" applyAlignment="1">
      <alignment vertical="top" wrapText="1"/>
    </xf>
    <xf numFmtId="0" fontId="39" fillId="0" borderId="2" xfId="1" applyFont="1" applyBorder="1" applyAlignment="1">
      <alignment horizontal="center" vertical="center" wrapText="1"/>
    </xf>
    <xf numFmtId="0" fontId="38" fillId="0" borderId="32" xfId="0" applyFont="1" applyBorder="1" applyAlignment="1">
      <alignment horizontal="center" vertical="top" wrapText="1"/>
    </xf>
    <xf numFmtId="0" fontId="38" fillId="0" borderId="33" xfId="0" applyFont="1" applyBorder="1" applyAlignment="1">
      <alignment horizontal="center" vertical="top" wrapText="1"/>
    </xf>
    <xf numFmtId="0" fontId="38" fillId="0" borderId="0" xfId="0" applyFont="1" applyAlignment="1">
      <alignment horizontal="center"/>
    </xf>
    <xf numFmtId="0" fontId="39" fillId="0" borderId="1" xfId="1" applyFont="1" applyBorder="1" applyAlignment="1">
      <alignment horizontal="center" vertical="center" wrapText="1"/>
    </xf>
    <xf numFmtId="0" fontId="38" fillId="0" borderId="32" xfId="0" applyFont="1" applyBorder="1" applyAlignment="1">
      <alignment vertical="top" wrapText="1"/>
    </xf>
    <xf numFmtId="0" fontId="38" fillId="0" borderId="33" xfId="0" applyFont="1" applyBorder="1" applyAlignment="1">
      <alignment vertical="top" wrapText="1"/>
    </xf>
    <xf numFmtId="0" fontId="9" fillId="0" borderId="1" xfId="2" applyFont="1" applyBorder="1" applyAlignment="1" applyProtection="1">
      <alignment horizontal="left" vertical="center" wrapText="1"/>
      <protection locked="0"/>
    </xf>
    <xf numFmtId="0" fontId="9" fillId="0" borderId="1" xfId="2" applyFont="1" applyBorder="1" applyAlignment="1">
      <alignment horizontal="left" vertical="center" wrapText="1"/>
    </xf>
    <xf numFmtId="0" fontId="40"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9" fillId="0" borderId="1" xfId="2" applyFont="1" applyBorder="1" applyAlignment="1" applyProtection="1">
      <alignment horizontal="center" vertical="top" wrapText="1"/>
      <protection locked="0"/>
    </xf>
    <xf numFmtId="9" fontId="27" fillId="0" borderId="1" xfId="2" applyNumberFormat="1" applyFont="1" applyBorder="1" applyAlignment="1">
      <alignment horizontal="center" vertical="center" wrapText="1"/>
    </xf>
    <xf numFmtId="0" fontId="8" fillId="0" borderId="2"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6" xfId="1" applyFont="1" applyBorder="1" applyAlignment="1">
      <alignment horizontal="center" vertical="center" wrapText="1"/>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6" fillId="0" borderId="2"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6" xfId="0" applyFont="1" applyBorder="1" applyAlignment="1">
      <alignment horizontal="center" vertical="center" wrapText="1"/>
    </xf>
    <xf numFmtId="0" fontId="30" fillId="8" borderId="7" xfId="0" applyFont="1" applyFill="1" applyBorder="1" applyAlignment="1">
      <alignment horizontal="center"/>
    </xf>
    <xf numFmtId="0" fontId="30" fillId="8" borderId="8" xfId="0" applyFont="1" applyFill="1" applyBorder="1" applyAlignment="1">
      <alignment horizontal="center"/>
    </xf>
    <xf numFmtId="0" fontId="30" fillId="8" borderId="9" xfId="0" applyFont="1" applyFill="1" applyBorder="1" applyAlignment="1">
      <alignment horizontal="center"/>
    </xf>
    <xf numFmtId="0" fontId="30" fillId="9" borderId="7" xfId="0" applyFont="1" applyFill="1" applyBorder="1" applyAlignment="1">
      <alignment horizontal="center" wrapText="1"/>
    </xf>
    <xf numFmtId="0" fontId="30" fillId="9" borderId="8" xfId="0" applyFont="1" applyFill="1" applyBorder="1" applyAlignment="1">
      <alignment horizontal="center" wrapText="1"/>
    </xf>
    <xf numFmtId="0" fontId="30" fillId="9" borderId="9" xfId="0" applyFont="1" applyFill="1" applyBorder="1" applyAlignment="1">
      <alignment horizontal="center" wrapText="1"/>
    </xf>
    <xf numFmtId="0" fontId="9" fillId="0" borderId="22" xfId="2" applyFont="1" applyBorder="1" applyAlignment="1">
      <alignment horizontal="center" vertical="center" wrapText="1"/>
    </xf>
    <xf numFmtId="0" fontId="20" fillId="4" borderId="9" xfId="2" applyFont="1" applyFill="1" applyBorder="1" applyAlignment="1">
      <alignment horizontal="center" vertical="center" wrapText="1"/>
    </xf>
    <xf numFmtId="0" fontId="20" fillId="4" borderId="1" xfId="2" applyFont="1" applyFill="1" applyBorder="1" applyAlignment="1">
      <alignment horizontal="center" vertical="center" wrapText="1"/>
    </xf>
    <xf numFmtId="0" fontId="20" fillId="4" borderId="1" xfId="2" applyFont="1" applyFill="1" applyBorder="1" applyAlignment="1">
      <alignment horizontal="center" vertical="center" textRotation="90" wrapText="1"/>
    </xf>
    <xf numFmtId="0" fontId="22" fillId="0" borderId="9" xfId="2" applyFont="1" applyBorder="1" applyAlignment="1" applyProtection="1">
      <alignment horizontal="center" vertical="center" wrapText="1"/>
      <protection locked="0"/>
    </xf>
    <xf numFmtId="0" fontId="22" fillId="0" borderId="1" xfId="2" applyFont="1" applyBorder="1" applyAlignment="1" applyProtection="1">
      <alignment horizontal="center" vertical="center" wrapText="1"/>
      <protection locked="0"/>
    </xf>
    <xf numFmtId="0" fontId="22" fillId="0" borderId="1" xfId="0" applyFont="1" applyBorder="1" applyAlignment="1">
      <alignment horizontal="center" vertical="center" wrapText="1"/>
    </xf>
    <xf numFmtId="0" fontId="11" fillId="4" borderId="30" xfId="2" applyFont="1" applyFill="1" applyBorder="1" applyAlignment="1">
      <alignment horizontal="center" vertical="center" wrapText="1"/>
    </xf>
    <xf numFmtId="0" fontId="11" fillId="4" borderId="31" xfId="2" applyFont="1" applyFill="1" applyBorder="1" applyAlignment="1">
      <alignment horizontal="center" vertical="center" wrapText="1"/>
    </xf>
    <xf numFmtId="0" fontId="11" fillId="4" borderId="11" xfId="2" applyFont="1" applyFill="1" applyBorder="1" applyAlignment="1">
      <alignment horizontal="center" vertical="center" wrapText="1"/>
    </xf>
    <xf numFmtId="0" fontId="11" fillId="4" borderId="5" xfId="2" applyFont="1" applyFill="1" applyBorder="1" applyAlignment="1">
      <alignment horizontal="center" vertical="center" wrapText="1"/>
    </xf>
    <xf numFmtId="0" fontId="20" fillId="5" borderId="1" xfId="2" applyFont="1" applyFill="1" applyBorder="1" applyAlignment="1">
      <alignment horizontal="center" vertical="center" textRotation="90" wrapText="1"/>
    </xf>
    <xf numFmtId="0" fontId="9" fillId="0" borderId="2" xfId="2" applyFont="1" applyBorder="1" applyAlignment="1">
      <alignment horizontal="center" vertical="center" wrapText="1"/>
    </xf>
    <xf numFmtId="0" fontId="9" fillId="0" borderId="10" xfId="2" applyFont="1" applyBorder="1" applyAlignment="1">
      <alignment horizontal="center" vertical="center" wrapText="1"/>
    </xf>
    <xf numFmtId="0" fontId="9" fillId="0" borderId="6" xfId="2" applyFont="1" applyBorder="1" applyAlignment="1">
      <alignment horizontal="center" vertical="center" wrapText="1"/>
    </xf>
    <xf numFmtId="3" fontId="22" fillId="0" borderId="1" xfId="2" applyNumberFormat="1" applyFont="1" applyBorder="1" applyAlignment="1" applyProtection="1">
      <alignment horizontal="center" vertical="center" wrapText="1"/>
      <protection locked="0"/>
    </xf>
    <xf numFmtId="9" fontId="27" fillId="0" borderId="2" xfId="0" applyNumberFormat="1" applyFont="1" applyBorder="1" applyAlignment="1" applyProtection="1">
      <alignment horizontal="center" vertical="center" wrapText="1"/>
      <protection locked="0"/>
    </xf>
    <xf numFmtId="9" fontId="27" fillId="0" borderId="10" xfId="0" applyNumberFormat="1" applyFont="1" applyBorder="1" applyAlignment="1" applyProtection="1">
      <alignment horizontal="center" vertical="center" wrapText="1"/>
      <protection locked="0"/>
    </xf>
    <xf numFmtId="9" fontId="27" fillId="0" borderId="6" xfId="0" applyNumberFormat="1" applyFont="1" applyBorder="1" applyAlignment="1" applyProtection="1">
      <alignment horizontal="center" vertical="center" wrapText="1"/>
      <protection locked="0"/>
    </xf>
    <xf numFmtId="0" fontId="26" fillId="0" borderId="1" xfId="2" applyFont="1" applyBorder="1" applyAlignment="1">
      <alignment horizontal="center" vertical="center" wrapText="1"/>
    </xf>
    <xf numFmtId="9" fontId="27" fillId="0" borderId="1" xfId="2" applyNumberFormat="1" applyFont="1" applyBorder="1" applyAlignment="1">
      <alignment horizontal="center" vertical="center" wrapText="1"/>
    </xf>
    <xf numFmtId="0" fontId="22" fillId="0" borderId="1" xfId="2" applyFont="1" applyBorder="1" applyAlignment="1">
      <alignment horizontal="center" vertical="center"/>
    </xf>
    <xf numFmtId="0" fontId="22" fillId="0" borderId="1" xfId="2" applyFont="1" applyBorder="1" applyAlignment="1">
      <alignment horizontal="center" vertical="center" wrapText="1"/>
    </xf>
    <xf numFmtId="9" fontId="27" fillId="0" borderId="1" xfId="0" applyNumberFormat="1" applyFont="1" applyBorder="1" applyAlignment="1" applyProtection="1">
      <alignment horizontal="center" vertical="center" wrapText="1"/>
      <protection locked="0"/>
    </xf>
    <xf numFmtId="0" fontId="9" fillId="0" borderId="24" xfId="2" applyFont="1" applyBorder="1" applyAlignment="1">
      <alignment horizontal="center" vertical="center" wrapText="1"/>
    </xf>
    <xf numFmtId="0" fontId="9" fillId="0" borderId="25" xfId="2" applyFont="1" applyBorder="1" applyAlignment="1">
      <alignment horizontal="center" vertical="center" wrapText="1"/>
    </xf>
    <xf numFmtId="0" fontId="9" fillId="0" borderId="23" xfId="2" applyFont="1" applyBorder="1" applyAlignment="1">
      <alignment horizontal="center" vertical="center" wrapText="1"/>
    </xf>
    <xf numFmtId="0" fontId="11" fillId="4" borderId="12" xfId="2" applyFont="1" applyFill="1" applyBorder="1" applyAlignment="1">
      <alignment horizontal="center" vertical="center" wrapText="1"/>
    </xf>
    <xf numFmtId="0" fontId="11" fillId="4" borderId="17" xfId="2" applyFont="1" applyFill="1" applyBorder="1" applyAlignment="1">
      <alignment horizontal="center" vertical="center" wrapText="1"/>
    </xf>
    <xf numFmtId="0" fontId="16" fillId="0" borderId="16" xfId="2" applyFont="1" applyBorder="1" applyAlignment="1" applyProtection="1">
      <alignment horizontal="center" vertical="center" wrapText="1"/>
      <protection locked="0"/>
    </xf>
    <xf numFmtId="0" fontId="9" fillId="3" borderId="13" xfId="2" applyFont="1" applyFill="1" applyBorder="1" applyAlignment="1">
      <alignment horizontal="center"/>
    </xf>
    <xf numFmtId="0" fontId="11" fillId="4" borderId="28" xfId="2" applyFont="1" applyFill="1" applyBorder="1" applyAlignment="1">
      <alignment horizontal="center" vertical="center" wrapText="1"/>
    </xf>
    <xf numFmtId="0" fontId="11" fillId="4" borderId="29" xfId="2" applyFont="1" applyFill="1" applyBorder="1" applyAlignment="1">
      <alignment horizontal="center" vertical="center" wrapText="1"/>
    </xf>
    <xf numFmtId="0" fontId="11" fillId="4" borderId="21" xfId="2" applyFont="1" applyFill="1" applyBorder="1" applyAlignment="1">
      <alignment horizontal="center" vertical="center" wrapText="1"/>
    </xf>
    <xf numFmtId="0" fontId="11" fillId="4" borderId="16" xfId="2" applyFont="1" applyFill="1" applyBorder="1" applyAlignment="1">
      <alignment horizontal="center" vertical="center" wrapText="1"/>
    </xf>
    <xf numFmtId="0" fontId="11" fillId="4" borderId="18" xfId="2" applyFont="1" applyFill="1" applyBorder="1" applyAlignment="1">
      <alignment horizontal="center" vertical="center" wrapText="1"/>
    </xf>
    <xf numFmtId="0" fontId="10" fillId="0" borderId="11" xfId="2" applyFont="1" applyBorder="1" applyAlignment="1">
      <alignment horizontal="center" vertical="center"/>
    </xf>
    <xf numFmtId="0" fontId="12" fillId="0" borderId="1" xfId="2" applyFont="1" applyBorder="1" applyAlignment="1">
      <alignment horizontal="left" vertical="center" wrapText="1"/>
    </xf>
    <xf numFmtId="0" fontId="12" fillId="0" borderId="20" xfId="2" applyFont="1" applyBorder="1" applyAlignment="1">
      <alignment horizontal="left" vertical="center" wrapText="1"/>
    </xf>
    <xf numFmtId="0" fontId="12" fillId="0" borderId="0" xfId="2" applyFont="1" applyAlignment="1" applyProtection="1">
      <alignment horizontal="center" vertical="center" wrapText="1"/>
      <protection locked="0"/>
    </xf>
    <xf numFmtId="0" fontId="12" fillId="0" borderId="3" xfId="2" applyFont="1" applyBorder="1" applyAlignment="1" applyProtection="1">
      <alignment horizontal="center" vertical="center" wrapText="1"/>
      <protection locked="0"/>
    </xf>
    <xf numFmtId="0" fontId="13" fillId="4" borderId="11" xfId="2" applyFont="1" applyFill="1" applyBorder="1" applyAlignment="1">
      <alignment horizontal="center" vertical="center"/>
    </xf>
    <xf numFmtId="0" fontId="13" fillId="4" borderId="5" xfId="2" applyFont="1" applyFill="1" applyBorder="1" applyAlignment="1">
      <alignment horizontal="center" vertical="center"/>
    </xf>
    <xf numFmtId="0" fontId="11" fillId="4" borderId="6" xfId="2" applyFont="1" applyFill="1" applyBorder="1" applyAlignment="1">
      <alignment horizontal="center" vertical="center" wrapText="1"/>
    </xf>
    <xf numFmtId="0" fontId="11" fillId="4" borderId="23" xfId="2" applyFont="1" applyFill="1" applyBorder="1" applyAlignment="1">
      <alignment horizontal="center" vertical="center" wrapText="1"/>
    </xf>
    <xf numFmtId="0" fontId="11" fillId="4" borderId="1" xfId="2" applyFont="1" applyFill="1" applyBorder="1" applyAlignment="1">
      <alignment horizontal="center" vertical="center" wrapText="1"/>
    </xf>
    <xf numFmtId="0" fontId="11" fillId="4" borderId="20" xfId="2" applyFont="1" applyFill="1" applyBorder="1" applyAlignment="1">
      <alignment horizontal="center" vertical="center" wrapText="1"/>
    </xf>
    <xf numFmtId="0" fontId="20" fillId="4" borderId="13" xfId="2" applyFont="1" applyFill="1" applyBorder="1" applyAlignment="1">
      <alignment horizontal="center" vertical="center" wrapText="1"/>
    </xf>
    <xf numFmtId="9" fontId="20" fillId="4" borderId="6" xfId="2" applyNumberFormat="1" applyFont="1" applyFill="1" applyBorder="1" applyAlignment="1">
      <alignment horizontal="center" vertical="center" wrapText="1"/>
    </xf>
    <xf numFmtId="0" fontId="11" fillId="4" borderId="4" xfId="2" applyFont="1" applyFill="1" applyBorder="1" applyAlignment="1">
      <alignment horizontal="center" vertical="center" wrapText="1"/>
    </xf>
    <xf numFmtId="164" fontId="12" fillId="0" borderId="6" xfId="2" applyNumberFormat="1" applyFont="1" applyBorder="1" applyAlignment="1">
      <alignment horizontal="left" vertical="center" wrapText="1"/>
    </xf>
    <xf numFmtId="164" fontId="12" fillId="0" borderId="23" xfId="2" applyNumberFormat="1" applyFont="1" applyBorder="1" applyAlignment="1">
      <alignment horizontal="left" vertical="center" wrapText="1"/>
    </xf>
    <xf numFmtId="0" fontId="35" fillId="0" borderId="19" xfId="2" applyFont="1" applyBorder="1" applyAlignment="1" applyProtection="1">
      <alignment horizontal="center" vertical="center" wrapText="1"/>
      <protection locked="0"/>
    </xf>
    <xf numFmtId="0" fontId="36" fillId="0" borderId="13" xfId="0" applyFont="1" applyBorder="1" applyAlignment="1">
      <alignment horizontal="left" vertical="center"/>
    </xf>
    <xf numFmtId="0" fontId="35" fillId="0" borderId="9" xfId="2" applyFont="1" applyBorder="1" applyAlignment="1" applyProtection="1">
      <alignment horizontal="center" vertical="center" wrapText="1"/>
      <protection locked="0"/>
    </xf>
    <xf numFmtId="0" fontId="35" fillId="0" borderId="1" xfId="2" applyFont="1" applyBorder="1" applyAlignment="1" applyProtection="1">
      <alignment horizontal="center" vertical="center" wrapText="1"/>
      <protection locked="0"/>
    </xf>
    <xf numFmtId="0" fontId="35" fillId="0" borderId="7" xfId="2" applyFont="1" applyBorder="1" applyAlignment="1" applyProtection="1">
      <alignment horizontal="center" vertical="center" wrapText="1"/>
      <protection locked="0"/>
    </xf>
    <xf numFmtId="0" fontId="35" fillId="0" borderId="27" xfId="2" applyFont="1" applyBorder="1" applyAlignment="1" applyProtection="1">
      <alignment horizontal="center" vertical="center" wrapText="1"/>
      <protection locked="0"/>
    </xf>
    <xf numFmtId="0" fontId="35" fillId="0" borderId="14" xfId="2" applyFont="1" applyBorder="1" applyAlignment="1" applyProtection="1">
      <alignment horizontal="center" vertical="center" wrapText="1"/>
      <protection locked="0"/>
    </xf>
    <xf numFmtId="0" fontId="35" fillId="0" borderId="26" xfId="2" applyFont="1" applyBorder="1" applyAlignment="1" applyProtection="1">
      <alignment horizontal="center" vertical="center" wrapText="1"/>
      <protection locked="0"/>
    </xf>
    <xf numFmtId="0" fontId="26" fillId="0" borderId="1" xfId="2" applyFont="1" applyBorder="1" applyAlignment="1">
      <alignment horizontal="center" vertical="center"/>
    </xf>
    <xf numFmtId="9" fontId="22" fillId="0" borderId="1" xfId="0" applyNumberFormat="1" applyFont="1" applyBorder="1" applyAlignment="1">
      <alignment horizontal="center" vertical="center" wrapText="1"/>
    </xf>
    <xf numFmtId="0" fontId="20" fillId="4" borderId="20" xfId="2" applyFont="1" applyFill="1" applyBorder="1" applyAlignment="1">
      <alignment horizontal="center" vertical="center" wrapText="1"/>
    </xf>
    <xf numFmtId="0" fontId="24" fillId="4" borderId="2"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0" fillId="4" borderId="6" xfId="2" applyFont="1" applyFill="1" applyBorder="1" applyAlignment="1">
      <alignment horizontal="center" vertical="center" wrapText="1"/>
    </xf>
    <xf numFmtId="0" fontId="13" fillId="4" borderId="1" xfId="2" applyFont="1" applyFill="1" applyBorder="1" applyAlignment="1">
      <alignment horizontal="center" vertical="center" wrapText="1"/>
    </xf>
    <xf numFmtId="0" fontId="13" fillId="4" borderId="7" xfId="2" applyFont="1" applyFill="1" applyBorder="1" applyAlignment="1">
      <alignment horizontal="center" vertical="center" wrapText="1"/>
    </xf>
    <xf numFmtId="0" fontId="19" fillId="4" borderId="2" xfId="2" applyFont="1" applyFill="1" applyBorder="1" applyAlignment="1">
      <alignment horizontal="center" vertical="center" wrapText="1"/>
    </xf>
    <xf numFmtId="0" fontId="19" fillId="4" borderId="1" xfId="2" applyFont="1" applyFill="1" applyBorder="1" applyAlignment="1">
      <alignment horizontal="center" vertical="center" wrapText="1"/>
    </xf>
    <xf numFmtId="9" fontId="20" fillId="4" borderId="9" xfId="2" applyNumberFormat="1" applyFont="1" applyFill="1" applyBorder="1" applyAlignment="1">
      <alignment horizontal="center" vertical="center" wrapText="1"/>
    </xf>
    <xf numFmtId="9" fontId="20" fillId="4" borderId="1" xfId="2" applyNumberFormat="1" applyFont="1" applyFill="1" applyBorder="1" applyAlignment="1">
      <alignment horizontal="center" vertical="center" wrapText="1"/>
    </xf>
    <xf numFmtId="9" fontId="26" fillId="0" borderId="1" xfId="0" applyNumberFormat="1" applyFont="1" applyBorder="1" applyAlignment="1">
      <alignment horizontal="center" vertical="center" wrapText="1"/>
    </xf>
    <xf numFmtId="0" fontId="11" fillId="4" borderId="22" xfId="2" applyFont="1" applyFill="1" applyBorder="1" applyAlignment="1">
      <alignment horizontal="center" vertical="center" wrapText="1"/>
    </xf>
    <xf numFmtId="0" fontId="11" fillId="4" borderId="13" xfId="2" applyFont="1" applyFill="1" applyBorder="1" applyAlignment="1">
      <alignment horizontal="center" vertical="center" wrapText="1"/>
    </xf>
    <xf numFmtId="0" fontId="36" fillId="11" borderId="13" xfId="0" applyFont="1" applyFill="1" applyBorder="1" applyAlignment="1">
      <alignment horizontal="center"/>
    </xf>
  </cellXfs>
  <cellStyles count="14">
    <cellStyle name="Estilo 2" xfId="12" xr:uid="{00000000-0005-0000-0000-000000000000}"/>
    <cellStyle name="Hipervínculo" xfId="1" builtinId="8"/>
    <cellStyle name="Normal" xfId="0" builtinId="0"/>
    <cellStyle name="Normal - Style1 2" xfId="13" xr:uid="{00000000-0005-0000-0000-000003000000}"/>
    <cellStyle name="Normal 10" xfId="9" xr:uid="{00000000-0005-0000-0000-000004000000}"/>
    <cellStyle name="Normal 11" xfId="7" xr:uid="{00000000-0005-0000-0000-000005000000}"/>
    <cellStyle name="Normal 12" xfId="4" xr:uid="{00000000-0005-0000-0000-000006000000}"/>
    <cellStyle name="Normal 13" xfId="6" xr:uid="{00000000-0005-0000-0000-000007000000}"/>
    <cellStyle name="Normal 14" xfId="5" xr:uid="{00000000-0005-0000-0000-000008000000}"/>
    <cellStyle name="Normal 2" xfId="2" xr:uid="{00000000-0005-0000-0000-000009000000}"/>
    <cellStyle name="Normal 4" xfId="3" xr:uid="{00000000-0005-0000-0000-00000A000000}"/>
    <cellStyle name="Normal 6" xfId="11" xr:uid="{00000000-0005-0000-0000-00000B000000}"/>
    <cellStyle name="Normal 8" xfId="10" xr:uid="{00000000-0005-0000-0000-00000C000000}"/>
    <cellStyle name="Normal 9" xfId="8" xr:uid="{00000000-0005-0000-0000-00000D000000}"/>
  </cellStyles>
  <dxfs count="207">
    <dxf>
      <fill>
        <patternFill>
          <bgColor theme="3" tint="0.79998168889431442"/>
        </patternFill>
      </fill>
    </dxf>
    <dxf>
      <fill>
        <patternFill>
          <bgColor rgb="FF66FF33"/>
        </patternFill>
      </fill>
    </dxf>
    <dxf>
      <fill>
        <patternFill>
          <bgColor rgb="FFFFFF66"/>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79998168889431442"/>
        </patternFill>
      </fill>
    </dxf>
    <dxf>
      <fill>
        <patternFill>
          <bgColor rgb="FF66FF33"/>
        </patternFill>
      </fill>
    </dxf>
    <dxf>
      <fill>
        <patternFill>
          <bgColor rgb="FFFFFF66"/>
        </patternFill>
      </fill>
    </dxf>
    <dxf>
      <fill>
        <patternFill>
          <bgColor rgb="FFFFFF66"/>
        </patternFill>
      </fill>
    </dxf>
    <dxf>
      <fill>
        <patternFill>
          <bgColor rgb="FF66FF33"/>
        </patternFill>
      </fill>
    </dxf>
    <dxf>
      <fill>
        <patternFill>
          <bgColor theme="3" tint="0.79998168889431442"/>
        </patternFill>
      </fill>
    </dxf>
    <dxf>
      <fill>
        <patternFill>
          <bgColor theme="3" tint="0.59996337778862885"/>
        </patternFill>
      </fill>
    </dxf>
    <dxf>
      <fill>
        <patternFill>
          <bgColor theme="3" tint="0.59996337778862885"/>
        </patternFill>
      </fill>
    </dxf>
    <dxf>
      <fill>
        <patternFill>
          <bgColor rgb="FFFFFF66"/>
        </patternFill>
      </fill>
    </dxf>
    <dxf>
      <fill>
        <patternFill>
          <bgColor rgb="FF66FF33"/>
        </patternFill>
      </fill>
    </dxf>
    <dxf>
      <fill>
        <patternFill>
          <bgColor theme="3" tint="0.79998168889431442"/>
        </patternFill>
      </fill>
    </dxf>
    <dxf>
      <fill>
        <patternFill>
          <bgColor theme="3" tint="0.59996337778862885"/>
        </patternFill>
      </fill>
    </dxf>
    <dxf>
      <fill>
        <patternFill>
          <bgColor theme="3" tint="0.59996337778862885"/>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00B050"/>
          <bgColor rgb="FF00B050"/>
        </patternFill>
      </fill>
    </dxf>
    <dxf>
      <fill>
        <patternFill patternType="solid">
          <fgColor rgb="FFFFFF66"/>
          <bgColor rgb="FFFFFF66"/>
        </patternFill>
      </fill>
    </dxf>
    <dxf>
      <fill>
        <patternFill patternType="solid">
          <fgColor rgb="FF92D050"/>
          <bgColor rgb="FF92D050"/>
        </patternFill>
      </fill>
    </dxf>
    <dxf>
      <fill>
        <patternFill patternType="solid">
          <fgColor rgb="FFFFC000"/>
          <bgColor rgb="FFFFC000"/>
        </patternFill>
      </fill>
    </dxf>
    <dxf>
      <fill>
        <patternFill patternType="solid">
          <fgColor rgb="FFFF0000"/>
          <bgColor rgb="FFFF0000"/>
        </patternFill>
      </fill>
    </dxf>
    <dxf>
      <fill>
        <patternFill patternType="solid">
          <fgColor rgb="FFFFFF66"/>
          <bgColor rgb="FFFFFF66"/>
        </patternFill>
      </fill>
    </dxf>
    <dxf>
      <fill>
        <patternFill patternType="solid">
          <fgColor rgb="FF92D050"/>
          <bgColor rgb="FF92D050"/>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FFFF66"/>
          <bgColor rgb="FFFFFF66"/>
        </patternFill>
      </fill>
    </dxf>
    <dxf>
      <fill>
        <patternFill patternType="solid">
          <fgColor rgb="FF92D050"/>
          <bgColor rgb="FF92D05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C00000"/>
          <bgColor rgb="FFC00000"/>
        </patternFill>
      </fill>
    </dxf>
    <dxf>
      <fill>
        <patternFill patternType="solid">
          <fgColor rgb="FFE36C09"/>
          <bgColor rgb="FFE36C09"/>
        </patternFill>
      </fill>
    </dxf>
    <dxf>
      <fill>
        <patternFill patternType="solid">
          <fgColor rgb="FFFFFF00"/>
          <bgColor rgb="FFFFFF00"/>
        </patternFill>
      </fill>
    </dxf>
    <dxf>
      <fill>
        <patternFill patternType="solid">
          <fgColor rgb="FF92D050"/>
          <bgColor rgb="FF92D05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E36C09"/>
          <bgColor rgb="FFE36C09"/>
        </patternFill>
      </fill>
    </dxf>
    <dxf>
      <fill>
        <patternFill patternType="solid">
          <fgColor rgb="FFC00000"/>
          <bgColor rgb="FFC00000"/>
        </patternFill>
      </fill>
    </dxf>
    <dxf>
      <fill>
        <patternFill patternType="solid">
          <fgColor rgb="FFFFFF00"/>
          <bgColor rgb="FFFFFF00"/>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FFFF66"/>
          <bgColor rgb="FFFFFF66"/>
        </patternFill>
      </fill>
    </dxf>
    <dxf>
      <fill>
        <patternFill patternType="solid">
          <fgColor rgb="FF00B050"/>
          <bgColor rgb="FF00B050"/>
        </patternFill>
      </fill>
    </dxf>
    <dxf>
      <fill>
        <patternFill patternType="solid">
          <fgColor rgb="FF00B050"/>
          <bgColor rgb="FF00B050"/>
        </patternFill>
      </fill>
    </dxf>
    <dxf>
      <fill>
        <patternFill patternType="solid">
          <fgColor rgb="FFFFC000"/>
          <bgColor rgb="FFFFC000"/>
        </patternFill>
      </fill>
    </dxf>
    <dxf>
      <fill>
        <patternFill patternType="solid">
          <fgColor rgb="FFFFFF66"/>
          <bgColor rgb="FFFFFF66"/>
        </patternFill>
      </fill>
    </dxf>
    <dxf>
      <fill>
        <patternFill patternType="solid">
          <fgColor rgb="FFFF0000"/>
          <bgColor rgb="FFFF0000"/>
        </patternFill>
      </fill>
    </dxf>
    <dxf>
      <fill>
        <patternFill patternType="solid">
          <fgColor rgb="FF92D050"/>
          <bgColor rgb="FF92D05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FF00"/>
        </patternFill>
      </fill>
    </dxf>
    <dxf>
      <fill>
        <patternFill>
          <bgColor rgb="FF92D050"/>
        </patternFill>
      </fill>
    </dxf>
    <dxf>
      <fill>
        <patternFill>
          <bgColor rgb="FFFFC00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66"/>
          <bgColor rgb="FFFFFF66"/>
        </patternFill>
      </fill>
    </dxf>
    <dxf>
      <fill>
        <patternFill patternType="solid">
          <fgColor rgb="FF00B050"/>
          <bgColor rgb="FF00B05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00B050"/>
          <bgColor rgb="FF00B050"/>
        </patternFill>
      </fill>
    </dxf>
    <dxf>
      <fill>
        <patternFill patternType="solid">
          <fgColor rgb="FF92D050"/>
          <bgColor rgb="FF92D050"/>
        </patternFill>
      </fill>
    </dxf>
    <dxf>
      <fill>
        <patternFill patternType="solid">
          <fgColor rgb="FFFFFF66"/>
          <bgColor rgb="FFFFFF66"/>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9</xdr:col>
      <xdr:colOff>133350</xdr:colOff>
      <xdr:row>2</xdr:row>
      <xdr:rowOff>76200</xdr:rowOff>
    </xdr:from>
    <xdr:to>
      <xdr:col>10</xdr:col>
      <xdr:colOff>514350</xdr:colOff>
      <xdr:row>6</xdr:row>
      <xdr:rowOff>239163</xdr:rowOff>
    </xdr:to>
    <xdr:pic>
      <xdr:nvPicPr>
        <xdr:cNvPr id="3" name="Imagen 3">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34500" y="457200"/>
          <a:ext cx="1143000" cy="1220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83874</xdr:colOff>
      <xdr:row>0</xdr:row>
      <xdr:rowOff>35719</xdr:rowOff>
    </xdr:from>
    <xdr:to>
      <xdr:col>2</xdr:col>
      <xdr:colOff>726810</xdr:colOff>
      <xdr:row>3</xdr:row>
      <xdr:rowOff>183886</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1124" y="35719"/>
          <a:ext cx="1195386" cy="776817"/>
        </a:xfrm>
        <a:prstGeom prst="rect">
          <a:avLst/>
        </a:prstGeom>
      </xdr:spPr>
    </xdr:pic>
    <xdr:clientData/>
  </xdr:twoCellAnchor>
  <xdr:oneCellAnchor>
    <xdr:from>
      <xdr:col>22</xdr:col>
      <xdr:colOff>0</xdr:colOff>
      <xdr:row>12</xdr:row>
      <xdr:rowOff>504825</xdr:rowOff>
    </xdr:from>
    <xdr:ext cx="95250" cy="444014"/>
    <xdr:sp macro="" textlink="">
      <xdr:nvSpPr>
        <xdr:cNvPr id="3" name="Text Box 15">
          <a:extLst>
            <a:ext uri="{FF2B5EF4-FFF2-40B4-BE49-F238E27FC236}">
              <a16:creationId xmlns:a16="http://schemas.microsoft.com/office/drawing/2014/main" id="{FA0237FE-DC77-46DA-8B55-3D0310825CDF}"/>
            </a:ext>
          </a:extLst>
        </xdr:cNvPr>
        <xdr:cNvSpPr txBox="1">
          <a:spLocks noChangeArrowheads="1"/>
        </xdr:cNvSpPr>
      </xdr:nvSpPr>
      <xdr:spPr bwMode="auto">
        <a:xfrm>
          <a:off x="22882860" y="617410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12</xdr:row>
      <xdr:rowOff>504825</xdr:rowOff>
    </xdr:from>
    <xdr:ext cx="95250" cy="444014"/>
    <xdr:sp macro="" textlink="">
      <xdr:nvSpPr>
        <xdr:cNvPr id="4" name="Text Box 15">
          <a:extLst>
            <a:ext uri="{FF2B5EF4-FFF2-40B4-BE49-F238E27FC236}">
              <a16:creationId xmlns:a16="http://schemas.microsoft.com/office/drawing/2014/main" id="{01BCAC47-5DC2-41EC-867B-748AB40960D2}"/>
            </a:ext>
          </a:extLst>
        </xdr:cNvPr>
        <xdr:cNvSpPr txBox="1">
          <a:spLocks noChangeArrowheads="1"/>
        </xdr:cNvSpPr>
      </xdr:nvSpPr>
      <xdr:spPr bwMode="auto">
        <a:xfrm>
          <a:off x="22882860" y="617410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22</xdr:row>
      <xdr:rowOff>504825</xdr:rowOff>
    </xdr:from>
    <xdr:ext cx="95250" cy="444014"/>
    <xdr:sp macro="" textlink="">
      <xdr:nvSpPr>
        <xdr:cNvPr id="5" name="Text Box 15">
          <a:extLst>
            <a:ext uri="{FF2B5EF4-FFF2-40B4-BE49-F238E27FC236}">
              <a16:creationId xmlns:a16="http://schemas.microsoft.com/office/drawing/2014/main" id="{4A8981A5-8E66-41B2-AC90-7A88C213ABB8}"/>
            </a:ext>
          </a:extLst>
        </xdr:cNvPr>
        <xdr:cNvSpPr txBox="1">
          <a:spLocks noChangeArrowheads="1"/>
        </xdr:cNvSpPr>
      </xdr:nvSpPr>
      <xdr:spPr bwMode="auto">
        <a:xfrm>
          <a:off x="24399240" y="62960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22</xdr:row>
      <xdr:rowOff>504825</xdr:rowOff>
    </xdr:from>
    <xdr:ext cx="95250" cy="444014"/>
    <xdr:sp macro="" textlink="">
      <xdr:nvSpPr>
        <xdr:cNvPr id="6" name="Text Box 15">
          <a:extLst>
            <a:ext uri="{FF2B5EF4-FFF2-40B4-BE49-F238E27FC236}">
              <a16:creationId xmlns:a16="http://schemas.microsoft.com/office/drawing/2014/main" id="{57C8CC63-C325-4294-8EEA-E30B264CFDA0}"/>
            </a:ext>
          </a:extLst>
        </xdr:cNvPr>
        <xdr:cNvSpPr txBox="1">
          <a:spLocks noChangeArrowheads="1"/>
        </xdr:cNvSpPr>
      </xdr:nvSpPr>
      <xdr:spPr bwMode="auto">
        <a:xfrm>
          <a:off x="24399240" y="629602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27</xdr:row>
      <xdr:rowOff>504825</xdr:rowOff>
    </xdr:from>
    <xdr:ext cx="95250" cy="444014"/>
    <xdr:sp macro="" textlink="">
      <xdr:nvSpPr>
        <xdr:cNvPr id="7" name="Text Box 15">
          <a:extLst>
            <a:ext uri="{FF2B5EF4-FFF2-40B4-BE49-F238E27FC236}">
              <a16:creationId xmlns:a16="http://schemas.microsoft.com/office/drawing/2014/main" id="{EA90FA78-3EB8-40AD-BE25-05EA0048D30A}"/>
            </a:ext>
          </a:extLst>
        </xdr:cNvPr>
        <xdr:cNvSpPr txBox="1">
          <a:spLocks noChangeArrowheads="1"/>
        </xdr:cNvSpPr>
      </xdr:nvSpPr>
      <xdr:spPr bwMode="auto">
        <a:xfrm>
          <a:off x="24399240" y="62045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22</xdr:col>
      <xdr:colOff>0</xdr:colOff>
      <xdr:row>27</xdr:row>
      <xdr:rowOff>504825</xdr:rowOff>
    </xdr:from>
    <xdr:ext cx="95250" cy="444014"/>
    <xdr:sp macro="" textlink="">
      <xdr:nvSpPr>
        <xdr:cNvPr id="8" name="Text Box 15">
          <a:extLst>
            <a:ext uri="{FF2B5EF4-FFF2-40B4-BE49-F238E27FC236}">
              <a16:creationId xmlns:a16="http://schemas.microsoft.com/office/drawing/2014/main" id="{58403FE3-33B6-4D60-9AD0-744CC7D8CBDB}"/>
            </a:ext>
          </a:extLst>
        </xdr:cNvPr>
        <xdr:cNvSpPr txBox="1">
          <a:spLocks noChangeArrowheads="1"/>
        </xdr:cNvSpPr>
      </xdr:nvSpPr>
      <xdr:spPr bwMode="auto">
        <a:xfrm>
          <a:off x="24399240" y="620458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formatica/Downloads/gestion%20de%20riesg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homas%20Romero/Documents/PLANEACION/Administracion%20del%20riesgo/gestion%20de%20riesgo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uperfinanciera-my.sharepoint.com/personal/ojquintero_superfinanciera_gov_co/Documents/ReOp/Seguimiento%20riesgos/Matrices%20Diciembre/Planeaci&#243;n.xlsm"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Anexo%203%20Racionalizaci&#243;n%20de%20Tr&#225;mites%20(V4).xlsx?D1863A7C" TargetMode="External"/><Relationship Id="rId1" Type="http://schemas.openxmlformats.org/officeDocument/2006/relationships/externalLinkPath" Target="file:///\\D1863A7C\Anexo%203%20Racionalizaci&#243;n%20de%20Tr&#225;mites%20(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STRUCTIVO"/>
      <sheetName val="2 CONTEXTO E IDENTIFICACIÓN"/>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 val="11 FORMULA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INSTRUCTIVO"/>
      <sheetName val="2 CONTEXTO E IDENTIFICACIÓN"/>
      <sheetName val="3 PROBABIL E IMPACTO INHERENTE"/>
      <sheetName val="4 MAPA CALOR INHERENTE"/>
      <sheetName val="5 VALORACIÓN DEL CONTROL"/>
      <sheetName val="6 MAPA CALOR RESIDUAL"/>
      <sheetName val="7 MAPA CALOR INHEREN Y RESIDUAL"/>
      <sheetName val="8 MAPA RIESGOS"/>
      <sheetName val="9 RIESGO DEL PROCESO"/>
      <sheetName val="10 CONTROL DE CAMBIOS"/>
      <sheetName val="11 FORMULAS"/>
    </sheetNames>
    <sheetDataSet>
      <sheetData sheetId="0" refreshError="1"/>
      <sheetData sheetId="1" refreshError="1"/>
      <sheetData sheetId="2" refreshError="1">
        <row r="11">
          <cell r="X11" t="str">
            <v>Menor a 10 SMLMV</v>
          </cell>
        </row>
        <row r="12">
          <cell r="X12" t="str">
            <v>Entre 10 y 50 SMLMV</v>
          </cell>
        </row>
        <row r="13">
          <cell r="X13" t="str">
            <v>Entre 50 y 100 SMLMV</v>
          </cell>
        </row>
        <row r="14">
          <cell r="X14" t="str">
            <v>Entre 100 y 500 SMLMV</v>
          </cell>
        </row>
        <row r="15">
          <cell r="X15" t="str">
            <v>Mayor a 500 SMLMV</v>
          </cell>
        </row>
        <row r="16">
          <cell r="X16" t="str">
            <v>N/A</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row r="4">
          <cell r="A4" t="str">
            <v>A_Ejecución_y_Administración_de_procesos</v>
          </cell>
          <cell r="O4" t="str">
            <v>Preventivo</v>
          </cell>
        </row>
        <row r="5">
          <cell r="A5" t="str">
            <v>B_Fraude_Externo</v>
          </cell>
          <cell r="O5" t="str">
            <v>Detectivo</v>
          </cell>
          <cell r="P5" t="str">
            <v>Probabilidad</v>
          </cell>
        </row>
        <row r="6">
          <cell r="A6" t="str">
            <v>C_Fraude_Interno</v>
          </cell>
          <cell r="O6" t="str">
            <v>Correctivo</v>
          </cell>
          <cell r="P6" t="str">
            <v>Impacto</v>
          </cell>
        </row>
        <row r="7">
          <cell r="A7" t="str">
            <v>D_Fallas_Tecnológicas</v>
          </cell>
        </row>
        <row r="8">
          <cell r="A8" t="str">
            <v>E_Relaciones_Laborales</v>
          </cell>
        </row>
        <row r="9">
          <cell r="A9" t="str">
            <v>F_Usuarios_Productos_y_Prácticas_Organizacionales</v>
          </cell>
        </row>
        <row r="10">
          <cell r="A10" t="str">
            <v>G_Daños_Activos_Físicos</v>
          </cell>
        </row>
        <row r="11">
          <cell r="A11">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ESTABLECER CONTEXTO "/>
      <sheetName val="B. DOFA"/>
      <sheetName val="C. ESTRATEGIAS DOFA"/>
      <sheetName val="1. RIESGOS "/>
      <sheetName val="2. DOCUMENTACIÓN"/>
      <sheetName val="2.1 CIBER"/>
      <sheetName val="3. EVALUACIÓN"/>
      <sheetName val="4. VALORACIÓN"/>
      <sheetName val="5. MATRIZ DE RIESGOS"/>
      <sheetName val="4a. MATRIZ CALIFICACIÓN"/>
      <sheetName val="MATRIZ DE CALIFICACIÓN"/>
      <sheetName val="Causas"/>
      <sheetName val="AMENAZAS DE CIBERSEGURIDAD "/>
      <sheetName val="NUEVAS_TABLAS"/>
      <sheetName val="CONTROLES SD"/>
      <sheetName val="IDENTIFICACIÓN DE LAS VULNERABI"/>
      <sheetName val="HISTORIAL DE CAMBIOS"/>
      <sheetName val="Hoja3"/>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RATEGIAS DE RACIONALIZACION"/>
      <sheetName val="TABLA"/>
      <sheetName val="Tablas instituciones"/>
      <sheetName val="Hoja1"/>
      <sheetName val="Formulas"/>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3:H92"/>
  <sheetViews>
    <sheetView showGridLines="0" topLeftCell="A29" workbookViewId="0">
      <selection activeCell="E43" sqref="E43"/>
    </sheetView>
  </sheetViews>
  <sheetFormatPr defaultColWidth="11.42578125" defaultRowHeight="14.45"/>
  <cols>
    <col min="3" max="3" width="24.42578125" customWidth="1"/>
    <col min="4" max="4" width="6.140625" customWidth="1"/>
    <col min="5" max="5" width="21" customWidth="1"/>
    <col min="6" max="6" width="6.140625" customWidth="1"/>
    <col min="7" max="7" width="28" customWidth="1"/>
    <col min="8" max="8" width="6.5703125" customWidth="1"/>
  </cols>
  <sheetData>
    <row r="3" spans="2:8" ht="24.75" customHeight="1">
      <c r="B3" s="2" t="s">
        <v>0</v>
      </c>
      <c r="C3" s="2" t="s">
        <v>1</v>
      </c>
      <c r="D3" s="2" t="s">
        <v>2</v>
      </c>
      <c r="E3" s="2" t="s">
        <v>3</v>
      </c>
      <c r="F3" s="2" t="s">
        <v>4</v>
      </c>
      <c r="G3" s="2" t="s">
        <v>5</v>
      </c>
      <c r="H3" s="2" t="s">
        <v>6</v>
      </c>
    </row>
    <row r="4" spans="2:8" ht="19.5" customHeight="1">
      <c r="B4" s="1" t="s">
        <v>7</v>
      </c>
      <c r="C4" s="79" t="s">
        <v>8</v>
      </c>
      <c r="D4" s="76">
        <v>1</v>
      </c>
      <c r="E4" s="73" t="s">
        <v>9</v>
      </c>
      <c r="F4" s="76" t="s">
        <v>10</v>
      </c>
      <c r="G4" s="17" t="s">
        <v>11</v>
      </c>
      <c r="H4" s="16">
        <v>1</v>
      </c>
    </row>
    <row r="5" spans="2:8" ht="19.5" customHeight="1">
      <c r="B5" s="1" t="s">
        <v>7</v>
      </c>
      <c r="C5" s="80"/>
      <c r="D5" s="77"/>
      <c r="E5" s="74"/>
      <c r="F5" s="77"/>
      <c r="G5" s="17" t="s">
        <v>12</v>
      </c>
      <c r="H5" s="16">
        <v>2</v>
      </c>
    </row>
    <row r="6" spans="2:8" ht="19.5" customHeight="1">
      <c r="B6" s="1" t="s">
        <v>7</v>
      </c>
      <c r="C6" s="80"/>
      <c r="D6" s="77"/>
      <c r="E6" s="74"/>
      <c r="F6" s="77"/>
      <c r="G6" s="17" t="s">
        <v>13</v>
      </c>
      <c r="H6" s="16">
        <v>3</v>
      </c>
    </row>
    <row r="7" spans="2:8" ht="19.5" customHeight="1">
      <c r="B7" s="1" t="s">
        <v>7</v>
      </c>
      <c r="C7" s="80"/>
      <c r="D7" s="78"/>
      <c r="E7" s="75"/>
      <c r="F7" s="78"/>
      <c r="G7" s="17" t="s">
        <v>14</v>
      </c>
      <c r="H7" s="16">
        <v>4</v>
      </c>
    </row>
    <row r="8" spans="2:8" ht="19.5" customHeight="1">
      <c r="B8" s="1" t="s">
        <v>7</v>
      </c>
      <c r="C8" s="80"/>
      <c r="D8" s="3">
        <f>1+D4</f>
        <v>2</v>
      </c>
      <c r="E8" s="5" t="s">
        <v>15</v>
      </c>
      <c r="F8" s="3" t="s">
        <v>16</v>
      </c>
      <c r="G8" s="17" t="s">
        <v>14</v>
      </c>
      <c r="H8" s="16">
        <v>1</v>
      </c>
    </row>
    <row r="9" spans="2:8" ht="19.5" customHeight="1">
      <c r="B9" s="1" t="s">
        <v>7</v>
      </c>
      <c r="C9" s="80"/>
      <c r="D9" s="76">
        <v>3</v>
      </c>
      <c r="E9" s="73" t="s">
        <v>17</v>
      </c>
      <c r="F9" s="76" t="s">
        <v>18</v>
      </c>
      <c r="G9" s="17" t="s">
        <v>19</v>
      </c>
      <c r="H9" s="16">
        <v>1</v>
      </c>
    </row>
    <row r="10" spans="2:8" ht="19.5" customHeight="1">
      <c r="B10" s="1" t="s">
        <v>7</v>
      </c>
      <c r="C10" s="80"/>
      <c r="D10" s="77"/>
      <c r="E10" s="74"/>
      <c r="F10" s="77"/>
      <c r="G10" s="17" t="s">
        <v>20</v>
      </c>
      <c r="H10" s="16">
        <v>2</v>
      </c>
    </row>
    <row r="11" spans="2:8" ht="19.5" customHeight="1">
      <c r="B11" s="1" t="s">
        <v>7</v>
      </c>
      <c r="C11" s="80"/>
      <c r="D11" s="77"/>
      <c r="E11" s="74"/>
      <c r="F11" s="77"/>
      <c r="G11" s="17" t="s">
        <v>21</v>
      </c>
      <c r="H11" s="16">
        <v>3</v>
      </c>
    </row>
    <row r="12" spans="2:8" ht="19.5" customHeight="1">
      <c r="B12" s="1" t="s">
        <v>7</v>
      </c>
      <c r="C12" s="80"/>
      <c r="D12" s="78"/>
      <c r="E12" s="75"/>
      <c r="F12" s="78"/>
      <c r="G12" s="17" t="s">
        <v>22</v>
      </c>
      <c r="H12" s="16">
        <v>4</v>
      </c>
    </row>
    <row r="13" spans="2:8" ht="34.5" customHeight="1">
      <c r="B13" s="1" t="s">
        <v>7</v>
      </c>
      <c r="C13" s="80"/>
      <c r="D13" s="76">
        <v>4</v>
      </c>
      <c r="E13" s="73" t="s">
        <v>23</v>
      </c>
      <c r="F13" s="76" t="s">
        <v>24</v>
      </c>
      <c r="G13" s="17" t="s">
        <v>25</v>
      </c>
      <c r="H13" s="16">
        <v>1</v>
      </c>
    </row>
    <row r="14" spans="2:8" ht="20.45">
      <c r="B14" s="1" t="s">
        <v>7</v>
      </c>
      <c r="C14" s="80"/>
      <c r="D14" s="77"/>
      <c r="E14" s="74"/>
      <c r="F14" s="77"/>
      <c r="G14" s="17" t="s">
        <v>26</v>
      </c>
      <c r="H14" s="16">
        <v>2</v>
      </c>
    </row>
    <row r="15" spans="2:8">
      <c r="B15" s="1" t="s">
        <v>7</v>
      </c>
      <c r="C15" s="80"/>
      <c r="D15" s="77"/>
      <c r="E15" s="74"/>
      <c r="F15" s="77"/>
      <c r="G15" s="17" t="s">
        <v>27</v>
      </c>
      <c r="H15" s="16">
        <v>3</v>
      </c>
    </row>
    <row r="16" spans="2:8">
      <c r="B16" s="1" t="s">
        <v>7</v>
      </c>
      <c r="C16" s="80"/>
      <c r="D16" s="78"/>
      <c r="E16" s="75"/>
      <c r="F16" s="78"/>
      <c r="G16" s="17" t="s">
        <v>28</v>
      </c>
      <c r="H16" s="16">
        <v>4</v>
      </c>
    </row>
    <row r="17" spans="2:8" ht="34.5" customHeight="1">
      <c r="B17" s="1" t="s">
        <v>7</v>
      </c>
      <c r="C17" s="80"/>
      <c r="D17" s="76">
        <v>5</v>
      </c>
      <c r="E17" s="73" t="s">
        <v>29</v>
      </c>
      <c r="F17" s="76" t="s">
        <v>30</v>
      </c>
      <c r="G17" s="17" t="s">
        <v>31</v>
      </c>
      <c r="H17" s="16">
        <v>1</v>
      </c>
    </row>
    <row r="18" spans="2:8">
      <c r="B18" s="1" t="s">
        <v>7</v>
      </c>
      <c r="C18" s="80"/>
      <c r="D18" s="77"/>
      <c r="E18" s="74"/>
      <c r="F18" s="77"/>
      <c r="G18" s="17" t="s">
        <v>32</v>
      </c>
      <c r="H18" s="16">
        <v>2</v>
      </c>
    </row>
    <row r="19" spans="2:8">
      <c r="B19" s="1" t="s">
        <v>7</v>
      </c>
      <c r="C19" s="80"/>
      <c r="D19" s="77"/>
      <c r="E19" s="74"/>
      <c r="F19" s="77"/>
      <c r="G19" s="17" t="s">
        <v>33</v>
      </c>
      <c r="H19" s="16">
        <v>3</v>
      </c>
    </row>
    <row r="20" spans="2:8">
      <c r="B20" s="1" t="s">
        <v>7</v>
      </c>
      <c r="C20" s="80"/>
      <c r="D20" s="78"/>
      <c r="E20" s="75"/>
      <c r="F20" s="78"/>
      <c r="G20" s="17" t="s">
        <v>34</v>
      </c>
      <c r="H20" s="16">
        <v>4</v>
      </c>
    </row>
    <row r="21" spans="2:8" ht="34.5" customHeight="1">
      <c r="B21" s="1" t="s">
        <v>7</v>
      </c>
      <c r="C21" s="80"/>
      <c r="D21" s="76">
        <v>6</v>
      </c>
      <c r="E21" s="73" t="s">
        <v>35</v>
      </c>
      <c r="F21" s="76" t="s">
        <v>36</v>
      </c>
      <c r="G21" s="17" t="s">
        <v>37</v>
      </c>
      <c r="H21" s="16">
        <v>1</v>
      </c>
    </row>
    <row r="22" spans="2:8" ht="20.45">
      <c r="B22" s="1" t="s">
        <v>7</v>
      </c>
      <c r="C22" s="80"/>
      <c r="D22" s="77"/>
      <c r="E22" s="74"/>
      <c r="F22" s="77"/>
      <c r="G22" s="17" t="s">
        <v>38</v>
      </c>
      <c r="H22" s="16">
        <v>2</v>
      </c>
    </row>
    <row r="23" spans="2:8" ht="20.45">
      <c r="B23" s="1" t="s">
        <v>7</v>
      </c>
      <c r="C23" s="81"/>
      <c r="D23" s="78"/>
      <c r="E23" s="75"/>
      <c r="F23" s="78"/>
      <c r="G23" s="17" t="s">
        <v>39</v>
      </c>
      <c r="H23" s="16">
        <v>3</v>
      </c>
    </row>
    <row r="24" spans="2:8" ht="30" customHeight="1">
      <c r="B24" s="1" t="s">
        <v>7</v>
      </c>
      <c r="C24" s="18" t="s">
        <v>40</v>
      </c>
      <c r="D24" s="3">
        <v>7</v>
      </c>
      <c r="E24" s="5" t="s">
        <v>41</v>
      </c>
      <c r="F24" s="1" t="s">
        <v>42</v>
      </c>
      <c r="G24" s="4"/>
      <c r="H24" s="1"/>
    </row>
    <row r="25" spans="2:8">
      <c r="B25" s="1" t="s">
        <v>7</v>
      </c>
      <c r="C25" s="18" t="s">
        <v>43</v>
      </c>
      <c r="D25" s="3">
        <v>8</v>
      </c>
      <c r="E25" s="5" t="s">
        <v>44</v>
      </c>
      <c r="F25" s="1" t="s">
        <v>45</v>
      </c>
      <c r="G25" s="4"/>
      <c r="H25" s="1"/>
    </row>
    <row r="26" spans="2:8" ht="21.6">
      <c r="B26" s="1" t="s">
        <v>7</v>
      </c>
      <c r="C26" s="18" t="s">
        <v>43</v>
      </c>
      <c r="D26" s="3">
        <v>9</v>
      </c>
      <c r="E26" s="5" t="s">
        <v>46</v>
      </c>
      <c r="F26" s="1" t="s">
        <v>47</v>
      </c>
      <c r="G26" s="4"/>
      <c r="H26" s="1"/>
    </row>
    <row r="27" spans="2:8" ht="21.6">
      <c r="B27" s="1" t="s">
        <v>7</v>
      </c>
      <c r="C27" s="18" t="s">
        <v>43</v>
      </c>
      <c r="D27" s="3">
        <v>10</v>
      </c>
      <c r="E27" s="5" t="s">
        <v>48</v>
      </c>
      <c r="F27" s="1" t="s">
        <v>49</v>
      </c>
      <c r="G27" s="4"/>
      <c r="H27" s="1"/>
    </row>
    <row r="28" spans="2:8" ht="20.45">
      <c r="B28" s="1" t="s">
        <v>7</v>
      </c>
      <c r="C28" s="18" t="s">
        <v>50</v>
      </c>
      <c r="D28" s="3">
        <v>11</v>
      </c>
      <c r="E28" s="5" t="s">
        <v>51</v>
      </c>
      <c r="F28" s="1" t="s">
        <v>52</v>
      </c>
      <c r="G28" s="4"/>
      <c r="H28" s="1"/>
    </row>
    <row r="29" spans="2:8" ht="20.45">
      <c r="B29" s="1" t="s">
        <v>7</v>
      </c>
      <c r="C29" s="18" t="s">
        <v>50</v>
      </c>
      <c r="D29" s="3">
        <v>12</v>
      </c>
      <c r="E29" s="5" t="s">
        <v>53</v>
      </c>
      <c r="F29" s="1" t="s">
        <v>54</v>
      </c>
      <c r="G29" s="4"/>
      <c r="H29" s="1"/>
    </row>
    <row r="30" spans="2:8">
      <c r="B30" s="1" t="s">
        <v>55</v>
      </c>
      <c r="C30" s="18" t="s">
        <v>56</v>
      </c>
      <c r="D30" s="3">
        <v>13</v>
      </c>
      <c r="E30" s="5" t="s">
        <v>57</v>
      </c>
      <c r="F30" s="1" t="s">
        <v>58</v>
      </c>
      <c r="G30" s="4"/>
      <c r="H30" s="1"/>
    </row>
    <row r="31" spans="2:8">
      <c r="B31" s="1" t="s">
        <v>55</v>
      </c>
      <c r="C31" s="18" t="s">
        <v>56</v>
      </c>
      <c r="D31" s="3">
        <v>14</v>
      </c>
      <c r="E31" s="5" t="s">
        <v>59</v>
      </c>
      <c r="F31" s="1" t="s">
        <v>60</v>
      </c>
      <c r="G31" s="4"/>
      <c r="H31" s="1"/>
    </row>
    <row r="32" spans="2:8">
      <c r="B32" s="1" t="s">
        <v>55</v>
      </c>
      <c r="C32" s="18" t="s">
        <v>56</v>
      </c>
      <c r="D32" s="3">
        <v>15</v>
      </c>
      <c r="E32" s="5" t="s">
        <v>61</v>
      </c>
      <c r="F32" s="1" t="s">
        <v>62</v>
      </c>
      <c r="G32" s="4"/>
      <c r="H32" s="1"/>
    </row>
    <row r="33" spans="2:8" ht="21.6">
      <c r="B33" s="1" t="s">
        <v>55</v>
      </c>
      <c r="C33" s="18" t="s">
        <v>56</v>
      </c>
      <c r="D33" s="3">
        <v>16</v>
      </c>
      <c r="E33" s="5" t="s">
        <v>63</v>
      </c>
      <c r="F33" s="1" t="s">
        <v>64</v>
      </c>
      <c r="G33" s="4"/>
      <c r="H33" s="1"/>
    </row>
    <row r="34" spans="2:8" ht="21.6">
      <c r="B34" s="1" t="s">
        <v>55</v>
      </c>
      <c r="C34" s="18" t="s">
        <v>56</v>
      </c>
      <c r="D34" s="3">
        <v>17</v>
      </c>
      <c r="E34" s="5" t="s">
        <v>65</v>
      </c>
      <c r="F34" s="1" t="s">
        <v>66</v>
      </c>
      <c r="G34" s="4"/>
      <c r="H34" s="1"/>
    </row>
    <row r="35" spans="2:8" ht="42">
      <c r="B35" s="1" t="s">
        <v>55</v>
      </c>
      <c r="C35" s="18" t="s">
        <v>56</v>
      </c>
      <c r="D35" s="3">
        <v>18</v>
      </c>
      <c r="E35" s="5" t="s">
        <v>67</v>
      </c>
      <c r="F35" s="1" t="s">
        <v>68</v>
      </c>
      <c r="G35" s="5"/>
      <c r="H35" s="1"/>
    </row>
    <row r="36" spans="2:8" ht="21.6">
      <c r="B36" s="1" t="s">
        <v>55</v>
      </c>
      <c r="C36" s="18" t="s">
        <v>69</v>
      </c>
      <c r="D36" s="3">
        <v>19</v>
      </c>
      <c r="E36" s="5" t="s">
        <v>70</v>
      </c>
      <c r="F36" s="1" t="s">
        <v>71</v>
      </c>
      <c r="G36" s="4"/>
      <c r="H36" s="1"/>
    </row>
    <row r="37" spans="2:8">
      <c r="B37" s="1" t="s">
        <v>55</v>
      </c>
      <c r="C37" s="18" t="s">
        <v>69</v>
      </c>
      <c r="D37" s="3">
        <v>20</v>
      </c>
      <c r="E37" s="5" t="s">
        <v>72</v>
      </c>
      <c r="F37" s="1" t="s">
        <v>73</v>
      </c>
      <c r="G37" s="4"/>
      <c r="H37" s="1"/>
    </row>
    <row r="38" spans="2:8">
      <c r="B38" s="1" t="s">
        <v>55</v>
      </c>
      <c r="C38" s="18" t="s">
        <v>69</v>
      </c>
      <c r="D38" s="3">
        <v>21</v>
      </c>
      <c r="E38" s="5" t="s">
        <v>74</v>
      </c>
      <c r="F38" s="1" t="s">
        <v>75</v>
      </c>
      <c r="G38" s="4"/>
      <c r="H38" s="1"/>
    </row>
    <row r="39" spans="2:8" ht="21.6">
      <c r="B39" s="1" t="s">
        <v>55</v>
      </c>
      <c r="C39" s="18" t="s">
        <v>76</v>
      </c>
      <c r="D39" s="3">
        <v>22</v>
      </c>
      <c r="E39" s="5" t="s">
        <v>77</v>
      </c>
      <c r="F39" s="1" t="s">
        <v>78</v>
      </c>
      <c r="G39" s="4"/>
      <c r="H39" s="1"/>
    </row>
    <row r="40" spans="2:8" ht="21.6">
      <c r="B40" s="1" t="s">
        <v>55</v>
      </c>
      <c r="C40" s="18" t="s">
        <v>76</v>
      </c>
      <c r="D40" s="3">
        <v>23</v>
      </c>
      <c r="E40" s="5" t="s">
        <v>79</v>
      </c>
      <c r="F40" s="1" t="s">
        <v>80</v>
      </c>
      <c r="G40" s="4"/>
      <c r="H40" s="1"/>
    </row>
    <row r="41" spans="2:8" ht="21.6">
      <c r="B41" s="1" t="s">
        <v>55</v>
      </c>
      <c r="C41" s="18" t="s">
        <v>76</v>
      </c>
      <c r="D41" s="3">
        <v>24</v>
      </c>
      <c r="E41" s="5" t="s">
        <v>81</v>
      </c>
      <c r="F41" s="1" t="s">
        <v>82</v>
      </c>
      <c r="G41" s="4"/>
      <c r="H41" s="1"/>
    </row>
    <row r="42" spans="2:8" ht="30.6">
      <c r="B42" s="1" t="s">
        <v>55</v>
      </c>
      <c r="C42" s="18" t="s">
        <v>76</v>
      </c>
      <c r="D42" s="3">
        <v>25</v>
      </c>
      <c r="E42" s="35" t="s">
        <v>83</v>
      </c>
      <c r="F42" s="1" t="s">
        <v>84</v>
      </c>
      <c r="G42" s="4"/>
      <c r="H42" s="1"/>
    </row>
    <row r="43" spans="2:8" ht="20.45">
      <c r="B43" s="1" t="s">
        <v>55</v>
      </c>
      <c r="C43" s="18" t="s">
        <v>76</v>
      </c>
      <c r="D43" s="3">
        <v>26</v>
      </c>
      <c r="E43" s="5" t="s">
        <v>85</v>
      </c>
      <c r="F43" s="1" t="s">
        <v>86</v>
      </c>
      <c r="G43" s="4"/>
      <c r="H43" s="1"/>
    </row>
    <row r="44" spans="2:8" ht="20.45">
      <c r="B44" s="1" t="s">
        <v>55</v>
      </c>
      <c r="C44" s="18" t="s">
        <v>76</v>
      </c>
      <c r="D44" s="3">
        <f>1+D43</f>
        <v>27</v>
      </c>
      <c r="E44" s="36" t="s">
        <v>87</v>
      </c>
      <c r="F44" s="1" t="s">
        <v>88</v>
      </c>
      <c r="G44" s="4"/>
      <c r="H44" s="1"/>
    </row>
    <row r="45" spans="2:8" ht="31.9">
      <c r="B45" s="1" t="s">
        <v>55</v>
      </c>
      <c r="C45" s="18" t="s">
        <v>89</v>
      </c>
      <c r="D45" s="3">
        <f t="shared" ref="D45:D92" si="0">1+D44</f>
        <v>28</v>
      </c>
      <c r="E45" s="5" t="s">
        <v>90</v>
      </c>
      <c r="F45" s="1" t="s">
        <v>91</v>
      </c>
      <c r="G45" s="4"/>
      <c r="H45" s="1"/>
    </row>
    <row r="46" spans="2:8" ht="42">
      <c r="B46" s="1" t="s">
        <v>55</v>
      </c>
      <c r="C46" s="18" t="s">
        <v>92</v>
      </c>
      <c r="D46" s="3">
        <f t="shared" si="0"/>
        <v>29</v>
      </c>
      <c r="E46" s="5" t="s">
        <v>93</v>
      </c>
      <c r="F46" s="1" t="s">
        <v>94</v>
      </c>
      <c r="G46" s="6"/>
      <c r="H46" s="1"/>
    </row>
    <row r="47" spans="2:8" ht="52.15">
      <c r="B47" s="1" t="s">
        <v>55</v>
      </c>
      <c r="C47" s="18" t="s">
        <v>92</v>
      </c>
      <c r="D47" s="3">
        <f t="shared" si="0"/>
        <v>30</v>
      </c>
      <c r="E47" s="5" t="s">
        <v>95</v>
      </c>
      <c r="F47" s="1" t="s">
        <v>96</v>
      </c>
      <c r="G47" s="5"/>
      <c r="H47" s="1"/>
    </row>
    <row r="48" spans="2:8" ht="21.6">
      <c r="B48" s="1" t="s">
        <v>55</v>
      </c>
      <c r="C48" s="18" t="s">
        <v>92</v>
      </c>
      <c r="D48" s="3">
        <f t="shared" si="0"/>
        <v>31</v>
      </c>
      <c r="E48" s="5" t="s">
        <v>97</v>
      </c>
      <c r="F48" s="1" t="s">
        <v>98</v>
      </c>
      <c r="G48" s="4"/>
      <c r="H48" s="1"/>
    </row>
    <row r="49" spans="2:8">
      <c r="B49" s="1" t="s">
        <v>55</v>
      </c>
      <c r="C49" s="18" t="s">
        <v>92</v>
      </c>
      <c r="D49" s="3">
        <f t="shared" si="0"/>
        <v>32</v>
      </c>
      <c r="E49" s="5" t="s">
        <v>99</v>
      </c>
      <c r="F49" s="1" t="s">
        <v>100</v>
      </c>
      <c r="G49" s="4"/>
      <c r="H49" s="1"/>
    </row>
    <row r="50" spans="2:8" ht="21.6">
      <c r="B50" s="1" t="s">
        <v>55</v>
      </c>
      <c r="C50" s="18" t="s">
        <v>101</v>
      </c>
      <c r="D50" s="3">
        <f t="shared" si="0"/>
        <v>33</v>
      </c>
      <c r="E50" s="5" t="s">
        <v>102</v>
      </c>
      <c r="F50" s="1" t="s">
        <v>103</v>
      </c>
      <c r="G50" s="4"/>
      <c r="H50" s="1"/>
    </row>
    <row r="51" spans="2:8" ht="21.6">
      <c r="B51" s="1" t="s">
        <v>55</v>
      </c>
      <c r="C51" s="18" t="s">
        <v>104</v>
      </c>
      <c r="D51" s="3">
        <f t="shared" si="0"/>
        <v>34</v>
      </c>
      <c r="E51" s="5" t="s">
        <v>105</v>
      </c>
      <c r="F51" s="1" t="s">
        <v>106</v>
      </c>
      <c r="G51" s="4"/>
      <c r="H51" s="1"/>
    </row>
    <row r="52" spans="2:8" ht="31.9">
      <c r="B52" s="1" t="s">
        <v>55</v>
      </c>
      <c r="C52" s="18" t="s">
        <v>104</v>
      </c>
      <c r="D52" s="3">
        <f t="shared" si="0"/>
        <v>35</v>
      </c>
      <c r="E52" s="5" t="s">
        <v>107</v>
      </c>
      <c r="F52" s="1" t="s">
        <v>108</v>
      </c>
      <c r="G52" s="4"/>
      <c r="H52" s="1"/>
    </row>
    <row r="53" spans="2:8">
      <c r="B53" s="1" t="s">
        <v>55</v>
      </c>
      <c r="C53" s="18" t="s">
        <v>104</v>
      </c>
      <c r="D53" s="3">
        <f t="shared" si="0"/>
        <v>36</v>
      </c>
      <c r="E53" s="5" t="s">
        <v>109</v>
      </c>
      <c r="F53" s="1" t="s">
        <v>110</v>
      </c>
      <c r="G53" s="4"/>
      <c r="H53" s="1"/>
    </row>
    <row r="54" spans="2:8">
      <c r="B54" s="1" t="s">
        <v>55</v>
      </c>
      <c r="C54" s="18" t="s">
        <v>104</v>
      </c>
      <c r="D54" s="3">
        <f t="shared" si="0"/>
        <v>37</v>
      </c>
      <c r="E54" s="5" t="s">
        <v>111</v>
      </c>
      <c r="F54" s="1" t="s">
        <v>112</v>
      </c>
      <c r="G54" s="4"/>
      <c r="H54" s="1"/>
    </row>
    <row r="55" spans="2:8" ht="21.6">
      <c r="B55" s="1" t="s">
        <v>55</v>
      </c>
      <c r="C55" s="18" t="s">
        <v>104</v>
      </c>
      <c r="D55" s="3">
        <f t="shared" si="0"/>
        <v>38</v>
      </c>
      <c r="E55" s="5" t="s">
        <v>113</v>
      </c>
      <c r="F55" s="1" t="s">
        <v>114</v>
      </c>
      <c r="G55" s="4"/>
      <c r="H55" s="1"/>
    </row>
    <row r="56" spans="2:8" ht="21.6">
      <c r="B56" s="1" t="s">
        <v>55</v>
      </c>
      <c r="C56" s="18" t="s">
        <v>104</v>
      </c>
      <c r="D56" s="3">
        <f t="shared" si="0"/>
        <v>39</v>
      </c>
      <c r="E56" s="5" t="s">
        <v>115</v>
      </c>
      <c r="F56" s="1" t="s">
        <v>116</v>
      </c>
      <c r="G56" s="4"/>
      <c r="H56" s="1"/>
    </row>
    <row r="57" spans="2:8" ht="21.6">
      <c r="B57" s="1" t="s">
        <v>55</v>
      </c>
      <c r="C57" s="18" t="s">
        <v>104</v>
      </c>
      <c r="D57" s="3">
        <f t="shared" si="0"/>
        <v>40</v>
      </c>
      <c r="E57" s="5" t="s">
        <v>117</v>
      </c>
      <c r="F57" s="1" t="s">
        <v>118</v>
      </c>
      <c r="G57" s="4"/>
      <c r="H57" s="1"/>
    </row>
    <row r="58" spans="2:8">
      <c r="B58" s="1" t="s">
        <v>55</v>
      </c>
      <c r="C58" s="18" t="s">
        <v>104</v>
      </c>
      <c r="D58" s="3">
        <f t="shared" si="0"/>
        <v>41</v>
      </c>
      <c r="E58" s="5" t="s">
        <v>119</v>
      </c>
      <c r="F58" s="1" t="s">
        <v>120</v>
      </c>
      <c r="G58" s="4"/>
      <c r="H58" s="1"/>
    </row>
    <row r="59" spans="2:8" ht="21.6">
      <c r="B59" s="1" t="s">
        <v>55</v>
      </c>
      <c r="C59" s="18" t="s">
        <v>104</v>
      </c>
      <c r="D59" s="3">
        <f t="shared" si="0"/>
        <v>42</v>
      </c>
      <c r="E59" s="5" t="s">
        <v>121</v>
      </c>
      <c r="F59" s="1" t="s">
        <v>122</v>
      </c>
      <c r="G59" s="4"/>
      <c r="H59" s="1"/>
    </row>
    <row r="60" spans="2:8">
      <c r="B60" s="1" t="s">
        <v>55</v>
      </c>
      <c r="C60" s="18" t="s">
        <v>104</v>
      </c>
      <c r="D60" s="3">
        <f t="shared" si="0"/>
        <v>43</v>
      </c>
      <c r="E60" s="5" t="s">
        <v>123</v>
      </c>
      <c r="F60" s="1" t="s">
        <v>124</v>
      </c>
      <c r="G60" s="4"/>
      <c r="H60" s="1"/>
    </row>
    <row r="61" spans="2:8" ht="31.9">
      <c r="B61" s="1" t="s">
        <v>55</v>
      </c>
      <c r="C61" s="18" t="s">
        <v>104</v>
      </c>
      <c r="D61" s="3">
        <f t="shared" si="0"/>
        <v>44</v>
      </c>
      <c r="E61" s="5" t="s">
        <v>125</v>
      </c>
      <c r="F61" s="1" t="s">
        <v>126</v>
      </c>
      <c r="G61" s="4"/>
      <c r="H61" s="1"/>
    </row>
    <row r="62" spans="2:8">
      <c r="B62" s="1" t="s">
        <v>55</v>
      </c>
      <c r="C62" s="18" t="s">
        <v>104</v>
      </c>
      <c r="D62" s="3">
        <f t="shared" si="0"/>
        <v>45</v>
      </c>
      <c r="E62" s="5" t="s">
        <v>127</v>
      </c>
      <c r="F62" s="1" t="s">
        <v>128</v>
      </c>
      <c r="G62" s="4"/>
      <c r="H62" s="1"/>
    </row>
    <row r="63" spans="2:8">
      <c r="B63" s="1" t="s">
        <v>129</v>
      </c>
      <c r="C63" s="18" t="s">
        <v>130</v>
      </c>
      <c r="D63" s="3">
        <f t="shared" si="0"/>
        <v>46</v>
      </c>
      <c r="E63" s="5" t="s">
        <v>131</v>
      </c>
      <c r="F63" s="1" t="s">
        <v>132</v>
      </c>
      <c r="G63" s="4"/>
      <c r="H63" s="1"/>
    </row>
    <row r="64" spans="2:8" ht="21.6">
      <c r="B64" s="1" t="s">
        <v>129</v>
      </c>
      <c r="C64" s="18" t="s">
        <v>130</v>
      </c>
      <c r="D64" s="3">
        <f t="shared" si="0"/>
        <v>47</v>
      </c>
      <c r="E64" s="5" t="s">
        <v>133</v>
      </c>
      <c r="F64" s="1" t="s">
        <v>134</v>
      </c>
      <c r="G64" s="4"/>
      <c r="H64" s="1"/>
    </row>
    <row r="65" spans="2:8">
      <c r="B65" s="1" t="s">
        <v>129</v>
      </c>
      <c r="C65" s="18" t="s">
        <v>130</v>
      </c>
      <c r="D65" s="3">
        <f t="shared" si="0"/>
        <v>48</v>
      </c>
      <c r="E65" s="5" t="s">
        <v>135</v>
      </c>
      <c r="F65" s="1" t="s">
        <v>136</v>
      </c>
      <c r="G65" s="4"/>
      <c r="H65" s="1"/>
    </row>
    <row r="66" spans="2:8">
      <c r="B66" s="1" t="s">
        <v>129</v>
      </c>
      <c r="C66" s="18" t="s">
        <v>130</v>
      </c>
      <c r="D66" s="3">
        <f t="shared" si="0"/>
        <v>49</v>
      </c>
      <c r="E66" s="5" t="s">
        <v>137</v>
      </c>
      <c r="F66" s="1" t="s">
        <v>138</v>
      </c>
      <c r="G66" s="4"/>
      <c r="H66" s="1"/>
    </row>
    <row r="67" spans="2:8">
      <c r="B67" s="1" t="s">
        <v>129</v>
      </c>
      <c r="C67" s="18" t="s">
        <v>130</v>
      </c>
      <c r="D67" s="3">
        <f t="shared" si="0"/>
        <v>50</v>
      </c>
      <c r="E67" s="5" t="s">
        <v>139</v>
      </c>
      <c r="F67" s="1" t="s">
        <v>140</v>
      </c>
      <c r="G67" s="4"/>
      <c r="H67" s="1"/>
    </row>
    <row r="68" spans="2:8" ht="21.6">
      <c r="B68" s="1" t="s">
        <v>129</v>
      </c>
      <c r="C68" s="18" t="s">
        <v>130</v>
      </c>
      <c r="D68" s="3">
        <f t="shared" si="0"/>
        <v>51</v>
      </c>
      <c r="E68" s="5" t="s">
        <v>141</v>
      </c>
      <c r="F68" s="1" t="s">
        <v>142</v>
      </c>
      <c r="G68" s="4"/>
      <c r="H68" s="1"/>
    </row>
    <row r="69" spans="2:8">
      <c r="B69" s="1" t="s">
        <v>129</v>
      </c>
      <c r="C69" s="18" t="s">
        <v>130</v>
      </c>
      <c r="D69" s="3">
        <f t="shared" si="0"/>
        <v>52</v>
      </c>
      <c r="E69" s="5" t="s">
        <v>143</v>
      </c>
      <c r="F69" s="1" t="s">
        <v>144</v>
      </c>
      <c r="G69" s="4"/>
      <c r="H69" s="1"/>
    </row>
    <row r="70" spans="2:8">
      <c r="B70" s="1" t="s">
        <v>129</v>
      </c>
      <c r="C70" s="18" t="s">
        <v>130</v>
      </c>
      <c r="D70" s="3">
        <f t="shared" si="0"/>
        <v>53</v>
      </c>
      <c r="E70" s="5" t="s">
        <v>145</v>
      </c>
      <c r="F70" s="1" t="s">
        <v>146</v>
      </c>
      <c r="G70" s="4"/>
      <c r="H70" s="1"/>
    </row>
    <row r="71" spans="2:8">
      <c r="B71" s="1" t="s">
        <v>129</v>
      </c>
      <c r="C71" s="18" t="s">
        <v>130</v>
      </c>
      <c r="D71" s="3">
        <f t="shared" si="0"/>
        <v>54</v>
      </c>
      <c r="E71" s="5" t="s">
        <v>147</v>
      </c>
      <c r="F71" s="1" t="s">
        <v>148</v>
      </c>
      <c r="G71" s="4"/>
      <c r="H71" s="1"/>
    </row>
    <row r="72" spans="2:8" ht="21.6">
      <c r="B72" s="1" t="s">
        <v>129</v>
      </c>
      <c r="C72" s="18" t="s">
        <v>149</v>
      </c>
      <c r="D72" s="3">
        <f t="shared" si="0"/>
        <v>55</v>
      </c>
      <c r="E72" s="5" t="s">
        <v>150</v>
      </c>
      <c r="F72" s="1" t="s">
        <v>151</v>
      </c>
      <c r="G72" s="4"/>
      <c r="H72" s="1"/>
    </row>
    <row r="73" spans="2:8" ht="31.9">
      <c r="B73" s="1" t="s">
        <v>129</v>
      </c>
      <c r="C73" s="18" t="s">
        <v>149</v>
      </c>
      <c r="D73" s="3">
        <f t="shared" si="0"/>
        <v>56</v>
      </c>
      <c r="E73" s="5" t="s">
        <v>152</v>
      </c>
      <c r="F73" s="1" t="s">
        <v>153</v>
      </c>
      <c r="G73" s="4"/>
      <c r="H73" s="1"/>
    </row>
    <row r="74" spans="2:8" ht="31.9">
      <c r="B74" s="1" t="s">
        <v>129</v>
      </c>
      <c r="C74" s="18" t="s">
        <v>149</v>
      </c>
      <c r="D74" s="3">
        <f t="shared" si="0"/>
        <v>57</v>
      </c>
      <c r="E74" s="5" t="s">
        <v>154</v>
      </c>
      <c r="F74" s="1" t="s">
        <v>155</v>
      </c>
      <c r="G74" s="4"/>
      <c r="H74" s="1"/>
    </row>
    <row r="75" spans="2:8" ht="20.45">
      <c r="B75" s="1" t="s">
        <v>129</v>
      </c>
      <c r="C75" s="18" t="s">
        <v>149</v>
      </c>
      <c r="D75" s="3">
        <f t="shared" si="0"/>
        <v>58</v>
      </c>
      <c r="E75" s="5" t="s">
        <v>156</v>
      </c>
      <c r="F75" s="1" t="s">
        <v>157</v>
      </c>
      <c r="G75" s="4"/>
      <c r="H75" s="1"/>
    </row>
    <row r="76" spans="2:8" ht="21.6">
      <c r="B76" s="1" t="s">
        <v>129</v>
      </c>
      <c r="C76" s="18" t="s">
        <v>158</v>
      </c>
      <c r="D76" s="3">
        <f t="shared" si="0"/>
        <v>59</v>
      </c>
      <c r="E76" s="5" t="s">
        <v>159</v>
      </c>
      <c r="F76" s="1" t="s">
        <v>160</v>
      </c>
      <c r="G76" s="4"/>
      <c r="H76" s="1"/>
    </row>
    <row r="77" spans="2:8">
      <c r="B77" s="1" t="s">
        <v>129</v>
      </c>
      <c r="C77" s="18" t="s">
        <v>158</v>
      </c>
      <c r="D77" s="3">
        <f t="shared" si="0"/>
        <v>60</v>
      </c>
      <c r="E77" s="5" t="s">
        <v>161</v>
      </c>
      <c r="F77" s="1" t="s">
        <v>162</v>
      </c>
      <c r="G77" s="4"/>
      <c r="H77" s="1"/>
    </row>
    <row r="78" spans="2:8">
      <c r="B78" s="1" t="s">
        <v>129</v>
      </c>
      <c r="C78" s="18" t="s">
        <v>158</v>
      </c>
      <c r="D78" s="3">
        <f t="shared" si="0"/>
        <v>61</v>
      </c>
      <c r="E78" s="5" t="s">
        <v>163</v>
      </c>
      <c r="F78" s="1" t="s">
        <v>164</v>
      </c>
      <c r="G78" s="4"/>
      <c r="H78" s="1"/>
    </row>
    <row r="79" spans="2:8" ht="21.6">
      <c r="B79" s="1" t="s">
        <v>129</v>
      </c>
      <c r="C79" s="18" t="s">
        <v>158</v>
      </c>
      <c r="D79" s="3">
        <f t="shared" si="0"/>
        <v>62</v>
      </c>
      <c r="E79" s="5" t="s">
        <v>165</v>
      </c>
      <c r="F79" s="1" t="s">
        <v>166</v>
      </c>
      <c r="G79" s="4"/>
      <c r="H79" s="1"/>
    </row>
    <row r="80" spans="2:8" ht="21.6">
      <c r="B80" s="1" t="s">
        <v>129</v>
      </c>
      <c r="C80" s="18" t="s">
        <v>158</v>
      </c>
      <c r="D80" s="3">
        <f t="shared" si="0"/>
        <v>63</v>
      </c>
      <c r="E80" s="5" t="s">
        <v>167</v>
      </c>
      <c r="F80" s="1" t="s">
        <v>168</v>
      </c>
      <c r="G80" s="4"/>
      <c r="H80" s="1"/>
    </row>
    <row r="81" spans="2:8">
      <c r="B81" s="1" t="s">
        <v>129</v>
      </c>
      <c r="C81" s="18" t="s">
        <v>158</v>
      </c>
      <c r="D81" s="3">
        <f t="shared" si="0"/>
        <v>64</v>
      </c>
      <c r="E81" s="5" t="s">
        <v>169</v>
      </c>
      <c r="F81" s="1" t="s">
        <v>170</v>
      </c>
      <c r="G81" s="4"/>
      <c r="H81" s="1"/>
    </row>
    <row r="82" spans="2:8">
      <c r="B82" s="1" t="s">
        <v>129</v>
      </c>
      <c r="C82" s="18" t="s">
        <v>171</v>
      </c>
      <c r="D82" s="3">
        <f t="shared" si="0"/>
        <v>65</v>
      </c>
      <c r="E82" s="5" t="s">
        <v>172</v>
      </c>
      <c r="F82" s="1" t="s">
        <v>173</v>
      </c>
      <c r="G82" s="4"/>
      <c r="H82" s="1"/>
    </row>
    <row r="83" spans="2:8">
      <c r="B83" s="1" t="s">
        <v>129</v>
      </c>
      <c r="C83" s="18" t="s">
        <v>171</v>
      </c>
      <c r="D83" s="3">
        <f t="shared" si="0"/>
        <v>66</v>
      </c>
      <c r="E83" s="5" t="s">
        <v>174</v>
      </c>
      <c r="F83" s="1" t="s">
        <v>175</v>
      </c>
      <c r="G83" s="4"/>
      <c r="H83" s="1"/>
    </row>
    <row r="84" spans="2:8">
      <c r="B84" s="1" t="s">
        <v>129</v>
      </c>
      <c r="C84" s="18" t="s">
        <v>171</v>
      </c>
      <c r="D84" s="3">
        <f t="shared" si="0"/>
        <v>67</v>
      </c>
      <c r="E84" s="5" t="s">
        <v>176</v>
      </c>
      <c r="F84" s="1" t="s">
        <v>177</v>
      </c>
      <c r="G84" s="4"/>
      <c r="H84" s="1"/>
    </row>
    <row r="85" spans="2:8">
      <c r="B85" s="1" t="s">
        <v>129</v>
      </c>
      <c r="C85" s="18" t="s">
        <v>178</v>
      </c>
      <c r="D85" s="3">
        <f t="shared" si="0"/>
        <v>68</v>
      </c>
      <c r="E85" s="5" t="s">
        <v>179</v>
      </c>
      <c r="F85" s="1" t="s">
        <v>180</v>
      </c>
      <c r="G85" s="4"/>
      <c r="H85" s="1"/>
    </row>
    <row r="86" spans="2:8" ht="21.6">
      <c r="B86" s="1" t="s">
        <v>129</v>
      </c>
      <c r="C86" s="18" t="s">
        <v>178</v>
      </c>
      <c r="D86" s="3">
        <f t="shared" si="0"/>
        <v>69</v>
      </c>
      <c r="E86" s="5" t="s">
        <v>181</v>
      </c>
      <c r="F86" s="1" t="s">
        <v>182</v>
      </c>
      <c r="G86" s="4"/>
      <c r="H86" s="1"/>
    </row>
    <row r="87" spans="2:8" ht="21.6">
      <c r="B87" s="1" t="s">
        <v>129</v>
      </c>
      <c r="C87" s="18" t="s">
        <v>178</v>
      </c>
      <c r="D87" s="3">
        <f t="shared" si="0"/>
        <v>70</v>
      </c>
      <c r="E87" s="5" t="s">
        <v>183</v>
      </c>
      <c r="F87" s="1" t="s">
        <v>184</v>
      </c>
      <c r="G87" s="4"/>
      <c r="H87" s="1"/>
    </row>
    <row r="88" spans="2:8">
      <c r="B88" s="1" t="s">
        <v>129</v>
      </c>
      <c r="C88" s="18" t="s">
        <v>178</v>
      </c>
      <c r="D88" s="3">
        <f t="shared" si="0"/>
        <v>71</v>
      </c>
      <c r="E88" s="5" t="s">
        <v>185</v>
      </c>
      <c r="F88" s="1" t="s">
        <v>186</v>
      </c>
      <c r="G88" s="4"/>
      <c r="H88" s="1"/>
    </row>
    <row r="89" spans="2:8">
      <c r="B89" s="1" t="s">
        <v>129</v>
      </c>
      <c r="C89" s="18" t="s">
        <v>178</v>
      </c>
      <c r="D89" s="3">
        <f t="shared" si="0"/>
        <v>72</v>
      </c>
      <c r="E89" s="5" t="s">
        <v>187</v>
      </c>
      <c r="F89" s="1" t="s">
        <v>188</v>
      </c>
      <c r="G89" s="4"/>
      <c r="H89" s="1"/>
    </row>
    <row r="90" spans="2:8">
      <c r="B90" s="1" t="s">
        <v>129</v>
      </c>
      <c r="C90" s="18" t="s">
        <v>178</v>
      </c>
      <c r="D90" s="3">
        <f t="shared" si="0"/>
        <v>73</v>
      </c>
      <c r="E90" s="5" t="s">
        <v>189</v>
      </c>
      <c r="F90" s="1" t="s">
        <v>190</v>
      </c>
      <c r="G90" s="4"/>
      <c r="H90" s="1"/>
    </row>
    <row r="91" spans="2:8">
      <c r="B91" s="1" t="s">
        <v>129</v>
      </c>
      <c r="C91" s="18" t="s">
        <v>178</v>
      </c>
      <c r="D91" s="3">
        <f t="shared" si="0"/>
        <v>74</v>
      </c>
      <c r="E91" s="5" t="s">
        <v>191</v>
      </c>
      <c r="F91" s="1" t="s">
        <v>192</v>
      </c>
      <c r="G91" s="4"/>
      <c r="H91" s="1"/>
    </row>
    <row r="92" spans="2:8">
      <c r="B92" s="1" t="s">
        <v>129</v>
      </c>
      <c r="C92" s="18" t="s">
        <v>178</v>
      </c>
      <c r="D92" s="3">
        <f t="shared" si="0"/>
        <v>75</v>
      </c>
      <c r="E92" s="5" t="s">
        <v>193</v>
      </c>
      <c r="F92" s="1" t="s">
        <v>194</v>
      </c>
      <c r="G92" s="4"/>
      <c r="H92" s="1"/>
    </row>
  </sheetData>
  <sortState xmlns:xlrd2="http://schemas.microsoft.com/office/spreadsheetml/2017/richdata2" ref="E4:F30">
    <sortCondition ref="E3"/>
  </sortState>
  <mergeCells count="16">
    <mergeCell ref="E21:E23"/>
    <mergeCell ref="D21:D23"/>
    <mergeCell ref="F21:F23"/>
    <mergeCell ref="C4:C23"/>
    <mergeCell ref="E13:E16"/>
    <mergeCell ref="F13:F16"/>
    <mergeCell ref="D13:D16"/>
    <mergeCell ref="E17:E20"/>
    <mergeCell ref="F17:F20"/>
    <mergeCell ref="D17:D20"/>
    <mergeCell ref="E4:E7"/>
    <mergeCell ref="E9:E12"/>
    <mergeCell ref="F9:F12"/>
    <mergeCell ref="F4:F7"/>
    <mergeCell ref="D4:D7"/>
    <mergeCell ref="D9:D1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A9B5A-B3D0-4507-868A-7C1C6EF0C2F6}">
  <sheetPr>
    <tabColor rgb="FF92D050"/>
  </sheetPr>
  <dimension ref="A2:I8"/>
  <sheetViews>
    <sheetView topLeftCell="A7" zoomScale="90" zoomScaleNormal="90" workbookViewId="0">
      <selection activeCell="A8" sqref="A8:XFD8"/>
    </sheetView>
  </sheetViews>
  <sheetFormatPr defaultColWidth="11.42578125" defaultRowHeight="14.45"/>
  <cols>
    <col min="1" max="1" width="24.85546875" customWidth="1"/>
    <col min="2" max="9" width="19.28515625" customWidth="1"/>
  </cols>
  <sheetData>
    <row r="2" spans="1:9" ht="15" customHeight="1">
      <c r="B2" s="82" t="s">
        <v>195</v>
      </c>
      <c r="C2" s="83"/>
      <c r="D2" s="83"/>
      <c r="E2" s="84"/>
      <c r="F2" s="85" t="s">
        <v>196</v>
      </c>
      <c r="G2" s="86"/>
      <c r="H2" s="86"/>
      <c r="I2" s="87"/>
    </row>
    <row r="3" spans="1:9" ht="50.25" customHeight="1">
      <c r="A3" s="19"/>
      <c r="B3" s="21" t="s">
        <v>197</v>
      </c>
      <c r="C3" s="21" t="s">
        <v>198</v>
      </c>
      <c r="D3" s="21" t="s">
        <v>199</v>
      </c>
      <c r="E3" s="21" t="s">
        <v>200</v>
      </c>
      <c r="F3" s="22" t="s">
        <v>201</v>
      </c>
      <c r="G3" s="22" t="s">
        <v>202</v>
      </c>
      <c r="H3" s="22" t="s">
        <v>203</v>
      </c>
      <c r="I3" s="23" t="s">
        <v>204</v>
      </c>
    </row>
    <row r="4" spans="1:9" ht="15" thickBot="1">
      <c r="A4" s="20" t="s">
        <v>205</v>
      </c>
      <c r="B4" s="20" t="s">
        <v>206</v>
      </c>
      <c r="C4" s="20" t="s">
        <v>207</v>
      </c>
      <c r="D4" s="20" t="s">
        <v>208</v>
      </c>
      <c r="E4" s="20" t="s">
        <v>209</v>
      </c>
      <c r="F4" s="20" t="s">
        <v>210</v>
      </c>
      <c r="G4" s="20" t="s">
        <v>211</v>
      </c>
      <c r="H4" s="20" t="s">
        <v>212</v>
      </c>
      <c r="I4" s="20" t="s">
        <v>213</v>
      </c>
    </row>
    <row r="5" spans="1:9" s="63" customFormat="1" ht="403.9" thickBot="1">
      <c r="A5" s="60" t="s">
        <v>214</v>
      </c>
      <c r="B5" s="61" t="s">
        <v>215</v>
      </c>
      <c r="C5" s="62" t="s">
        <v>216</v>
      </c>
      <c r="D5" s="62" t="s">
        <v>217</v>
      </c>
      <c r="E5" s="62" t="s">
        <v>218</v>
      </c>
      <c r="F5" s="62" t="s">
        <v>219</v>
      </c>
      <c r="G5" s="62" t="s">
        <v>220</v>
      </c>
      <c r="H5" s="62" t="s">
        <v>221</v>
      </c>
      <c r="I5" s="62" t="s">
        <v>222</v>
      </c>
    </row>
    <row r="6" spans="1:9" s="55" customFormat="1" ht="409.6" thickBot="1">
      <c r="A6" s="6" t="s">
        <v>223</v>
      </c>
      <c r="B6" s="56" t="s">
        <v>224</v>
      </c>
      <c r="C6" s="57" t="s">
        <v>225</v>
      </c>
      <c r="D6" s="57" t="s">
        <v>226</v>
      </c>
      <c r="E6" s="57" t="s">
        <v>227</v>
      </c>
      <c r="F6" s="57" t="s">
        <v>228</v>
      </c>
      <c r="G6" s="57" t="s">
        <v>229</v>
      </c>
      <c r="H6" s="57" t="s">
        <v>230</v>
      </c>
      <c r="I6" s="57" t="s">
        <v>231</v>
      </c>
    </row>
    <row r="7" spans="1:9" s="55" customFormat="1" ht="409.6" thickBot="1">
      <c r="A7" s="48" t="s">
        <v>232</v>
      </c>
      <c r="B7" s="58" t="s">
        <v>233</v>
      </c>
      <c r="C7" s="59" t="s">
        <v>234</v>
      </c>
      <c r="D7" s="59" t="s">
        <v>235</v>
      </c>
      <c r="E7" s="59" t="s">
        <v>236</v>
      </c>
      <c r="F7" s="57" t="s">
        <v>237</v>
      </c>
      <c r="G7" s="57" t="s">
        <v>238</v>
      </c>
      <c r="H7" s="57" t="s">
        <v>239</v>
      </c>
      <c r="I7" s="57" t="s">
        <v>240</v>
      </c>
    </row>
    <row r="8" spans="1:9" s="63" customFormat="1" ht="375" thickBot="1">
      <c r="A8" s="64" t="s">
        <v>241</v>
      </c>
      <c r="B8" s="65" t="s">
        <v>242</v>
      </c>
      <c r="C8" s="66" t="s">
        <v>243</v>
      </c>
      <c r="D8" s="66" t="s">
        <v>244</v>
      </c>
      <c r="E8" s="66" t="s">
        <v>245</v>
      </c>
      <c r="F8" s="66" t="s">
        <v>246</v>
      </c>
      <c r="G8" s="66" t="s">
        <v>247</v>
      </c>
      <c r="H8" s="66" t="s">
        <v>248</v>
      </c>
      <c r="I8" s="66" t="s">
        <v>249</v>
      </c>
    </row>
  </sheetData>
  <autoFilter ref="A4:I8" xr:uid="{00000000-0009-0000-0000-000001000000}"/>
  <mergeCells count="2">
    <mergeCell ref="B2:E2"/>
    <mergeCell ref="F2:I2"/>
  </mergeCells>
  <pageMargins left="0.7" right="0.7" top="0.75" bottom="0.75" header="0.3" footer="0.3"/>
  <pageSetup orientation="portrait" horizont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31"/>
  <sheetViews>
    <sheetView showGridLines="0" tabSelected="1" topLeftCell="T15" zoomScale="96" zoomScaleNormal="70" workbookViewId="0">
      <selection activeCell="Y27" sqref="Y27:Y28"/>
    </sheetView>
  </sheetViews>
  <sheetFormatPr defaultColWidth="11.42578125" defaultRowHeight="14.45"/>
  <cols>
    <col min="1" max="1" width="12.85546875" customWidth="1"/>
    <col min="2" max="2" width="8.28515625" customWidth="1"/>
    <col min="3" max="3" width="27.140625" customWidth="1"/>
    <col min="4" max="4" width="23.28515625" customWidth="1"/>
    <col min="5" max="5" width="28.42578125" customWidth="1"/>
    <col min="6" max="6" width="49.28515625" customWidth="1"/>
    <col min="7" max="7" width="20.7109375" customWidth="1"/>
    <col min="8" max="8" width="15.85546875" customWidth="1"/>
    <col min="9" max="9" width="19.5703125" customWidth="1"/>
    <col min="10" max="10" width="15.85546875" customWidth="1"/>
    <col min="11" max="11" width="10.28515625" customWidth="1"/>
    <col min="12" max="12" width="11.5703125" customWidth="1"/>
    <col min="13" max="13" width="7.42578125" customWidth="1"/>
    <col min="14" max="14" width="16.5703125" customWidth="1"/>
    <col min="15" max="15" width="6.7109375" customWidth="1"/>
    <col min="16" max="16" width="12.140625" customWidth="1"/>
    <col min="17" max="17" width="15.5703125" customWidth="1"/>
    <col min="18" max="18" width="13.42578125" customWidth="1"/>
    <col min="19" max="19" width="7" customWidth="1"/>
    <col min="20" max="20" width="12.7109375" customWidth="1"/>
    <col min="21" max="21" width="8.28515625" customWidth="1"/>
    <col min="22" max="22" width="12.7109375" customWidth="1"/>
    <col min="23" max="23" width="8.42578125" customWidth="1"/>
    <col min="24" max="24" width="17.5703125" customWidth="1"/>
    <col min="25" max="25" width="42.28515625" customWidth="1"/>
    <col min="26" max="26" width="21.85546875" customWidth="1"/>
    <col min="27" max="27" width="37.28515625" customWidth="1"/>
    <col min="28" max="28" width="9.85546875" customWidth="1"/>
    <col min="29" max="29" width="8.85546875" customWidth="1"/>
    <col min="30" max="30" width="13.7109375" customWidth="1"/>
    <col min="31" max="31" width="11.85546875" customWidth="1"/>
    <col min="32" max="32" width="12.5703125" customWidth="1"/>
    <col min="33" max="33" width="12.140625" customWidth="1"/>
    <col min="34" max="34" width="9.140625" customWidth="1"/>
    <col min="35" max="35" width="10.85546875" customWidth="1"/>
    <col min="36" max="36" width="8.7109375" customWidth="1"/>
    <col min="37" max="37" width="9.42578125" bestFit="1" customWidth="1"/>
    <col min="38" max="38" width="9.42578125" customWidth="1"/>
    <col min="39" max="39" width="8.42578125" customWidth="1"/>
    <col min="40" max="40" width="7.85546875" customWidth="1"/>
    <col min="41" max="41" width="13.28515625" customWidth="1"/>
    <col min="42" max="42" width="7.7109375" customWidth="1"/>
    <col min="43" max="43" width="13.28515625" customWidth="1"/>
    <col min="44" max="44" width="12.7109375" customWidth="1"/>
    <col min="45" max="45" width="12" customWidth="1"/>
    <col min="46" max="47" width="17.28515625" customWidth="1"/>
    <col min="48" max="48" width="14.28515625" customWidth="1"/>
    <col min="49" max="49" width="12.28515625" customWidth="1"/>
    <col min="50" max="52" width="17.28515625" customWidth="1"/>
    <col min="53" max="54" width="22" customWidth="1"/>
    <col min="55" max="55" width="12.140625" customWidth="1"/>
    <col min="61" max="61" width="54.140625" customWidth="1"/>
    <col min="16338" max="16384" width="25.42578125" customWidth="1"/>
  </cols>
  <sheetData>
    <row r="1" spans="1:61" s="7" customFormat="1" ht="16.5" customHeight="1">
      <c r="A1" s="118"/>
      <c r="B1" s="118"/>
      <c r="C1" s="118"/>
      <c r="D1" s="140" t="s">
        <v>250</v>
      </c>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1" t="s">
        <v>251</v>
      </c>
      <c r="BC1" s="141"/>
      <c r="BI1" s="25" t="s">
        <v>252</v>
      </c>
    </row>
    <row r="2" spans="1:61" s="7" customFormat="1" ht="16.5" customHeight="1">
      <c r="A2" s="118"/>
      <c r="B2" s="118"/>
      <c r="C2" s="118"/>
      <c r="D2" s="142" t="s">
        <v>253</v>
      </c>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c r="AY2" s="143"/>
      <c r="AZ2" s="143"/>
      <c r="BA2" s="144"/>
      <c r="BB2" s="141" t="s">
        <v>254</v>
      </c>
      <c r="BC2" s="141"/>
      <c r="BI2" s="25" t="s">
        <v>255</v>
      </c>
    </row>
    <row r="3" spans="1:61" s="7" customFormat="1" ht="16.5" customHeight="1">
      <c r="A3" s="118"/>
      <c r="B3" s="118"/>
      <c r="C3" s="118"/>
      <c r="D3" s="142" t="s">
        <v>256</v>
      </c>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c r="BA3" s="144"/>
      <c r="BB3" s="141" t="s">
        <v>257</v>
      </c>
      <c r="BC3" s="141"/>
      <c r="BI3" s="25" t="s">
        <v>258</v>
      </c>
    </row>
    <row r="4" spans="1:61" s="7" customFormat="1" ht="18" customHeight="1">
      <c r="A4" s="118"/>
      <c r="B4" s="118"/>
      <c r="C4" s="118"/>
      <c r="D4" s="145" t="s">
        <v>259</v>
      </c>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7"/>
      <c r="BB4" s="141" t="s">
        <v>260</v>
      </c>
      <c r="BC4" s="141"/>
      <c r="BI4" s="25" t="s">
        <v>261</v>
      </c>
    </row>
    <row r="5" spans="1:61" s="8" customFormat="1" ht="41.25" customHeight="1">
      <c r="A5" s="119" t="s">
        <v>262</v>
      </c>
      <c r="B5" s="120"/>
      <c r="C5" s="120"/>
      <c r="D5" s="127" t="s">
        <v>250</v>
      </c>
      <c r="E5" s="128"/>
      <c r="F5" s="40" t="s">
        <v>263</v>
      </c>
      <c r="G5" s="41" t="s">
        <v>76</v>
      </c>
      <c r="H5" s="40" t="s">
        <v>264</v>
      </c>
      <c r="I5" s="41" t="s">
        <v>265</v>
      </c>
      <c r="J5" s="40" t="s">
        <v>0</v>
      </c>
      <c r="K5" s="42" t="s">
        <v>266</v>
      </c>
      <c r="L5" s="137" t="s">
        <v>267</v>
      </c>
      <c r="M5" s="98"/>
      <c r="N5" s="29"/>
      <c r="O5" s="38"/>
      <c r="P5" s="44"/>
      <c r="Q5" s="44"/>
      <c r="R5" s="44"/>
      <c r="S5" s="45"/>
      <c r="T5" s="45"/>
      <c r="U5" s="45"/>
      <c r="AS5" s="46"/>
      <c r="BB5" s="138"/>
      <c r="BC5" s="139"/>
      <c r="BI5" s="25" t="s">
        <v>268</v>
      </c>
    </row>
    <row r="6" spans="1:61" s="8" customFormat="1" ht="26.45">
      <c r="A6" s="121" t="s">
        <v>269</v>
      </c>
      <c r="B6" s="122"/>
      <c r="C6" s="123"/>
      <c r="D6" s="117" t="s">
        <v>270</v>
      </c>
      <c r="E6" s="117"/>
      <c r="F6" s="117"/>
      <c r="G6" s="117"/>
      <c r="H6" s="117"/>
      <c r="I6" s="117"/>
      <c r="J6" s="117"/>
      <c r="K6" s="117"/>
      <c r="L6" s="115" t="s">
        <v>271</v>
      </c>
      <c r="M6" s="116"/>
      <c r="N6" s="39"/>
      <c r="O6" s="38"/>
      <c r="P6" s="44"/>
      <c r="Q6" s="47"/>
      <c r="R6" s="47"/>
      <c r="S6" s="47"/>
      <c r="T6" s="47"/>
      <c r="W6" s="31" t="s">
        <v>272</v>
      </c>
      <c r="X6" s="124"/>
      <c r="Y6" s="124"/>
      <c r="Z6" s="124"/>
      <c r="AA6" s="124"/>
      <c r="AB6" s="124"/>
      <c r="AC6" s="124"/>
      <c r="AD6" s="124"/>
      <c r="AE6" s="124"/>
      <c r="AF6" s="124"/>
      <c r="AG6" s="124"/>
      <c r="AH6" s="124"/>
      <c r="AI6" s="124"/>
      <c r="AJ6" s="32"/>
      <c r="AK6" s="32"/>
      <c r="AL6" s="32"/>
      <c r="AM6" s="32"/>
      <c r="AN6" s="33"/>
      <c r="AO6" s="34"/>
      <c r="AP6" s="34"/>
      <c r="AQ6" s="34"/>
      <c r="AS6" s="46"/>
      <c r="AT6" s="30"/>
      <c r="AU6" s="30"/>
      <c r="AV6" s="30"/>
      <c r="AW6" s="30"/>
      <c r="AX6" s="30"/>
      <c r="AY6" s="30"/>
      <c r="AZ6" s="30"/>
      <c r="BA6" s="30"/>
      <c r="BB6" s="125"/>
      <c r="BC6" s="126"/>
      <c r="BI6" s="25" t="s">
        <v>273</v>
      </c>
    </row>
    <row r="7" spans="1:61" s="8" customFormat="1" ht="29.25" customHeight="1">
      <c r="A7" s="161" t="s">
        <v>274</v>
      </c>
      <c r="B7" s="162"/>
      <c r="C7" s="162"/>
      <c r="D7" s="162"/>
      <c r="E7" s="162"/>
      <c r="F7" s="162"/>
      <c r="G7" s="162"/>
      <c r="H7" s="162"/>
      <c r="I7" s="162"/>
      <c r="J7" s="162"/>
      <c r="K7" s="162"/>
      <c r="L7" s="162"/>
      <c r="M7" s="162"/>
      <c r="N7" s="162"/>
      <c r="O7" s="162"/>
      <c r="P7" s="162"/>
      <c r="Q7" s="162"/>
      <c r="R7" s="162"/>
      <c r="S7" s="162"/>
      <c r="T7" s="162"/>
      <c r="U7" s="162"/>
      <c r="V7" s="162"/>
      <c r="W7" s="129" t="s">
        <v>275</v>
      </c>
      <c r="X7" s="129"/>
      <c r="Y7" s="129"/>
      <c r="Z7" s="129"/>
      <c r="AA7" s="129"/>
      <c r="AB7" s="129"/>
      <c r="AC7" s="129"/>
      <c r="AD7" s="129"/>
      <c r="AE7" s="129"/>
      <c r="AF7" s="129"/>
      <c r="AG7" s="129"/>
      <c r="AH7" s="129"/>
      <c r="AI7" s="129"/>
      <c r="AJ7" s="129"/>
      <c r="AK7" s="129"/>
      <c r="AL7" s="129"/>
      <c r="AM7" s="129"/>
      <c r="AN7" s="129"/>
      <c r="AO7" s="129"/>
      <c r="AP7" s="129"/>
      <c r="AQ7" s="129"/>
      <c r="AR7" s="129"/>
      <c r="AS7" s="130"/>
      <c r="AT7" s="131" t="s">
        <v>276</v>
      </c>
      <c r="AU7" s="131"/>
      <c r="AV7" s="131"/>
      <c r="AW7" s="131"/>
      <c r="AX7" s="131"/>
      <c r="AY7" s="131"/>
      <c r="AZ7" s="131"/>
      <c r="BA7" s="131"/>
      <c r="BB7" s="131"/>
      <c r="BC7" s="132"/>
    </row>
    <row r="8" spans="1:61" s="8" customFormat="1" ht="33" customHeight="1">
      <c r="A8" s="95" t="s">
        <v>277</v>
      </c>
      <c r="B8" s="95"/>
      <c r="C8" s="95"/>
      <c r="D8" s="95"/>
      <c r="E8" s="95"/>
      <c r="F8" s="95"/>
      <c r="G8" s="95"/>
      <c r="H8" s="95"/>
      <c r="I8" s="95"/>
      <c r="J8" s="96"/>
      <c r="K8" s="131" t="s">
        <v>278</v>
      </c>
      <c r="L8" s="131"/>
      <c r="M8" s="131"/>
      <c r="N8" s="131"/>
      <c r="O8" s="131"/>
      <c r="P8" s="131"/>
      <c r="Q8" s="131"/>
      <c r="R8" s="131"/>
      <c r="S8" s="131"/>
      <c r="T8" s="131"/>
      <c r="U8" s="131"/>
      <c r="V8" s="131"/>
      <c r="W8" s="154" t="s">
        <v>279</v>
      </c>
      <c r="X8" s="154"/>
      <c r="Y8" s="154"/>
      <c r="Z8" s="154"/>
      <c r="AA8" s="154"/>
      <c r="AB8" s="156" t="s">
        <v>280</v>
      </c>
      <c r="AC8" s="156"/>
      <c r="AD8" s="156"/>
      <c r="AE8" s="156"/>
      <c r="AF8" s="156"/>
      <c r="AG8" s="156"/>
      <c r="AH8" s="156"/>
      <c r="AI8" s="156"/>
      <c r="AJ8" s="157"/>
      <c r="AK8" s="157"/>
      <c r="AL8" s="157"/>
      <c r="AM8" s="157"/>
      <c r="AN8" s="157"/>
      <c r="AO8" s="157"/>
      <c r="AP8" s="157"/>
      <c r="AQ8" s="157"/>
      <c r="AR8" s="157"/>
      <c r="AS8" s="157"/>
      <c r="AT8" s="133"/>
      <c r="AU8" s="133"/>
      <c r="AV8" s="133"/>
      <c r="AW8" s="133"/>
      <c r="AX8" s="133"/>
      <c r="AY8" s="133"/>
      <c r="AZ8" s="133"/>
      <c r="BA8" s="133"/>
      <c r="BB8" s="133"/>
      <c r="BC8" s="134"/>
    </row>
    <row r="9" spans="1:61" s="9" customFormat="1" ht="33" customHeight="1">
      <c r="A9" s="97"/>
      <c r="B9" s="97"/>
      <c r="C9" s="97"/>
      <c r="D9" s="97"/>
      <c r="E9" s="97"/>
      <c r="F9" s="97"/>
      <c r="G9" s="97"/>
      <c r="H9" s="97"/>
      <c r="I9" s="97"/>
      <c r="J9" s="98"/>
      <c r="K9" s="91" t="s">
        <v>281</v>
      </c>
      <c r="L9" s="91" t="s">
        <v>282</v>
      </c>
      <c r="M9" s="91" t="s">
        <v>283</v>
      </c>
      <c r="N9" s="91" t="s">
        <v>284</v>
      </c>
      <c r="O9" s="91" t="s">
        <v>285</v>
      </c>
      <c r="P9" s="91" t="s">
        <v>286</v>
      </c>
      <c r="Q9" s="91" t="s">
        <v>287</v>
      </c>
      <c r="R9" s="91" t="s">
        <v>288</v>
      </c>
      <c r="S9" s="91" t="s">
        <v>289</v>
      </c>
      <c r="T9" s="91" t="s">
        <v>290</v>
      </c>
      <c r="U9" s="91" t="s">
        <v>291</v>
      </c>
      <c r="V9" s="91" t="s">
        <v>292</v>
      </c>
      <c r="W9" s="154"/>
      <c r="X9" s="154"/>
      <c r="Y9" s="154"/>
      <c r="Z9" s="154"/>
      <c r="AA9" s="155"/>
      <c r="AB9" s="135" t="s">
        <v>293</v>
      </c>
      <c r="AC9" s="135"/>
      <c r="AD9" s="135"/>
      <c r="AE9" s="135"/>
      <c r="AF9" s="135"/>
      <c r="AG9" s="135"/>
      <c r="AH9" s="135"/>
      <c r="AI9" s="135"/>
      <c r="AJ9" s="158" t="s">
        <v>294</v>
      </c>
      <c r="AK9" s="24"/>
      <c r="AL9" s="159" t="s">
        <v>295</v>
      </c>
      <c r="AM9" s="159" t="s">
        <v>296</v>
      </c>
      <c r="AN9" s="99" t="s">
        <v>297</v>
      </c>
      <c r="AO9" s="99" t="s">
        <v>298</v>
      </c>
      <c r="AP9" s="159" t="s">
        <v>299</v>
      </c>
      <c r="AQ9" s="99" t="s">
        <v>300</v>
      </c>
      <c r="AR9" s="99" t="s">
        <v>301</v>
      </c>
      <c r="AS9" s="99" t="s">
        <v>302</v>
      </c>
      <c r="AT9" s="133"/>
      <c r="AU9" s="133"/>
      <c r="AV9" s="133"/>
      <c r="AW9" s="133"/>
      <c r="AX9" s="133"/>
      <c r="AY9" s="133"/>
      <c r="AZ9" s="133"/>
      <c r="BA9" s="133"/>
      <c r="BB9" s="133"/>
      <c r="BC9" s="134"/>
    </row>
    <row r="10" spans="1:61" s="9" customFormat="1" ht="49.5" customHeight="1">
      <c r="A10" s="89" t="s">
        <v>303</v>
      </c>
      <c r="B10" s="89" t="s">
        <v>304</v>
      </c>
      <c r="C10" s="90" t="s">
        <v>305</v>
      </c>
      <c r="D10" s="90" t="s">
        <v>306</v>
      </c>
      <c r="E10" s="90" t="s">
        <v>307</v>
      </c>
      <c r="F10" s="90" t="s">
        <v>308</v>
      </c>
      <c r="G10" s="90" t="s">
        <v>309</v>
      </c>
      <c r="H10" s="90"/>
      <c r="I10" s="90"/>
      <c r="J10" s="90"/>
      <c r="K10" s="91"/>
      <c r="L10" s="91"/>
      <c r="M10" s="91"/>
      <c r="N10" s="91"/>
      <c r="O10" s="91"/>
      <c r="P10" s="91"/>
      <c r="Q10" s="91"/>
      <c r="R10" s="91"/>
      <c r="S10" s="91"/>
      <c r="T10" s="91"/>
      <c r="U10" s="91"/>
      <c r="V10" s="91"/>
      <c r="W10" s="154"/>
      <c r="X10" s="154"/>
      <c r="Y10" s="154"/>
      <c r="Z10" s="154"/>
      <c r="AA10" s="154"/>
      <c r="AB10" s="136" t="s">
        <v>310</v>
      </c>
      <c r="AC10" s="136"/>
      <c r="AD10" s="136"/>
      <c r="AE10" s="136"/>
      <c r="AF10" s="136"/>
      <c r="AG10" s="136" t="s">
        <v>311</v>
      </c>
      <c r="AH10" s="136"/>
      <c r="AI10" s="136"/>
      <c r="AJ10" s="159"/>
      <c r="AK10" s="24"/>
      <c r="AL10" s="159"/>
      <c r="AM10" s="159"/>
      <c r="AN10" s="99"/>
      <c r="AO10" s="99"/>
      <c r="AP10" s="159"/>
      <c r="AQ10" s="99"/>
      <c r="AR10" s="99"/>
      <c r="AS10" s="99"/>
      <c r="AT10" s="151" t="s">
        <v>312</v>
      </c>
      <c r="AU10" s="151" t="s">
        <v>313</v>
      </c>
      <c r="AV10" s="151" t="s">
        <v>314</v>
      </c>
      <c r="AW10" s="151" t="s">
        <v>315</v>
      </c>
      <c r="AX10" s="153" t="s">
        <v>316</v>
      </c>
      <c r="AY10" s="153"/>
      <c r="AZ10" s="153"/>
      <c r="BA10" s="90" t="s">
        <v>317</v>
      </c>
      <c r="BB10" s="90" t="s">
        <v>318</v>
      </c>
      <c r="BC10" s="150" t="s">
        <v>319</v>
      </c>
    </row>
    <row r="11" spans="1:61" s="9" customFormat="1" ht="64.5" customHeight="1">
      <c r="A11" s="89"/>
      <c r="B11" s="89"/>
      <c r="C11" s="90"/>
      <c r="D11" s="90"/>
      <c r="E11" s="90"/>
      <c r="F11" s="90"/>
      <c r="G11" s="10" t="s">
        <v>320</v>
      </c>
      <c r="H11" s="10" t="s">
        <v>321</v>
      </c>
      <c r="I11" s="10" t="s">
        <v>322</v>
      </c>
      <c r="J11" s="10" t="s">
        <v>323</v>
      </c>
      <c r="K11" s="91"/>
      <c r="L11" s="91"/>
      <c r="M11" s="91"/>
      <c r="N11" s="91"/>
      <c r="O11" s="91"/>
      <c r="P11" s="91"/>
      <c r="Q11" s="91"/>
      <c r="R11" s="91"/>
      <c r="S11" s="91"/>
      <c r="T11" s="91"/>
      <c r="U11" s="91"/>
      <c r="V11" s="91"/>
      <c r="W11" s="11" t="s">
        <v>324</v>
      </c>
      <c r="X11" s="11" t="s">
        <v>325</v>
      </c>
      <c r="Y11" s="11" t="s">
        <v>326</v>
      </c>
      <c r="Z11" s="11" t="s">
        <v>327</v>
      </c>
      <c r="AA11" s="12" t="s">
        <v>328</v>
      </c>
      <c r="AB11" s="12" t="s">
        <v>329</v>
      </c>
      <c r="AC11" s="11" t="s">
        <v>330</v>
      </c>
      <c r="AD11" s="11" t="s">
        <v>331</v>
      </c>
      <c r="AE11" s="12" t="s">
        <v>332</v>
      </c>
      <c r="AF11" s="11" t="s">
        <v>333</v>
      </c>
      <c r="AG11" s="11" t="s">
        <v>334</v>
      </c>
      <c r="AH11" s="11" t="s">
        <v>335</v>
      </c>
      <c r="AI11" s="11" t="s">
        <v>336</v>
      </c>
      <c r="AJ11" s="24" t="s">
        <v>337</v>
      </c>
      <c r="AK11" s="24"/>
      <c r="AL11" s="24" t="s">
        <v>338</v>
      </c>
      <c r="AM11" s="24" t="s">
        <v>339</v>
      </c>
      <c r="AN11" s="99"/>
      <c r="AO11" s="99"/>
      <c r="AP11" s="159"/>
      <c r="AQ11" s="99"/>
      <c r="AR11" s="99"/>
      <c r="AS11" s="99"/>
      <c r="AT11" s="152"/>
      <c r="AU11" s="152"/>
      <c r="AV11" s="152"/>
      <c r="AW11" s="152"/>
      <c r="AX11" s="12" t="s">
        <v>340</v>
      </c>
      <c r="AY11" s="12" t="s">
        <v>341</v>
      </c>
      <c r="AZ11" s="12" t="s">
        <v>342</v>
      </c>
      <c r="BA11" s="90"/>
      <c r="BB11" s="90"/>
      <c r="BC11" s="150"/>
      <c r="BE11"/>
      <c r="BF11"/>
      <c r="BG11"/>
      <c r="BH11"/>
    </row>
    <row r="12" spans="1:61" s="15" customFormat="1" ht="84.75" customHeight="1">
      <c r="A12" s="88" t="str">
        <f>+CONTEXTO!A5</f>
        <v>ATENCIÓN A PROCESOS POR COMPORTAMIENTOS CONTRARIOS A LA CONVIVENCIA.
( INSPECCIONES DE POLICIA)</v>
      </c>
      <c r="B12" s="92" t="s">
        <v>343</v>
      </c>
      <c r="C12" s="93" t="s">
        <v>344</v>
      </c>
      <c r="D12" s="93" t="s">
        <v>345</v>
      </c>
      <c r="E12" s="93" t="s">
        <v>346</v>
      </c>
      <c r="F12" s="94" t="str">
        <f>+CONCATENATE(C12," ",D12," ",E12)</f>
        <v>Posibilidad de perdida reputacional por la incorrecta aplicación de la normas policivas dentro del procedimiento verbal abreviado debido a la falta de actualización por parte de los inspectores de policía de la ley vigente 1801 de 2016, y sus modificaciones, además de la falta de articulación con las dependencias distritales para la creación de decretos relacionados con inspecciones de policía</v>
      </c>
      <c r="G12" s="93" t="s">
        <v>347</v>
      </c>
      <c r="H12" s="93"/>
      <c r="I12" s="93" t="s">
        <v>348</v>
      </c>
      <c r="J12" s="110" t="s">
        <v>348</v>
      </c>
      <c r="K12" s="103">
        <v>2500</v>
      </c>
      <c r="L12" s="107" t="str">
        <f>IF(K12&lt;=0,"",IF(K12&lt;=2,"Muy Baja",IF(K12&lt;=24,"Baja",IF(K12&lt;=500,"Media",IF(K12&lt;=5000,"Alta","Muy Alta")))))</f>
        <v>Alta</v>
      </c>
      <c r="M12" s="108">
        <f>IF(L12="","",IF(L12="Muy Baja",0.2,IF(L12="Baja",0.4,IF(L12="Media",0.6,IF(L12="Alta",0.8,IF(L12="Muy Alta",1,))))))</f>
        <v>0.8</v>
      </c>
      <c r="N12" s="111" t="s">
        <v>349</v>
      </c>
      <c r="O12" s="108">
        <f>IF(N12="","",IF(N12="menor a 10 SMLMV",0.2,IF(N12="ENTRE 10 Y 50 SMLMV",0.4,IF(N12="entre 50 y 100 SMLMV",0.6,IF(N12="entre 100 y 500 SMLMV",0.8,IF(N12="Mayor a 500 SMLMV",1,))))))</f>
        <v>0</v>
      </c>
      <c r="P12" s="107" t="str">
        <f>IF(O12&lt;=0,"",IF(O12&lt;=20%,"Leve",IF(O12&lt;=40%,"Menor",IF(O12&lt;=60%,"Moderado",IF(O12&lt;=80%,"Mayor","Catastrofico")))))</f>
        <v/>
      </c>
      <c r="Q12" s="104" t="s">
        <v>268</v>
      </c>
      <c r="R12" s="107" t="str">
        <f>IF(S12&lt;=0,"",IF(S12&lt;=20%,"Leve",IF(S12&lt;=40%,"Menor",IF(S12&lt;=60%,"Moderado",IF(S12&lt;=80%,"Mayor","Catastrofico")))))</f>
        <v>Mayor</v>
      </c>
      <c r="S12" s="108">
        <f>IF(Q12="","",IF(Q12="El riesgo afecta la imagen de algún área de la organización",0.2,IF(Q12="El riesgo afecta la imagen de la entidad internamente, de conocimiento general nivel interno, de junta directiva y accionistas y/o de proveedores",0.4,IF(Q12="El riesgo afecta la imagen de la entidad con algunos usuarios de relevancia frente al logro de los objetivos",0.6,IF(Q12="El riesgo afecta la imagen de la entidad con efecto publicitario sostenido a nivel de sector administrativo, nivel departamental o municipal",0.8,IF(Q12="El riesgo afecta la imagen de la entidad a nivel nacional, con efecto publicitario sostenido a nivel país",1,))))))</f>
        <v>0.8</v>
      </c>
      <c r="T12" s="107" t="str">
        <f>IF(U12&lt;=0,"",IF(U12&lt;=20%,"Leve",IF(U12&lt;=40%,"Menor",IF(U12&lt;=60%,"Moderado",IF(U12&lt;=80%,"Mayor","Catastrofico")))))</f>
        <v>Mayor</v>
      </c>
      <c r="U12" s="160">
        <f>+S12</f>
        <v>0.8</v>
      </c>
      <c r="V12" s="148" t="str">
        <f>IF(OR(AND(L12="Muy Baja",T12="Leve"),AND(L12="Muy Baja",T12="Menor"),AND(L12="Baja",T12="Leve")),"Bajo",IF(OR(AND(L12="Muy baja",T12="Moderado"),AND(L12="Baja",T12="Menor"),AND(L12="Baja",T12="Moderado"),AND(L12="Media",T12="Leve"),AND(L12="Media",T12="Menor"),AND(L12="Media",T12="Moderado"),AND(L12="Alta",T12="Leve"),AND(L12="Alta",T12="Menor")),"Moderado",IF(OR(AND(L12="Muy Baja",T12="Mayor"),AND(L12="Baja",T12="Mayor"),AND(L12="Media",T12="Mayor"),AND(L12="Alta",T12="Moderado"),AND(L12="Alta",T12="Mayor"),AND(L12="Muy Alta",T12="Leve"),AND(L12="Muy Alta",T12="Menor"),AND(L12="Muy Alta",T12="Moderado"),AND(L12="Muy Alta",T12="Mayor")),"Alto",IF(OR(AND(L12="Muy Baja",T12="Catastrofico"),AND(L12="Baja",T12="Catastrofico"),AND(L12="Media",T12="Catastrofico"),AND(L12="Alta",T12="Catastrofico"),AND(L12="Muy Alta",T12="Catastrofico")),"Extremo",))))</f>
        <v>Alto</v>
      </c>
      <c r="W12" s="13">
        <v>1</v>
      </c>
      <c r="X12" s="43" t="s">
        <v>350</v>
      </c>
      <c r="Y12" s="69" t="s">
        <v>351</v>
      </c>
      <c r="Z12" s="43" t="s">
        <v>352</v>
      </c>
      <c r="AA12" s="13" t="str">
        <f>+CONCATENATE(X12," ",Y12," ",Z12)</f>
        <v>El coordiandor del subproceso de Atención a procesos por comportamientos contrarios a la convivencia (Inspecciones de policía) Diseñara e implementara mensualmente  un plan de capacitación para al equipo interdisciplinario que integran las inspecciones de policía sobre la normatividad vigente y las actualizaciones de sus modificaciones. Se hará seguimiento trimestral y si se presenta alguna desviación en el plan de capacitación se devolverá al profesional encargado para su correción y/o nuevo diseño</v>
      </c>
      <c r="AB12" s="26" t="s">
        <v>353</v>
      </c>
      <c r="AC12" s="27">
        <f>IF(AB12="","",IF(AB12="Preventivo",0.25,IF(AB12="Detectivo",0.15,IF(AB12="Correctivo",0.1,))))</f>
        <v>0.25</v>
      </c>
      <c r="AD12" s="14" t="str">
        <f>+IF(OR(AB12='[2]11 FORMULAS'!$O$4,AB12='[2]11 FORMULAS'!$O$5),'[2]11 FORMULAS'!$P$5,IF(AB12='[2]11 FORMULAS'!$O$6,'[2]11 FORMULAS'!$P$6,""))</f>
        <v>Probabilidad</v>
      </c>
      <c r="AE12" s="26" t="s">
        <v>354</v>
      </c>
      <c r="AF12" s="27">
        <f>IF(AE12="","",IF(AE12="Manual",0.15,IF(AE12="Automatico",0.25,)))</f>
        <v>0.15</v>
      </c>
      <c r="AG12" s="28" t="s">
        <v>355</v>
      </c>
      <c r="AH12" s="28" t="s">
        <v>356</v>
      </c>
      <c r="AI12" s="28" t="s">
        <v>357</v>
      </c>
      <c r="AJ12" s="14">
        <f>+AC12+AF12</f>
        <v>0.4</v>
      </c>
      <c r="AK12" s="14">
        <f>+M12*AJ12</f>
        <v>0.32000000000000006</v>
      </c>
      <c r="AL12" s="14">
        <f>+M12-AK12</f>
        <v>0.48</v>
      </c>
      <c r="AM12" s="14">
        <f>IF(AD12='[2]11 FORMULAS'!$P$6,U12-(U12*AJ12),U12)</f>
        <v>0.8</v>
      </c>
      <c r="AN12" s="149">
        <f>+AL16</f>
        <v>0.28799999999999998</v>
      </c>
      <c r="AO12" s="107" t="str">
        <f>IF(AN12&lt;=0,"",IF(AN12&lt;=20%,"Muy Baja",IF(AN12&lt;=40%,"Baja",IF(AN12&lt;=60%,"Media",IF(AN12&lt;=80%,"Alta","Muy Alta")))))</f>
        <v>Baja</v>
      </c>
      <c r="AP12" s="149">
        <f>+AM16</f>
        <v>0.8</v>
      </c>
      <c r="AQ12" s="107" t="str">
        <f>IF(AP12&lt;=0,"",IF(AP12&lt;=20%,"Leve",IF(AP12&lt;=40%,"Menor",IF(AP12&lt;=60%,"Moderado",IF(AP12&lt;=80%,"Mayor","Catastrofico")))))</f>
        <v>Mayor</v>
      </c>
      <c r="AR12" s="148" t="str">
        <f>IF(OR(AND(AO12="Muy Baja",AQ12="Leve"),AND(AO12="Muy Baja",AQ12="Menor"),AND(AO12="Baja",AQ12="Leve")),"Bajo",IF(OR(AND(AO12="Muy baja",AQ12="Moderado"),AND(AO12="Baja",AQ12="Menor"),AND(AO12="Baja",AQ12="Moderado"),AND(AO12="Media",AQ12="Leve"),AND(AO12="Media",AQ12="Menor"),AND(AO12="Media",AQ12="Moderado"),AND(AO12="Alta",AQ12="Leve"),AND(AO12="Alta",AQ12="Menor")),"Moderado",IF(OR(AND(AO12="Muy Baja",AQ12="Mayor"),AND(AO12="Baja",AQ12="Mayor"),AND(AO12="Media",AQ12="Mayor"),AND(AO12="Alta",AQ12="Moderado"),AND(AO12="Alta",AQ12="Mayor"),AND(AO12="Muy Alta",AQ12="Leve"),AND(AO12="Muy Alta",AQ12="Menor"),AND(AO12="Muy Alta",AQ12="Moderado"),AND(AO12="Muy Alta",AQ12="Mayor")),"Alto",IF(OR(AND(AO12="Muy Baja",AQ12="Catastrofico"),AND(AO12="Baja",AQ12="Catastrofico"),AND(AO12="Media",AQ12="Catastrofico"),AND(AO12="Alta",AQ12="Catastrofico"),AND(AO12="Muy Alta",AQ12="Catastrofico")),"Extremo",""))))</f>
        <v>Alto</v>
      </c>
      <c r="AS12" s="104" t="s">
        <v>358</v>
      </c>
      <c r="AT12" s="100"/>
      <c r="AU12" s="100"/>
      <c r="AV12" s="100"/>
      <c r="AW12" s="100"/>
      <c r="AX12" s="100"/>
      <c r="AY12" s="100"/>
      <c r="AZ12" s="100"/>
      <c r="BA12" s="100"/>
      <c r="BB12" s="100"/>
      <c r="BC12" s="112"/>
      <c r="BE12"/>
      <c r="BF12"/>
      <c r="BG12"/>
      <c r="BH12"/>
      <c r="BI12" s="9"/>
    </row>
    <row r="13" spans="1:61" s="15" customFormat="1" ht="64.900000000000006" customHeight="1">
      <c r="A13" s="88"/>
      <c r="B13" s="92"/>
      <c r="C13" s="93"/>
      <c r="D13" s="93"/>
      <c r="E13" s="93"/>
      <c r="F13" s="94"/>
      <c r="G13" s="93"/>
      <c r="H13" s="93"/>
      <c r="I13" s="93"/>
      <c r="J13" s="110"/>
      <c r="K13" s="103"/>
      <c r="L13" s="107"/>
      <c r="M13" s="109"/>
      <c r="N13" s="111"/>
      <c r="O13" s="109"/>
      <c r="P13" s="107"/>
      <c r="Q13" s="105"/>
      <c r="R13" s="107"/>
      <c r="S13" s="109"/>
      <c r="T13" s="107"/>
      <c r="U13" s="160"/>
      <c r="V13" s="148"/>
      <c r="W13" s="13">
        <v>2</v>
      </c>
      <c r="X13" s="43" t="s">
        <v>350</v>
      </c>
      <c r="Y13" s="70" t="s">
        <v>359</v>
      </c>
      <c r="Z13" s="43" t="s">
        <v>360</v>
      </c>
      <c r="AA13" s="13" t="str">
        <f t="shared" ref="AA13" si="0">+CONCATENATE(X13," ",Y13," ",Z13)</f>
        <v>El coordiandor del subproceso de Atención a procesos por comportamientos contrarios a la convivencia (Inspecciones de policía) Articulara  con las dependencias pertinentes para que los inspectores de policía sirvan órganos consultivos para la creación de decretos y acuerdos distritales relacionada con los procesos policivos de acuerdo a sus conocimientos técnicos Se hará seguimiento trimestral y si se presenta alguna observación se devolverá al profesional encargado para su correción y/o nuevo diseño</v>
      </c>
      <c r="AB13" s="26" t="s">
        <v>353</v>
      </c>
      <c r="AC13" s="27">
        <f>IF(AB13="","",IF(AB13="Preventivo",0.25,IF(AB13="Detectivo",0.15,IF(AB13="Correctivo",0.1,))))</f>
        <v>0.25</v>
      </c>
      <c r="AD13" s="14" t="str">
        <f>+IF(OR(AB13='[2]11 FORMULAS'!$O$4,AB13='[2]11 FORMULAS'!$O$5),'[2]11 FORMULAS'!$P$5,IF(AB13='[2]11 FORMULAS'!$O$6,'[2]11 FORMULAS'!$P$6,""))</f>
        <v>Probabilidad</v>
      </c>
      <c r="AE13" s="26" t="s">
        <v>354</v>
      </c>
      <c r="AF13" s="27">
        <f>IF(AE13="","",IF(AE13="Manual",0.15,IF(AE13="Automatico",0.25,)))</f>
        <v>0.15</v>
      </c>
      <c r="AG13" s="28" t="s">
        <v>355</v>
      </c>
      <c r="AH13" s="28" t="s">
        <v>356</v>
      </c>
      <c r="AI13" s="28" t="s">
        <v>357</v>
      </c>
      <c r="AJ13" s="14">
        <f>+AC13+AF13</f>
        <v>0.4</v>
      </c>
      <c r="AK13" s="14">
        <f>+AL12*AJ13</f>
        <v>0.192</v>
      </c>
      <c r="AL13" s="14">
        <f>+AL12-AK13</f>
        <v>0.28799999999999998</v>
      </c>
      <c r="AM13" s="14">
        <f>IF(AD13='[2]11 FORMULAS'!$P$6,AM12-(AM12*AJ13),AM12)</f>
        <v>0.8</v>
      </c>
      <c r="AN13" s="149"/>
      <c r="AO13" s="107"/>
      <c r="AP13" s="149"/>
      <c r="AQ13" s="107"/>
      <c r="AR13" s="148"/>
      <c r="AS13" s="105"/>
      <c r="AT13" s="101"/>
      <c r="AU13" s="101"/>
      <c r="AV13" s="101"/>
      <c r="AW13" s="101"/>
      <c r="AX13" s="101"/>
      <c r="AY13" s="101"/>
      <c r="AZ13" s="101"/>
      <c r="BA13" s="101"/>
      <c r="BB13" s="101"/>
      <c r="BC13" s="113"/>
      <c r="BE13"/>
      <c r="BF13"/>
      <c r="BG13"/>
      <c r="BH13"/>
      <c r="BI13" s="9"/>
    </row>
    <row r="14" spans="1:61" s="15" customFormat="1">
      <c r="A14" s="88"/>
      <c r="B14" s="92"/>
      <c r="C14" s="93"/>
      <c r="D14" s="93"/>
      <c r="E14" s="93"/>
      <c r="F14" s="94"/>
      <c r="G14" s="93"/>
      <c r="H14" s="93"/>
      <c r="I14" s="93"/>
      <c r="J14" s="110"/>
      <c r="K14" s="103"/>
      <c r="L14" s="107"/>
      <c r="M14" s="109"/>
      <c r="N14" s="111"/>
      <c r="O14" s="109"/>
      <c r="P14" s="107"/>
      <c r="Q14" s="105"/>
      <c r="R14" s="107"/>
      <c r="S14" s="109"/>
      <c r="T14" s="107"/>
      <c r="U14" s="160"/>
      <c r="V14" s="148"/>
      <c r="W14" s="13">
        <v>3</v>
      </c>
      <c r="X14" s="71"/>
      <c r="Y14" s="70"/>
      <c r="Z14" s="71"/>
      <c r="AA14" s="13"/>
      <c r="AB14" s="26" t="s">
        <v>252</v>
      </c>
      <c r="AC14" s="27">
        <f>IF(AB14="","",IF(AB14="Preventivo",0.25,IF(AB14="Detectivo",0.15,IF(AB14="Correctivo",0.1,))))</f>
        <v>0</v>
      </c>
      <c r="AD14" s="14" t="str">
        <f>+IF(OR(AB14='[2]11 FORMULAS'!$O$4,AB14='[2]11 FORMULAS'!$O$5),'[2]11 FORMULAS'!$P$5,IF(AB14='[2]11 FORMULAS'!$O$6,'[2]11 FORMULAS'!$P$6,""))</f>
        <v/>
      </c>
      <c r="AE14" s="26" t="s">
        <v>252</v>
      </c>
      <c r="AF14" s="27">
        <f t="shared" ref="AF14:AF16" si="1">IF(AE14="","",IF(AE14="Manual",0.15,IF(AE14="Automatico",0.25,)))</f>
        <v>0</v>
      </c>
      <c r="AG14" s="28"/>
      <c r="AH14" s="28"/>
      <c r="AI14" s="28" t="s">
        <v>252</v>
      </c>
      <c r="AJ14" s="14">
        <f>+AC14+AF14</f>
        <v>0</v>
      </c>
      <c r="AK14" s="14">
        <f t="shared" ref="AK14:AK16" si="2">+AL13*AJ14</f>
        <v>0</v>
      </c>
      <c r="AL14" s="14">
        <f t="shared" ref="AL14:AL16" si="3">+AL13-AK14</f>
        <v>0.28799999999999998</v>
      </c>
      <c r="AM14" s="14">
        <f>IF(AD14='[2]11 FORMULAS'!$P$6,AM13-(AM13*AJ14),AM13)</f>
        <v>0.8</v>
      </c>
      <c r="AN14" s="149"/>
      <c r="AO14" s="107"/>
      <c r="AP14" s="149"/>
      <c r="AQ14" s="107"/>
      <c r="AR14" s="148"/>
      <c r="AS14" s="105"/>
      <c r="AT14" s="101"/>
      <c r="AU14" s="101"/>
      <c r="AV14" s="101"/>
      <c r="AW14" s="101"/>
      <c r="AX14" s="101"/>
      <c r="AY14" s="101"/>
      <c r="AZ14" s="101"/>
      <c r="BA14" s="101"/>
      <c r="BB14" s="101"/>
      <c r="BC14" s="113"/>
      <c r="BE14"/>
      <c r="BF14"/>
      <c r="BG14"/>
      <c r="BH14"/>
    </row>
    <row r="15" spans="1:61" s="15" customFormat="1">
      <c r="A15" s="88"/>
      <c r="B15" s="92"/>
      <c r="C15" s="93"/>
      <c r="D15" s="93"/>
      <c r="E15" s="93"/>
      <c r="F15" s="94"/>
      <c r="G15" s="93"/>
      <c r="H15" s="93"/>
      <c r="I15" s="93"/>
      <c r="J15" s="110"/>
      <c r="K15" s="103"/>
      <c r="L15" s="107"/>
      <c r="M15" s="109"/>
      <c r="N15" s="111"/>
      <c r="O15" s="109"/>
      <c r="P15" s="107"/>
      <c r="Q15" s="105"/>
      <c r="R15" s="107"/>
      <c r="S15" s="109"/>
      <c r="T15" s="107"/>
      <c r="U15" s="160"/>
      <c r="V15" s="148"/>
      <c r="W15" s="13">
        <v>4</v>
      </c>
      <c r="X15" s="71"/>
      <c r="Y15" s="70"/>
      <c r="Z15" s="71"/>
      <c r="AA15" s="13"/>
      <c r="AB15" s="26" t="s">
        <v>252</v>
      </c>
      <c r="AC15" s="27">
        <f t="shared" ref="AC15:AC16" si="4">IF(AB15="","",IF(AB15="Preventivo",0.25,IF(AB15="Detectivo",0.15,IF(AB15="Correctivo",0.1,))))</f>
        <v>0</v>
      </c>
      <c r="AD15" s="14" t="str">
        <f>+IF(OR(AB15='[2]11 FORMULAS'!$O$4,AB15='[2]11 FORMULAS'!$O$5),'[2]11 FORMULAS'!$P$5,IF(AB15='[2]11 FORMULAS'!$O$6,'[2]11 FORMULAS'!$P$6,""))</f>
        <v/>
      </c>
      <c r="AE15" s="26" t="s">
        <v>252</v>
      </c>
      <c r="AF15" s="27">
        <f t="shared" si="1"/>
        <v>0</v>
      </c>
      <c r="AG15" s="28"/>
      <c r="AH15" s="28"/>
      <c r="AI15" s="28" t="s">
        <v>252</v>
      </c>
      <c r="AJ15" s="14">
        <f t="shared" ref="AJ15:AJ16" si="5">+AC15+AF15</f>
        <v>0</v>
      </c>
      <c r="AK15" s="14">
        <f t="shared" si="2"/>
        <v>0</v>
      </c>
      <c r="AL15" s="14">
        <f t="shared" si="3"/>
        <v>0.28799999999999998</v>
      </c>
      <c r="AM15" s="14">
        <f>IF(AD15='[2]11 FORMULAS'!$P$6,AM14-(AM14*AJ15),AM14)</f>
        <v>0.8</v>
      </c>
      <c r="AN15" s="149"/>
      <c r="AO15" s="107"/>
      <c r="AP15" s="149"/>
      <c r="AQ15" s="107"/>
      <c r="AR15" s="148"/>
      <c r="AS15" s="105"/>
      <c r="AT15" s="101"/>
      <c r="AU15" s="101"/>
      <c r="AV15" s="101"/>
      <c r="AW15" s="101"/>
      <c r="AX15" s="101"/>
      <c r="AY15" s="101"/>
      <c r="AZ15" s="101"/>
      <c r="BA15" s="101"/>
      <c r="BB15" s="101"/>
      <c r="BC15" s="113"/>
      <c r="BE15"/>
      <c r="BF15"/>
      <c r="BG15"/>
      <c r="BH15"/>
    </row>
    <row r="16" spans="1:61" s="15" customFormat="1" ht="35.25" customHeight="1">
      <c r="A16" s="88"/>
      <c r="B16" s="92"/>
      <c r="C16" s="93"/>
      <c r="D16" s="93"/>
      <c r="E16" s="93"/>
      <c r="F16" s="94"/>
      <c r="G16" s="93"/>
      <c r="H16" s="93"/>
      <c r="I16" s="93"/>
      <c r="J16" s="110"/>
      <c r="K16" s="103"/>
      <c r="L16" s="107"/>
      <c r="M16" s="109"/>
      <c r="N16" s="111"/>
      <c r="O16" s="109"/>
      <c r="P16" s="107"/>
      <c r="Q16" s="106"/>
      <c r="R16" s="107"/>
      <c r="S16" s="109"/>
      <c r="T16" s="107"/>
      <c r="U16" s="160"/>
      <c r="V16" s="148"/>
      <c r="W16" s="13"/>
      <c r="X16" s="13"/>
      <c r="Y16" s="13"/>
      <c r="Z16" s="13"/>
      <c r="AA16" s="13" t="str">
        <f t="shared" ref="AA16:AA26" si="6">+CONCATENATE(X16," ",Y16," ",Z16)</f>
        <v xml:space="preserve">  </v>
      </c>
      <c r="AB16" s="26" t="s">
        <v>252</v>
      </c>
      <c r="AC16" s="27">
        <f t="shared" si="4"/>
        <v>0</v>
      </c>
      <c r="AD16" s="14" t="str">
        <f>+IF(OR(AB16='[2]11 FORMULAS'!$O$4,AB16='[2]11 FORMULAS'!$O$5),'[2]11 FORMULAS'!$P$5,IF(AB16='[2]11 FORMULAS'!$O$6,'[2]11 FORMULAS'!$P$6,""))</f>
        <v/>
      </c>
      <c r="AE16" s="26" t="s">
        <v>252</v>
      </c>
      <c r="AF16" s="27">
        <f t="shared" si="1"/>
        <v>0</v>
      </c>
      <c r="AG16" s="28" t="s">
        <v>252</v>
      </c>
      <c r="AH16" s="28" t="s">
        <v>252</v>
      </c>
      <c r="AI16" s="28" t="s">
        <v>252</v>
      </c>
      <c r="AJ16" s="14">
        <f t="shared" si="5"/>
        <v>0</v>
      </c>
      <c r="AK16" s="14">
        <f t="shared" si="2"/>
        <v>0</v>
      </c>
      <c r="AL16" s="14">
        <f t="shared" si="3"/>
        <v>0.28799999999999998</v>
      </c>
      <c r="AM16" s="14">
        <f>IF(AD16='[2]11 FORMULAS'!$P$6,AM15-(AM15*AJ16),AM15)</f>
        <v>0.8</v>
      </c>
      <c r="AN16" s="149"/>
      <c r="AO16" s="107"/>
      <c r="AP16" s="149"/>
      <c r="AQ16" s="107"/>
      <c r="AR16" s="148"/>
      <c r="AS16" s="106"/>
      <c r="AT16" s="102"/>
      <c r="AU16" s="102"/>
      <c r="AV16" s="102"/>
      <c r="AW16" s="102"/>
      <c r="AX16" s="102"/>
      <c r="AY16" s="102"/>
      <c r="AZ16" s="102"/>
      <c r="BA16" s="102"/>
      <c r="BB16" s="102"/>
      <c r="BC16" s="114"/>
      <c r="BE16"/>
      <c r="BF16"/>
      <c r="BG16"/>
      <c r="BH16"/>
    </row>
    <row r="17" spans="1:61" s="15" customFormat="1" ht="49.5" customHeight="1">
      <c r="A17" s="88" t="str">
        <f>+CONTEXTO!A8</f>
        <v>PROCESOS POLICIVOS</v>
      </c>
      <c r="B17" s="92" t="s">
        <v>361</v>
      </c>
      <c r="C17" s="93" t="s">
        <v>344</v>
      </c>
      <c r="D17" s="93" t="s">
        <v>362</v>
      </c>
      <c r="E17" s="93" t="s">
        <v>363</v>
      </c>
      <c r="F17" s="94" t="str">
        <f>+CONCATENATE(C17," ",D17," ",E17)</f>
        <v>Posibilidad de perdida reputacional por señalamiento de ineficacia por parte de los entes de control por no haber sido resuelto un proceso en el termino perentorio de ley debido al desconocimiento por parte de los inspectores de policia de enviar de manera organizada y oportuna los expedientes a la oficina de procesos policivos de la Secretaría del Interior y Convivencia Ciudadana</v>
      </c>
      <c r="G17" s="93" t="s">
        <v>347</v>
      </c>
      <c r="H17" s="93"/>
      <c r="I17" s="93" t="s">
        <v>348</v>
      </c>
      <c r="J17" s="110" t="s">
        <v>348</v>
      </c>
      <c r="K17" s="103">
        <v>220</v>
      </c>
      <c r="L17" s="107" t="str">
        <f>IF(K17&lt;=0,"",IF(K17&lt;=2,"Muy Baja",IF(K17&lt;=24,"Baja",IF(K17&lt;=500,"Media",IF(K17&lt;=5000,"Alta","Muy Alta")))))</f>
        <v>Media</v>
      </c>
      <c r="M17" s="108">
        <f>IF(L17="","",IF(L17="Muy Baja",0.2,IF(L17="Baja",0.4,IF(L17="Media",0.6,IF(L17="Alta",0.8,IF(L17="Muy Alta",1,))))))</f>
        <v>0.6</v>
      </c>
      <c r="N17" s="111" t="s">
        <v>349</v>
      </c>
      <c r="O17" s="108">
        <f>IF(N17="","",IF(N17="menor a 10 SMLMV",0.2,IF(N17="ENTRE 10 Y 50 SMLMV",0.4,IF(N17="entre 50 y 100 SMLMV",0.6,IF(N17="entre 100 y 500 SMLMV",0.8,IF(N17="Mayor a 500 SMLMV",1,))))))</f>
        <v>0</v>
      </c>
      <c r="P17" s="107" t="str">
        <f>IF(O17&lt;=0,"",IF(O17&lt;=20%,"Leve",IF(O17&lt;=40%,"Menor",IF(O17&lt;=60%,"Moderado",IF(O17&lt;=80%,"Mayor","Catastrofico")))))</f>
        <v/>
      </c>
      <c r="Q17" s="104" t="s">
        <v>268</v>
      </c>
      <c r="R17" s="107" t="str">
        <f>IF(S17&lt;=0,"",IF(S17&lt;=20%,"Leve",IF(S17&lt;=40%,"Menor",IF(S17&lt;=60%,"Moderado",IF(S17&lt;=80%,"Mayor","Catastrofico")))))</f>
        <v>Mayor</v>
      </c>
      <c r="S17" s="108">
        <f>IF(Q17="","",IF(Q17="El riesgo afecta la imagen de algún área de la organización",0.2,IF(Q17="El riesgo afecta la imagen de la entidad internamente, de conocimiento general nivel interno, de junta directiva y accionistas y/o de proveedores",0.4,IF(Q17="El riesgo afecta la imagen de la entidad con algunos usuarios de relevancia frente al logro de los objetivos",0.6,IF(Q17="El riesgo afecta la imagen de la entidad con efecto publicitario sostenido a nivel de sector administrativo, nivel departamental o municipal",0.8,IF(Q17="El riesgo afecta la imagen de la entidad a nivel nacional, con efecto publicitario sostenido a nivel país",1,))))))</f>
        <v>0.8</v>
      </c>
      <c r="T17" s="107" t="str">
        <f>IF(U17&lt;=0,"",IF(U17&lt;=20%,"Leve",IF(U17&lt;=40%,"Menor",IF(U17&lt;=60%,"Moderado",IF(U17&lt;=80%,"Mayor","Catastrofico")))))</f>
        <v>Mayor</v>
      </c>
      <c r="U17" s="160">
        <f>+S17</f>
        <v>0.8</v>
      </c>
      <c r="V17" s="148" t="str">
        <f>IF(OR(AND(L17="Muy Baja",T17="Leve"),AND(L17="Muy Baja",T17="Menor"),AND(L17="Baja",T17="Leve")),"Bajo",IF(OR(AND(L17="Muy baja",T17="Moderado"),AND(L17="Baja",T17="Menor"),AND(L17="Baja",T17="Moderado"),AND(L17="Media",T17="Leve"),AND(L17="Media",T17="Menor"),AND(L17="Media",T17="Moderado"),AND(L17="Alta",T17="Leve"),AND(L17="Alta",T17="Menor")),"Moderado",IF(OR(AND(L17="Muy Baja",T17="Mayor"),AND(L17="Baja",T17="Mayor"),AND(L17="Media",T17="Mayor"),AND(L17="Alta",T17="Moderado"),AND(L17="Alta",T17="Mayor"),AND(L17="Muy Alta",T17="Leve"),AND(L17="Muy Alta",T17="Menor"),AND(L17="Muy Alta",T17="Moderado"),AND(L17="Muy Alta",T17="Mayor")),"Alto",IF(OR(AND(L17="Muy Baja",T17="Catastrofico"),AND(L17="Baja",T17="Catastrofico"),AND(L17="Media",T17="Catastrofico"),AND(L17="Alta",T17="Catastrofico"),AND(L17="Muy Alta",T17="Catastrofico")),"Extremo",))))</f>
        <v>Alto</v>
      </c>
      <c r="W17" s="13">
        <v>1</v>
      </c>
      <c r="X17" s="43" t="s">
        <v>364</v>
      </c>
      <c r="Y17" s="70" t="s">
        <v>365</v>
      </c>
      <c r="Z17" s="43" t="s">
        <v>366</v>
      </c>
      <c r="AA17" s="13" t="str">
        <f t="shared" si="6"/>
        <v>El coordinador del subproceso de Procesos Policivos Hacer sesiones de sala de decisión semanlmente con el equipo interdiciplinario de Procesos Policivos se hara segumiento semanal con el fin de corroborar si se realizaron las actividades asigandas a cada funcionario</v>
      </c>
      <c r="AB17" s="26" t="s">
        <v>353</v>
      </c>
      <c r="AC17" s="27">
        <f>IF(AB17="","",IF(AB17="Preventivo",0.25,IF(AB17="Detectivo",0.15,IF(AB17="Correctivo",0.1,))))</f>
        <v>0.25</v>
      </c>
      <c r="AD17" s="14" t="str">
        <f>+IF(OR(AB17='[2]11 FORMULAS'!$O$4,AB17='[2]11 FORMULAS'!$O$5),'[2]11 FORMULAS'!$P$5,IF(AB17='[2]11 FORMULAS'!$O$6,'[2]11 FORMULAS'!$P$6,""))</f>
        <v>Probabilidad</v>
      </c>
      <c r="AE17" s="26" t="s">
        <v>354</v>
      </c>
      <c r="AF17" s="27">
        <f t="shared" ref="AF17:AF18" si="7">IF(AE17="","",IF(AE17="Manual",0.15,IF(AE17="Automatico",0.25,)))</f>
        <v>0.15</v>
      </c>
      <c r="AG17" s="28" t="s">
        <v>355</v>
      </c>
      <c r="AH17" s="28" t="s">
        <v>356</v>
      </c>
      <c r="AI17" s="28" t="s">
        <v>357</v>
      </c>
      <c r="AJ17" s="14">
        <f>+AC17+AF17</f>
        <v>0.4</v>
      </c>
      <c r="AK17" s="14">
        <f>+M17*AJ17</f>
        <v>0.24</v>
      </c>
      <c r="AL17" s="14">
        <f>+M17-AK17</f>
        <v>0.36</v>
      </c>
      <c r="AM17" s="14">
        <f>IF(AD17='[2]11 FORMULAS'!$P$6,U17-(U17*AJ17),U17)</f>
        <v>0.8</v>
      </c>
      <c r="AN17" s="149">
        <f>+AL21</f>
        <v>0.216</v>
      </c>
      <c r="AO17" s="107" t="str">
        <f>IF(AN17&lt;=0,"",IF(AN17&lt;=20%,"Muy Baja",IF(AN17&lt;=40%,"Baja",IF(AN17&lt;=60%,"Media",IF(AN17&lt;=80%,"Alta","Muy Alta")))))</f>
        <v>Baja</v>
      </c>
      <c r="AP17" s="149">
        <f>+AM21</f>
        <v>0.8</v>
      </c>
      <c r="AQ17" s="107" t="str">
        <f>IF(AP17&lt;=0,"",IF(AP17&lt;=20%,"Leve",IF(AP17&lt;=40%,"Menor",IF(AP17&lt;=60%,"Moderado",IF(AP17&lt;=80%,"Mayor","Catastrofico")))))</f>
        <v>Mayor</v>
      </c>
      <c r="AR17" s="148" t="str">
        <f>IF(OR(AND(AO17="Muy Baja",AQ17="Leve"),AND(AO17="Muy Baja",AQ17="Menor"),AND(AO17="Baja",AQ17="Leve")),"Bajo",IF(OR(AND(AO17="Muy baja",AQ17="Moderado"),AND(AO17="Baja",AQ17="Menor"),AND(AO17="Baja",AQ17="Moderado"),AND(AO17="Media",AQ17="Leve"),AND(AO17="Media",AQ17="Menor"),AND(AO17="Media",AQ17="Moderado"),AND(AO17="Alta",AQ17="Leve"),AND(AO17="Alta",AQ17="Menor")),"Moderado",IF(OR(AND(AO17="Muy Baja",AQ17="Mayor"),AND(AO17="Baja",AQ17="Mayor"),AND(AO17="Media",AQ17="Mayor"),AND(AO17="Alta",AQ17="Moderado"),AND(AO17="Alta",AQ17="Mayor"),AND(AO17="Muy Alta",AQ17="Leve"),AND(AO17="Muy Alta",AQ17="Menor"),AND(AO17="Muy Alta",AQ17="Moderado"),AND(AO17="Muy Alta",AQ17="Mayor")),"Alto",IF(OR(AND(AO17="Muy Baja",AQ17="Catastrofico"),AND(AO17="Baja",AQ17="Catastrofico"),AND(AO17="Media",AQ17="Catastrofico"),AND(AO17="Alta",AQ17="Catastrofico"),AND(AO17="Muy Alta",AQ17="Catastrofico")),"Extremo",""))))</f>
        <v>Alto</v>
      </c>
      <c r="AS17" s="104" t="s">
        <v>358</v>
      </c>
      <c r="AT17" s="100"/>
      <c r="AU17" s="100"/>
      <c r="AV17" s="100"/>
      <c r="AW17" s="100"/>
      <c r="AX17" s="100"/>
      <c r="AY17" s="100"/>
      <c r="AZ17" s="100"/>
      <c r="BA17" s="100"/>
      <c r="BB17" s="100"/>
      <c r="BC17" s="112"/>
      <c r="BE17"/>
      <c r="BF17"/>
      <c r="BG17"/>
      <c r="BH17"/>
      <c r="BI17" s="9"/>
    </row>
    <row r="18" spans="1:61" s="15" customFormat="1" ht="99.75">
      <c r="A18" s="88"/>
      <c r="B18" s="92"/>
      <c r="C18" s="93"/>
      <c r="D18" s="93"/>
      <c r="E18" s="93"/>
      <c r="F18" s="94"/>
      <c r="G18" s="93"/>
      <c r="H18" s="93"/>
      <c r="I18" s="93"/>
      <c r="J18" s="110"/>
      <c r="K18" s="103"/>
      <c r="L18" s="107"/>
      <c r="M18" s="109"/>
      <c r="N18" s="111"/>
      <c r="O18" s="109"/>
      <c r="P18" s="107"/>
      <c r="Q18" s="105"/>
      <c r="R18" s="107"/>
      <c r="S18" s="109"/>
      <c r="T18" s="107"/>
      <c r="U18" s="160"/>
      <c r="V18" s="148"/>
      <c r="W18" s="13">
        <v>2</v>
      </c>
      <c r="X18" s="43" t="s">
        <v>364</v>
      </c>
      <c r="Y18" s="70" t="s">
        <v>367</v>
      </c>
      <c r="Z18" s="43" t="s">
        <v>368</v>
      </c>
      <c r="AA18" s="13" t="str">
        <f t="shared" si="6"/>
        <v>El coordinador del subproceso de Procesos Policivos Notificar a los abogados del equipo de trabajo para que elaboren los estados notificatorios de cada auto firmado por la Secretario(a) de turno. se hara seguimiento mensual y si se detecta alguna observación, se enviara al funcionario encargado para su correcion</v>
      </c>
      <c r="AB18" s="26" t="s">
        <v>353</v>
      </c>
      <c r="AC18" s="27">
        <f t="shared" ref="AC18" si="8">IF(AB18="","",IF(AB18="Preventivo",0.25,IF(AB18="Detectivo",0.15,IF(AB18="Correctivo",0.1,))))</f>
        <v>0.25</v>
      </c>
      <c r="AD18" s="14" t="str">
        <f>+IF(OR(AB18='[2]11 FORMULAS'!$O$4,AB18='[2]11 FORMULAS'!$O$5),'[2]11 FORMULAS'!$P$5,IF(AB18='[2]11 FORMULAS'!$O$6,'[2]11 FORMULAS'!$P$6,""))</f>
        <v>Probabilidad</v>
      </c>
      <c r="AE18" s="26" t="s">
        <v>354</v>
      </c>
      <c r="AF18" s="27">
        <f t="shared" si="7"/>
        <v>0.15</v>
      </c>
      <c r="AG18" s="28" t="s">
        <v>355</v>
      </c>
      <c r="AH18" s="28" t="s">
        <v>356</v>
      </c>
      <c r="AI18" s="28" t="s">
        <v>357</v>
      </c>
      <c r="AJ18" s="14">
        <f>+AC18+AF18</f>
        <v>0.4</v>
      </c>
      <c r="AK18" s="14">
        <f>+AL17*AJ18</f>
        <v>0.14399999999999999</v>
      </c>
      <c r="AL18" s="14">
        <f>+AL17-AK18</f>
        <v>0.216</v>
      </c>
      <c r="AM18" s="14">
        <f>IF(AD18='[2]11 FORMULAS'!$P$6,AM17-(AM17*AJ18),AM17)</f>
        <v>0.8</v>
      </c>
      <c r="AN18" s="149"/>
      <c r="AO18" s="107"/>
      <c r="AP18" s="149"/>
      <c r="AQ18" s="107"/>
      <c r="AR18" s="148"/>
      <c r="AS18" s="105"/>
      <c r="AT18" s="101"/>
      <c r="AU18" s="101"/>
      <c r="AV18" s="101"/>
      <c r="AW18" s="101"/>
      <c r="AX18" s="101"/>
      <c r="AY18" s="101"/>
      <c r="AZ18" s="101"/>
      <c r="BA18" s="101"/>
      <c r="BB18" s="101"/>
      <c r="BC18" s="113"/>
      <c r="BE18"/>
      <c r="BF18"/>
      <c r="BG18"/>
      <c r="BH18"/>
      <c r="BI18" s="9"/>
    </row>
    <row r="19" spans="1:61" s="15" customFormat="1" ht="33.75" customHeight="1">
      <c r="A19" s="88"/>
      <c r="B19" s="92"/>
      <c r="C19" s="93"/>
      <c r="D19" s="93"/>
      <c r="E19" s="93"/>
      <c r="F19" s="94"/>
      <c r="G19" s="93"/>
      <c r="H19" s="93"/>
      <c r="I19" s="93"/>
      <c r="J19" s="110"/>
      <c r="K19" s="103"/>
      <c r="L19" s="107"/>
      <c r="M19" s="109"/>
      <c r="N19" s="111"/>
      <c r="O19" s="109"/>
      <c r="P19" s="107"/>
      <c r="Q19" s="105"/>
      <c r="R19" s="107"/>
      <c r="S19" s="109"/>
      <c r="T19" s="107"/>
      <c r="U19" s="160"/>
      <c r="V19" s="148"/>
      <c r="W19" s="13">
        <v>3</v>
      </c>
      <c r="X19" s="43"/>
      <c r="Y19" s="43"/>
      <c r="Z19" s="43"/>
      <c r="AA19" s="13" t="str">
        <f t="shared" si="6"/>
        <v xml:space="preserve">  </v>
      </c>
      <c r="AB19" s="26" t="s">
        <v>252</v>
      </c>
      <c r="AC19" s="27">
        <f t="shared" ref="AC19:AC21" si="9">IF(AB19="","",IF(AB19="Preventivo",0.25,IF(AB19="Detectivo",0.15,IF(AB19="Correctivo",0.1,))))</f>
        <v>0</v>
      </c>
      <c r="AD19" s="14" t="str">
        <f>+IF(OR(AB19='[2]11 FORMULAS'!$O$4,AB19='[2]11 FORMULAS'!$O$5),'[2]11 FORMULAS'!$P$5,IF(AB19='[2]11 FORMULAS'!$O$6,'[2]11 FORMULAS'!$P$6,""))</f>
        <v/>
      </c>
      <c r="AE19" s="26" t="s">
        <v>252</v>
      </c>
      <c r="AF19" s="27">
        <f t="shared" ref="AF19:AF21" si="10">IF(AE19="","",IF(AE19="Manual",0.15,IF(AE19="Automatico",0.25,)))</f>
        <v>0</v>
      </c>
      <c r="AG19" s="28" t="s">
        <v>252</v>
      </c>
      <c r="AH19" s="28" t="s">
        <v>252</v>
      </c>
      <c r="AI19" s="28" t="s">
        <v>252</v>
      </c>
      <c r="AJ19" s="14">
        <f>+AC19+AF19</f>
        <v>0</v>
      </c>
      <c r="AK19" s="14">
        <f t="shared" ref="AK19:AK21" si="11">+AL18*AJ19</f>
        <v>0</v>
      </c>
      <c r="AL19" s="14">
        <f t="shared" ref="AL19:AL21" si="12">+AL18-AK19</f>
        <v>0.216</v>
      </c>
      <c r="AM19" s="14">
        <f>IF(AD19='[2]11 FORMULAS'!$P$6,AM18-(AM18*AJ19),AM18)</f>
        <v>0.8</v>
      </c>
      <c r="AN19" s="149"/>
      <c r="AO19" s="107"/>
      <c r="AP19" s="149"/>
      <c r="AQ19" s="107"/>
      <c r="AR19" s="148"/>
      <c r="AS19" s="105"/>
      <c r="AT19" s="101"/>
      <c r="AU19" s="101"/>
      <c r="AV19" s="101"/>
      <c r="AW19" s="101"/>
      <c r="AX19" s="101"/>
      <c r="AY19" s="101"/>
      <c r="AZ19" s="101"/>
      <c r="BA19" s="101"/>
      <c r="BB19" s="101"/>
      <c r="BC19" s="113"/>
      <c r="BE19"/>
      <c r="BF19"/>
      <c r="BG19"/>
      <c r="BH19"/>
      <c r="BI19" s="9"/>
    </row>
    <row r="20" spans="1:61" s="15" customFormat="1" ht="33.75" customHeight="1">
      <c r="A20" s="88"/>
      <c r="B20" s="92"/>
      <c r="C20" s="93"/>
      <c r="D20" s="93"/>
      <c r="E20" s="93"/>
      <c r="F20" s="94"/>
      <c r="G20" s="93"/>
      <c r="H20" s="93"/>
      <c r="I20" s="93"/>
      <c r="J20" s="110"/>
      <c r="K20" s="103"/>
      <c r="L20" s="107"/>
      <c r="M20" s="109"/>
      <c r="N20" s="111"/>
      <c r="O20" s="109"/>
      <c r="P20" s="107"/>
      <c r="Q20" s="105"/>
      <c r="R20" s="107"/>
      <c r="S20" s="109"/>
      <c r="T20" s="107"/>
      <c r="U20" s="160"/>
      <c r="V20" s="148"/>
      <c r="W20" s="13">
        <v>4</v>
      </c>
      <c r="X20" s="43"/>
      <c r="Y20" s="43"/>
      <c r="Z20" s="43"/>
      <c r="AA20" s="13" t="str">
        <f t="shared" si="6"/>
        <v xml:space="preserve">  </v>
      </c>
      <c r="AB20" s="26" t="s">
        <v>252</v>
      </c>
      <c r="AC20" s="27">
        <f t="shared" si="9"/>
        <v>0</v>
      </c>
      <c r="AD20" s="14" t="str">
        <f>+IF(OR(AB20='[2]11 FORMULAS'!$O$4,AB20='[2]11 FORMULAS'!$O$5),'[2]11 FORMULAS'!$P$5,IF(AB20='[2]11 FORMULAS'!$O$6,'[2]11 FORMULAS'!$P$6,""))</f>
        <v/>
      </c>
      <c r="AE20" s="26" t="s">
        <v>252</v>
      </c>
      <c r="AF20" s="27">
        <f t="shared" si="10"/>
        <v>0</v>
      </c>
      <c r="AG20" s="28" t="s">
        <v>252</v>
      </c>
      <c r="AH20" s="28" t="s">
        <v>252</v>
      </c>
      <c r="AI20" s="28" t="s">
        <v>252</v>
      </c>
      <c r="AJ20" s="14">
        <f t="shared" ref="AJ20:AJ21" si="13">+AC20+AF20</f>
        <v>0</v>
      </c>
      <c r="AK20" s="14">
        <f t="shared" si="11"/>
        <v>0</v>
      </c>
      <c r="AL20" s="14">
        <f t="shared" si="12"/>
        <v>0.216</v>
      </c>
      <c r="AM20" s="14">
        <f>IF(AD20='[2]11 FORMULAS'!$P$6,AM19-(AM19*AJ20),AM19)</f>
        <v>0.8</v>
      </c>
      <c r="AN20" s="149"/>
      <c r="AO20" s="107"/>
      <c r="AP20" s="149"/>
      <c r="AQ20" s="107"/>
      <c r="AR20" s="148"/>
      <c r="AS20" s="105"/>
      <c r="AT20" s="101"/>
      <c r="AU20" s="101"/>
      <c r="AV20" s="101"/>
      <c r="AW20" s="101"/>
      <c r="AX20" s="101"/>
      <c r="AY20" s="101"/>
      <c r="AZ20" s="101"/>
      <c r="BA20" s="101"/>
      <c r="BB20" s="101"/>
      <c r="BC20" s="113"/>
      <c r="BE20"/>
      <c r="BF20"/>
      <c r="BG20"/>
      <c r="BH20"/>
      <c r="BI20" s="9"/>
    </row>
    <row r="21" spans="1:61" s="15" customFormat="1" ht="33.75" customHeight="1">
      <c r="A21" s="88"/>
      <c r="B21" s="92"/>
      <c r="C21" s="93"/>
      <c r="D21" s="93"/>
      <c r="E21" s="93"/>
      <c r="F21" s="94"/>
      <c r="G21" s="93"/>
      <c r="H21" s="93"/>
      <c r="I21" s="93"/>
      <c r="J21" s="110"/>
      <c r="K21" s="103"/>
      <c r="L21" s="107"/>
      <c r="M21" s="109"/>
      <c r="N21" s="111"/>
      <c r="O21" s="109"/>
      <c r="P21" s="107"/>
      <c r="Q21" s="106"/>
      <c r="R21" s="107"/>
      <c r="S21" s="109"/>
      <c r="T21" s="107"/>
      <c r="U21" s="160"/>
      <c r="V21" s="148"/>
      <c r="W21" s="13"/>
      <c r="X21" s="13"/>
      <c r="Y21" s="13"/>
      <c r="Z21" s="13"/>
      <c r="AA21" s="13" t="str">
        <f t="shared" si="6"/>
        <v xml:space="preserve">  </v>
      </c>
      <c r="AB21" s="26" t="s">
        <v>252</v>
      </c>
      <c r="AC21" s="27">
        <f t="shared" si="9"/>
        <v>0</v>
      </c>
      <c r="AD21" s="14" t="str">
        <f>+IF(OR(AB21='[2]11 FORMULAS'!$O$4,AB21='[2]11 FORMULAS'!$O$5),'[2]11 FORMULAS'!$P$5,IF(AB21='[2]11 FORMULAS'!$O$6,'[2]11 FORMULAS'!$P$6,""))</f>
        <v/>
      </c>
      <c r="AE21" s="26" t="s">
        <v>252</v>
      </c>
      <c r="AF21" s="27">
        <f t="shared" si="10"/>
        <v>0</v>
      </c>
      <c r="AG21" s="28" t="s">
        <v>252</v>
      </c>
      <c r="AH21" s="28" t="s">
        <v>252</v>
      </c>
      <c r="AI21" s="28" t="s">
        <v>252</v>
      </c>
      <c r="AJ21" s="14">
        <f t="shared" si="13"/>
        <v>0</v>
      </c>
      <c r="AK21" s="14">
        <f t="shared" si="11"/>
        <v>0</v>
      </c>
      <c r="AL21" s="14">
        <f t="shared" si="12"/>
        <v>0.216</v>
      </c>
      <c r="AM21" s="14">
        <f>IF(AD21='[2]11 FORMULAS'!$P$6,AM20-(AM20*AJ21),AM20)</f>
        <v>0.8</v>
      </c>
      <c r="AN21" s="149"/>
      <c r="AO21" s="107"/>
      <c r="AP21" s="149"/>
      <c r="AQ21" s="107"/>
      <c r="AR21" s="148"/>
      <c r="AS21" s="106"/>
      <c r="AT21" s="102"/>
      <c r="AU21" s="102"/>
      <c r="AV21" s="102"/>
      <c r="AW21" s="102"/>
      <c r="AX21" s="102"/>
      <c r="AY21" s="102"/>
      <c r="AZ21" s="102"/>
      <c r="BA21" s="102"/>
      <c r="BB21" s="102"/>
      <c r="BC21" s="114"/>
      <c r="BE21"/>
      <c r="BF21"/>
      <c r="BG21"/>
      <c r="BH21"/>
      <c r="BI21" s="9"/>
    </row>
    <row r="22" spans="1:61" s="15" customFormat="1" ht="78.599999999999994" customHeight="1">
      <c r="A22" s="88" t="str">
        <f>+CONTEXTO!A6</f>
        <v>ATENCIÓN, ORIENTACIÓN Y ACCESO A LAS COMISARIA DE FAMILIA</v>
      </c>
      <c r="B22" s="92" t="s">
        <v>369</v>
      </c>
      <c r="C22" s="93" t="s">
        <v>344</v>
      </c>
      <c r="D22" s="93" t="s">
        <v>370</v>
      </c>
      <c r="E22" s="93" t="s">
        <v>371</v>
      </c>
      <c r="F22" s="94" t="str">
        <f>+CONCATENATE(C22," ",D22," ",E22)</f>
        <v>Posibilidad de perdida reputacional por no asignar la medida de protección requerida de acuerdo al contexto y circunstancias especiales de la víctima en los tiempos estipulados por la ley debido al imaginario sociocultural, de genero, de los funcionarios responsables de atención en los procesos, el desconocimiento del marco legal vigente y los lineamientos técnicos de los entes rectores.</v>
      </c>
      <c r="G22" s="93" t="s">
        <v>347</v>
      </c>
      <c r="H22" s="93"/>
      <c r="I22" s="93" t="s">
        <v>348</v>
      </c>
      <c r="J22" s="110" t="s">
        <v>348</v>
      </c>
      <c r="K22" s="103">
        <v>5000</v>
      </c>
      <c r="L22" s="107" t="str">
        <f>IF(K22&lt;=0,"",IF(K22&lt;=2,"Muy Baja",IF(K22&lt;=24,"Baja",IF(K22&lt;=500,"Media",IF(K22&lt;=5000,"Alta","Muy Alta")))))</f>
        <v>Alta</v>
      </c>
      <c r="M22" s="108">
        <f>IF(L22="","",IF(L22="Muy Baja",0.2,IF(L22="Baja",0.4,IF(L22="Media",0.6,IF(L22="Alta",0.8,IF(L22="Muy Alta",1,))))))</f>
        <v>0.8</v>
      </c>
      <c r="N22" s="111" t="s">
        <v>349</v>
      </c>
      <c r="O22" s="108">
        <f>IF(N22="","",IF(N22="menor a 10 SMLMV",0.2,IF(N22="ENTRE 10 Y 50 SMLMV",0.4,IF(N22="entre 50 y 100 SMLMV",0.6,IF(N22="entre 100 y 500 SMLMV",0.8,IF(N22="Mayor a 500 SMLMV",1,))))))</f>
        <v>0</v>
      </c>
      <c r="P22" s="107" t="str">
        <f>IF(O22&lt;=0,"",IF(O22&lt;=20%,"Leve",IF(O22&lt;=40%,"Menor",IF(O22&lt;=60%,"Moderado",IF(O22&lt;=80%,"Mayor","Catastrofico")))))</f>
        <v/>
      </c>
      <c r="Q22" s="104" t="s">
        <v>273</v>
      </c>
      <c r="R22" s="107" t="str">
        <f>IF(S22&lt;=0,"",IF(S22&lt;=20%,"Leve",IF(S22&lt;=40%,"Menor",IF(S22&lt;=60%,"Moderado",IF(S22&lt;=80%,"Mayor","Catastrofico")))))</f>
        <v>Catastrofico</v>
      </c>
      <c r="S22" s="108">
        <f>IF(Q22="","",IF(Q22="El riesgo afecta la imagen de algún área de la organización",0.2,IF(Q22="El riesgo afecta la imagen de la entidad internamente, de conocimiento general nivel interno, de junta directiva y accionistas y/o de proveedores",0.4,IF(Q22="El riesgo afecta la imagen de la entidad con algunos usuarios de relevancia frente al logro de los objetivos",0.6,IF(Q22="El riesgo afecta la imagen de la entidad con efecto publicitario sostenido a nivel de sector administrativo, nivel departamental o municipal",0.8,IF(Q22="El riesgo afecta la imagen de la entidad a nivel nacional, con efecto publicitario sostenido a nivel país",1,))))))</f>
        <v>1</v>
      </c>
      <c r="T22" s="107" t="str">
        <f>IF(U22&lt;=0,"",IF(U22&lt;=20%,"Leve",IF(U22&lt;=40%,"Menor",IF(U22&lt;=60%,"Moderado",IF(U22&lt;=80%,"Mayor","Catastrofico")))))</f>
        <v>Catastrofico</v>
      </c>
      <c r="U22" s="160">
        <f>+S22</f>
        <v>1</v>
      </c>
      <c r="V22" s="148" t="str">
        <f>IF(OR(AND(L22="Muy Baja",T22="Leve"),AND(L22="Muy Baja",T22="Menor"),AND(L22="Baja",T22="Leve")),"Bajo",IF(OR(AND(L22="Muy baja",T22="Moderado"),AND(L22="Baja",T22="Menor"),AND(L22="Baja",T22="Moderado"),AND(L22="Media",T22="Leve"),AND(L22="Media",T22="Menor"),AND(L22="Media",T22="Moderado"),AND(L22="Alta",T22="Leve"),AND(L22="Alta",T22="Menor")),"Moderado",IF(OR(AND(L22="Muy Baja",T22="Mayor"),AND(L22="Baja",T22="Mayor"),AND(L22="Media",T22="Mayor"),AND(L22="Alta",T22="Moderado"),AND(L22="Alta",T22="Mayor"),AND(L22="Muy Alta",T22="Leve"),AND(L22="Muy Alta",T22="Menor"),AND(L22="Muy Alta",T22="Moderado"),AND(L22="Muy Alta",T22="Mayor")),"Alto",IF(OR(AND(L22="Muy Baja",T22="Catastrofico"),AND(L22="Baja",T22="Catastrofico"),AND(L22="Media",T22="Catastrofico"),AND(L22="Alta",T22="Catastrofico"),AND(L22="Muy Alta",T22="Catastrofico")),"Extremo",))))</f>
        <v>Extremo</v>
      </c>
      <c r="W22" s="13">
        <v>1</v>
      </c>
      <c r="X22" s="43" t="s">
        <v>372</v>
      </c>
      <c r="Y22" s="43" t="s">
        <v>373</v>
      </c>
      <c r="Z22" s="43" t="s">
        <v>374</v>
      </c>
      <c r="AA22" s="13" t="str">
        <f t="shared" si="6"/>
        <v>El coordinador del subproceso Atención, orientación y acceso a las Comisarias de familia Diseñara e implementara mensualmente un plan de capacitación para el equipo interdisciplinario que integran las comisarías de familia sobre la normatividad vigente y los lineamientos técnicos de los entes rectores. Seguimiento trimestral y si se presenta alguna desviación se devolverá el plan de capacitación al profesional encargado para su correción y/o nuevo diseño</v>
      </c>
      <c r="AB22" s="26" t="s">
        <v>353</v>
      </c>
      <c r="AC22" s="27">
        <f>IF(AB22="","",IF(AB22="Preventivo",0.25,IF(AB22="Detectivo",0.15,IF(AB22="Correctivo",0.1,))))</f>
        <v>0.25</v>
      </c>
      <c r="AD22" s="14" t="str">
        <f>+IF(OR(AB22='[2]11 FORMULAS'!$O$4,AB22='[2]11 FORMULAS'!$O$5),'[2]11 FORMULAS'!$P$5,IF(AB22='[2]11 FORMULAS'!$O$6,'[2]11 FORMULAS'!$P$6,""))</f>
        <v>Probabilidad</v>
      </c>
      <c r="AE22" s="26" t="s">
        <v>354</v>
      </c>
      <c r="AF22" s="27">
        <f>IF(AE22="","",IF(AE22="Manual",0.15,IF(AE22="Automatico",0.25,)))</f>
        <v>0.15</v>
      </c>
      <c r="AG22" s="28" t="s">
        <v>355</v>
      </c>
      <c r="AH22" s="28" t="s">
        <v>356</v>
      </c>
      <c r="AI22" s="28" t="s">
        <v>357</v>
      </c>
      <c r="AJ22" s="14">
        <f>+AC22+AF22</f>
        <v>0.4</v>
      </c>
      <c r="AK22" s="14">
        <f>+M22*AJ22</f>
        <v>0.32000000000000006</v>
      </c>
      <c r="AL22" s="14">
        <f>+M22-AK22</f>
        <v>0.48</v>
      </c>
      <c r="AM22" s="14">
        <f>IF(AD22='[2]11 FORMULAS'!$P$6,U22-(U22*AJ22),U22)</f>
        <v>1</v>
      </c>
      <c r="AN22" s="149">
        <f>+AL26</f>
        <v>0.28799999999999998</v>
      </c>
      <c r="AO22" s="107" t="str">
        <f>IF(AN22&lt;=0,"",IF(AN22&lt;=20%,"Muy Baja",IF(AN22&lt;=40%,"Baja",IF(AN22&lt;=60%,"Media",IF(AN22&lt;=80%,"Alta","Muy Alta")))))</f>
        <v>Baja</v>
      </c>
      <c r="AP22" s="149">
        <f>+AM26</f>
        <v>1</v>
      </c>
      <c r="AQ22" s="107" t="str">
        <f>IF(AP22&lt;=0,"",IF(AP22&lt;=20%,"Leve",IF(AP22&lt;=40%,"Menor",IF(AP22&lt;=60%,"Moderado",IF(AP22&lt;=80%,"Mayor","Catastrofico")))))</f>
        <v>Catastrofico</v>
      </c>
      <c r="AR22" s="148" t="str">
        <f>IF(OR(AND(AO22="Muy Baja",AQ22="Leve"),AND(AO22="Muy Baja",AQ22="Menor"),AND(AO22="Baja",AQ22="Leve")),"Bajo",IF(OR(AND(AO22="Muy baja",AQ22="Moderado"),AND(AO22="Baja",AQ22="Menor"),AND(AO22="Baja",AQ22="Moderado"),AND(AO22="Media",AQ22="Leve"),AND(AO22="Media",AQ22="Menor"),AND(AO22="Media",AQ22="Moderado"),AND(AO22="Alta",AQ22="Leve"),AND(AO22="Alta",AQ22="Menor")),"Moderado",IF(OR(AND(AO22="Muy Baja",AQ22="Mayor"),AND(AO22="Baja",AQ22="Mayor"),AND(AO22="Media",AQ22="Mayor"),AND(AO22="Alta",AQ22="Moderado"),AND(AO22="Alta",AQ22="Mayor"),AND(AO22="Muy Alta",AQ22="Leve"),AND(AO22="Muy Alta",AQ22="Menor"),AND(AO22="Muy Alta",AQ22="Moderado"),AND(AO22="Muy Alta",AQ22="Mayor")),"Alto",IF(OR(AND(AO22="Muy Baja",AQ22="Catastrofico"),AND(AO22="Baja",AQ22="Catastrofico"),AND(AO22="Media",AQ22="Catastrofico"),AND(AO22="Alta",AQ22="Catastrofico"),AND(AO22="Muy Alta",AQ22="Catastrofico")),"Extremo",""))))</f>
        <v>Extremo</v>
      </c>
      <c r="AS22" s="104" t="s">
        <v>358</v>
      </c>
      <c r="AT22" s="100"/>
      <c r="AU22" s="100"/>
      <c r="AV22" s="100"/>
      <c r="AW22" s="100"/>
      <c r="AX22" s="100"/>
      <c r="AY22" s="100"/>
      <c r="AZ22" s="100"/>
      <c r="BA22" s="100"/>
      <c r="BB22" s="100"/>
      <c r="BC22" s="112"/>
      <c r="BE22"/>
      <c r="BF22"/>
      <c r="BG22"/>
      <c r="BH22"/>
      <c r="BI22" s="9"/>
    </row>
    <row r="23" spans="1:61" s="15" customFormat="1" ht="78.599999999999994" customHeight="1">
      <c r="A23" s="88"/>
      <c r="B23" s="92"/>
      <c r="C23" s="93"/>
      <c r="D23" s="93"/>
      <c r="E23" s="93"/>
      <c r="F23" s="94"/>
      <c r="G23" s="93"/>
      <c r="H23" s="93"/>
      <c r="I23" s="93"/>
      <c r="J23" s="110"/>
      <c r="K23" s="103"/>
      <c r="L23" s="107"/>
      <c r="M23" s="109"/>
      <c r="N23" s="111"/>
      <c r="O23" s="109"/>
      <c r="P23" s="107"/>
      <c r="Q23" s="105"/>
      <c r="R23" s="107"/>
      <c r="S23" s="109"/>
      <c r="T23" s="107"/>
      <c r="U23" s="160"/>
      <c r="V23" s="148"/>
      <c r="W23" s="13">
        <v>2</v>
      </c>
      <c r="X23" s="43" t="s">
        <v>372</v>
      </c>
      <c r="Y23" s="43" t="s">
        <v>375</v>
      </c>
      <c r="Z23" s="43" t="s">
        <v>376</v>
      </c>
      <c r="AA23" s="13" t="str">
        <f t="shared" si="6"/>
        <v>El coordinador del subproceso Atención, orientación y acceso a las Comisarias de familia Realizar campañas de sensibilización mensuales frente a temas relacionado  con enfoque de género Seguimiento trimestral y si se presenta alguna observación se notificará al profesional encargado para su correción y/o nuevo diseño</v>
      </c>
      <c r="AB23" s="26" t="s">
        <v>353</v>
      </c>
      <c r="AC23" s="27">
        <f>IF(AB23="","",IF(AB23="Preventivo",0.25,IF(AB23="Detectivo",0.15,IF(AB23="Correctivo",0.1,))))</f>
        <v>0.25</v>
      </c>
      <c r="AD23" s="14" t="str">
        <f>+IF(OR(AB23='[2]11 FORMULAS'!$O$4,AB23='[2]11 FORMULAS'!$O$5),'[2]11 FORMULAS'!$P$5,IF(AB23='[2]11 FORMULAS'!$O$6,'[2]11 FORMULAS'!$P$6,""))</f>
        <v>Probabilidad</v>
      </c>
      <c r="AE23" s="26" t="s">
        <v>354</v>
      </c>
      <c r="AF23" s="27">
        <f>IF(AE23="","",IF(AE23="Manual",0.15,IF(AE23="Automatico",0.25,)))</f>
        <v>0.15</v>
      </c>
      <c r="AG23" s="28" t="s">
        <v>355</v>
      </c>
      <c r="AH23" s="28" t="s">
        <v>356</v>
      </c>
      <c r="AI23" s="28" t="s">
        <v>357</v>
      </c>
      <c r="AJ23" s="14">
        <f>+AC23+AF23</f>
        <v>0.4</v>
      </c>
      <c r="AK23" s="14">
        <f>+AL22*AJ23</f>
        <v>0.192</v>
      </c>
      <c r="AL23" s="14">
        <f>+AL22-AK23</f>
        <v>0.28799999999999998</v>
      </c>
      <c r="AM23" s="14">
        <f>IF(AD23='[2]11 FORMULAS'!$P$6,AM22-(AM22*AJ23),AM22)</f>
        <v>1</v>
      </c>
      <c r="AN23" s="149"/>
      <c r="AO23" s="107"/>
      <c r="AP23" s="149"/>
      <c r="AQ23" s="107"/>
      <c r="AR23" s="148"/>
      <c r="AS23" s="105"/>
      <c r="AT23" s="101"/>
      <c r="AU23" s="101"/>
      <c r="AV23" s="101"/>
      <c r="AW23" s="101"/>
      <c r="AX23" s="101"/>
      <c r="AY23" s="101"/>
      <c r="AZ23" s="101"/>
      <c r="BA23" s="101"/>
      <c r="BB23" s="101"/>
      <c r="BC23" s="113"/>
      <c r="BE23"/>
      <c r="BF23"/>
      <c r="BG23"/>
      <c r="BH23"/>
      <c r="BI23" s="9"/>
    </row>
    <row r="24" spans="1:61" s="15" customFormat="1" ht="35.25" customHeight="1">
      <c r="A24" s="88"/>
      <c r="B24" s="92"/>
      <c r="C24" s="93"/>
      <c r="D24" s="93"/>
      <c r="E24" s="93"/>
      <c r="F24" s="94"/>
      <c r="G24" s="93"/>
      <c r="H24" s="93"/>
      <c r="I24" s="93"/>
      <c r="J24" s="110"/>
      <c r="K24" s="103"/>
      <c r="L24" s="107"/>
      <c r="M24" s="109"/>
      <c r="N24" s="111"/>
      <c r="O24" s="109"/>
      <c r="P24" s="107"/>
      <c r="Q24" s="105"/>
      <c r="R24" s="107"/>
      <c r="S24" s="109"/>
      <c r="T24" s="107"/>
      <c r="U24" s="160"/>
      <c r="V24" s="148"/>
      <c r="W24" s="13">
        <v>3</v>
      </c>
      <c r="X24" s="43"/>
      <c r="Y24" s="43"/>
      <c r="Z24" s="43"/>
      <c r="AA24" s="13"/>
      <c r="AB24" s="26" t="s">
        <v>252</v>
      </c>
      <c r="AC24" s="27">
        <f>IF(AB24="","",IF(AB24="Preventivo",0.25,IF(AB24="Detectivo",0.15,IF(AB24="Correctivo",0.1,))))</f>
        <v>0</v>
      </c>
      <c r="AD24" s="14" t="str">
        <f>+IF(OR(AB24='[2]11 FORMULAS'!$O$4,AB24='[2]11 FORMULAS'!$O$5),'[2]11 FORMULAS'!$P$5,IF(AB24='[2]11 FORMULAS'!$O$6,'[2]11 FORMULAS'!$P$6,""))</f>
        <v/>
      </c>
      <c r="AE24" s="26" t="s">
        <v>252</v>
      </c>
      <c r="AF24" s="27">
        <f t="shared" ref="AF24:AF26" si="14">IF(AE24="","",IF(AE24="Manual",0.15,IF(AE24="Automatico",0.25,)))</f>
        <v>0</v>
      </c>
      <c r="AG24" s="28" t="s">
        <v>252</v>
      </c>
      <c r="AH24" s="28" t="s">
        <v>252</v>
      </c>
      <c r="AI24" s="28" t="s">
        <v>252</v>
      </c>
      <c r="AJ24" s="14">
        <f>+AC24+AF24</f>
        <v>0</v>
      </c>
      <c r="AK24" s="14">
        <f t="shared" ref="AK24:AK26" si="15">+AL23*AJ24</f>
        <v>0</v>
      </c>
      <c r="AL24" s="14">
        <f t="shared" ref="AL24:AL26" si="16">+AL23-AK24</f>
        <v>0.28799999999999998</v>
      </c>
      <c r="AM24" s="14">
        <f>IF(AD24='[2]11 FORMULAS'!$P$6,AM23-(AM23*AJ24),AM23)</f>
        <v>1</v>
      </c>
      <c r="AN24" s="149"/>
      <c r="AO24" s="107"/>
      <c r="AP24" s="149"/>
      <c r="AQ24" s="107"/>
      <c r="AR24" s="148"/>
      <c r="AS24" s="105"/>
      <c r="AT24" s="101"/>
      <c r="AU24" s="101"/>
      <c r="AV24" s="101"/>
      <c r="AW24" s="101"/>
      <c r="AX24" s="101"/>
      <c r="AY24" s="101"/>
      <c r="AZ24" s="101"/>
      <c r="BA24" s="101"/>
      <c r="BB24" s="101"/>
      <c r="BC24" s="113"/>
      <c r="BE24"/>
      <c r="BF24"/>
      <c r="BG24"/>
      <c r="BH24"/>
    </row>
    <row r="25" spans="1:61" s="15" customFormat="1" ht="35.25" customHeight="1">
      <c r="A25" s="88"/>
      <c r="B25" s="92"/>
      <c r="C25" s="93"/>
      <c r="D25" s="93"/>
      <c r="E25" s="93"/>
      <c r="F25" s="94"/>
      <c r="G25" s="93"/>
      <c r="H25" s="93"/>
      <c r="I25" s="93"/>
      <c r="J25" s="110"/>
      <c r="K25" s="103"/>
      <c r="L25" s="107"/>
      <c r="M25" s="109"/>
      <c r="N25" s="111"/>
      <c r="O25" s="109"/>
      <c r="P25" s="107"/>
      <c r="Q25" s="105"/>
      <c r="R25" s="107"/>
      <c r="S25" s="109"/>
      <c r="T25" s="107"/>
      <c r="U25" s="160"/>
      <c r="V25" s="148"/>
      <c r="W25" s="13">
        <v>4</v>
      </c>
      <c r="X25" s="43"/>
      <c r="Y25" s="43"/>
      <c r="Z25" s="43"/>
      <c r="AA25" s="13" t="str">
        <f t="shared" si="6"/>
        <v xml:space="preserve">  </v>
      </c>
      <c r="AB25" s="26" t="s">
        <v>252</v>
      </c>
      <c r="AC25" s="27">
        <f t="shared" ref="AC25:AC26" si="17">IF(AB25="","",IF(AB25="Preventivo",0.25,IF(AB25="Detectivo",0.15,IF(AB25="Correctivo",0.1,))))</f>
        <v>0</v>
      </c>
      <c r="AD25" s="14" t="str">
        <f>+IF(OR(AB25='[2]11 FORMULAS'!$O$4,AB25='[2]11 FORMULAS'!$O$5),'[2]11 FORMULAS'!$P$5,IF(AB25='[2]11 FORMULAS'!$O$6,'[2]11 FORMULAS'!$P$6,""))</f>
        <v/>
      </c>
      <c r="AE25" s="26" t="s">
        <v>252</v>
      </c>
      <c r="AF25" s="27">
        <f t="shared" si="14"/>
        <v>0</v>
      </c>
      <c r="AG25" s="28" t="s">
        <v>252</v>
      </c>
      <c r="AH25" s="28" t="s">
        <v>252</v>
      </c>
      <c r="AI25" s="28" t="s">
        <v>252</v>
      </c>
      <c r="AJ25" s="14">
        <f t="shared" ref="AJ25:AJ26" si="18">+AC25+AF25</f>
        <v>0</v>
      </c>
      <c r="AK25" s="14">
        <f t="shared" si="15"/>
        <v>0</v>
      </c>
      <c r="AL25" s="14">
        <f t="shared" si="16"/>
        <v>0.28799999999999998</v>
      </c>
      <c r="AM25" s="14">
        <f>IF(AD25='[2]11 FORMULAS'!$P$6,AM24-(AM24*AJ25),AM24)</f>
        <v>1</v>
      </c>
      <c r="AN25" s="149"/>
      <c r="AO25" s="107"/>
      <c r="AP25" s="149"/>
      <c r="AQ25" s="107"/>
      <c r="AR25" s="148"/>
      <c r="AS25" s="105"/>
      <c r="AT25" s="101"/>
      <c r="AU25" s="101"/>
      <c r="AV25" s="101"/>
      <c r="AW25" s="101"/>
      <c r="AX25" s="101"/>
      <c r="AY25" s="101"/>
      <c r="AZ25" s="101"/>
      <c r="BA25" s="101"/>
      <c r="BB25" s="101"/>
      <c r="BC25" s="113"/>
      <c r="BE25"/>
      <c r="BF25"/>
      <c r="BG25"/>
      <c r="BH25"/>
    </row>
    <row r="26" spans="1:61" s="15" customFormat="1" ht="35.25" customHeight="1">
      <c r="A26" s="88"/>
      <c r="B26" s="92"/>
      <c r="C26" s="93"/>
      <c r="D26" s="93"/>
      <c r="E26" s="93"/>
      <c r="F26" s="94"/>
      <c r="G26" s="93"/>
      <c r="H26" s="93"/>
      <c r="I26" s="93"/>
      <c r="J26" s="110"/>
      <c r="K26" s="103"/>
      <c r="L26" s="107"/>
      <c r="M26" s="109"/>
      <c r="N26" s="111"/>
      <c r="O26" s="109"/>
      <c r="P26" s="107"/>
      <c r="Q26" s="106"/>
      <c r="R26" s="107"/>
      <c r="S26" s="109"/>
      <c r="T26" s="107"/>
      <c r="U26" s="160"/>
      <c r="V26" s="148"/>
      <c r="W26" s="13"/>
      <c r="X26" s="13"/>
      <c r="Y26" s="13"/>
      <c r="Z26" s="13"/>
      <c r="AA26" s="13" t="str">
        <f t="shared" si="6"/>
        <v xml:space="preserve">  </v>
      </c>
      <c r="AB26" s="26" t="s">
        <v>252</v>
      </c>
      <c r="AC26" s="27">
        <f t="shared" si="17"/>
        <v>0</v>
      </c>
      <c r="AD26" s="14" t="str">
        <f>+IF(OR(AB26='[2]11 FORMULAS'!$O$4,AB26='[2]11 FORMULAS'!$O$5),'[2]11 FORMULAS'!$P$5,IF(AB26='[2]11 FORMULAS'!$O$6,'[2]11 FORMULAS'!$P$6,""))</f>
        <v/>
      </c>
      <c r="AE26" s="26" t="s">
        <v>252</v>
      </c>
      <c r="AF26" s="27">
        <f t="shared" si="14"/>
        <v>0</v>
      </c>
      <c r="AG26" s="28" t="s">
        <v>252</v>
      </c>
      <c r="AH26" s="28" t="s">
        <v>252</v>
      </c>
      <c r="AI26" s="28" t="s">
        <v>252</v>
      </c>
      <c r="AJ26" s="14">
        <f t="shared" si="18"/>
        <v>0</v>
      </c>
      <c r="AK26" s="14">
        <f t="shared" si="15"/>
        <v>0</v>
      </c>
      <c r="AL26" s="14">
        <f t="shared" si="16"/>
        <v>0.28799999999999998</v>
      </c>
      <c r="AM26" s="14">
        <f>IF(AD26='[2]11 FORMULAS'!$P$6,AM25-(AM25*AJ26),AM25)</f>
        <v>1</v>
      </c>
      <c r="AN26" s="149"/>
      <c r="AO26" s="107"/>
      <c r="AP26" s="149"/>
      <c r="AQ26" s="107"/>
      <c r="AR26" s="148"/>
      <c r="AS26" s="106"/>
      <c r="AT26" s="102"/>
      <c r="AU26" s="102"/>
      <c r="AV26" s="102"/>
      <c r="AW26" s="102"/>
      <c r="AX26" s="102"/>
      <c r="AY26" s="102"/>
      <c r="AZ26" s="102"/>
      <c r="BA26" s="102"/>
      <c r="BB26" s="102"/>
      <c r="BC26" s="114"/>
      <c r="BE26"/>
      <c r="BF26"/>
      <c r="BG26"/>
      <c r="BH26"/>
    </row>
    <row r="27" spans="1:61" s="15" customFormat="1" ht="123.75">
      <c r="A27" s="88" t="str">
        <f>+CONTEXTO!A7</f>
        <v>ATENCIÓN, ORIENTACIÓN Y ACCESO A LAS CASAS DE JUSTICIA</v>
      </c>
      <c r="B27" s="92" t="s">
        <v>377</v>
      </c>
      <c r="C27" s="93" t="s">
        <v>344</v>
      </c>
      <c r="D27" s="93" t="s">
        <v>378</v>
      </c>
      <c r="E27" s="93" t="s">
        <v>379</v>
      </c>
      <c r="F27" s="94" t="str">
        <f>+CONCATENATE(C27," ",D27," ",E27)</f>
        <v>Posibilidad de perdida reputacional por no permitir el ingreso y/o brindar el adecuado redireccionamientio  de los usuarios a las casas de  justicia debido al criterio unipersonal de las personas encargadas de recibir y atender a los usuarios.</v>
      </c>
      <c r="G27" s="93" t="s">
        <v>347</v>
      </c>
      <c r="H27" s="93"/>
      <c r="I27" s="93" t="s">
        <v>348</v>
      </c>
      <c r="J27" s="110" t="s">
        <v>348</v>
      </c>
      <c r="K27" s="103">
        <v>365</v>
      </c>
      <c r="L27" s="107" t="str">
        <f>IF(K27&lt;=0,"",IF(K27&lt;=2,"Muy Baja",IF(K27&lt;=24,"Baja",IF(K27&lt;=500,"Media",IF(K27&lt;=5000,"Alta","Muy Alta")))))</f>
        <v>Media</v>
      </c>
      <c r="M27" s="108">
        <f>IF(L27="","",IF(L27="Muy Baja",0.2,IF(L27="Baja",0.4,IF(L27="Media",0.6,IF(L27="Alta",0.8,IF(L27="Muy Alta",1,))))))</f>
        <v>0.6</v>
      </c>
      <c r="N27" s="111" t="s">
        <v>349</v>
      </c>
      <c r="O27" s="108">
        <f>IF(N27="","",IF(N27="menor a 10 SMLMV",0.2,IF(N27="ENTRE 10 Y 50 SMLMV",0.4,IF(N27="entre 50 y 100 SMLMV",0.6,IF(N27="entre 100 y 500 SMLMV",0.8,IF(N27="Mayor a 500 SMLMV",1,))))))</f>
        <v>0</v>
      </c>
      <c r="P27" s="107" t="str">
        <f>IF(O27&lt;=0,"",IF(O27&lt;=20%,"Leve",IF(O27&lt;=40%,"Menor",IF(O27&lt;=60%,"Moderado",IF(O27&lt;=80%,"Mayor","Catastrofico")))))</f>
        <v/>
      </c>
      <c r="Q27" s="104" t="s">
        <v>273</v>
      </c>
      <c r="R27" s="107" t="str">
        <f>IF(S27&lt;=0,"",IF(S27&lt;=20%,"Leve",IF(S27&lt;=40%,"Menor",IF(S27&lt;=60%,"Moderado",IF(S27&lt;=80%,"Mayor","Catastrofico")))))</f>
        <v>Catastrofico</v>
      </c>
      <c r="S27" s="108">
        <f>IF(Q27="","",IF(Q27="El riesgo afecta la imagen de algún área de la organización",0.2,IF(Q27="El riesgo afecta la imagen de la entidad internamente, de conocimiento general nivel interno, de junta directiva y accionistas y/o de proveedores",0.4,IF(Q27="El riesgo afecta la imagen de la entidad con algunos usuarios de relevancia frente al logro de los objetivos",0.6,IF(Q27="El riesgo afecta la imagen de la entidad con efecto publicitario sostenido a nivel de sector administrativo, nivel departamental o municipal",0.8,IF(Q27="El riesgo afecta la imagen de la entidad a nivel nacional, con efecto publicitario sostenido a nivel país",1,))))))</f>
        <v>1</v>
      </c>
      <c r="T27" s="107" t="str">
        <f>IF(U27&lt;=0,"",IF(U27&lt;=20%,"Leve",IF(U27&lt;=40%,"Menor",IF(U27&lt;=60%,"Moderado",IF(U27&lt;=80%,"Mayor","Catastrofico")))))</f>
        <v>Catastrofico</v>
      </c>
      <c r="U27" s="160">
        <f>+S27</f>
        <v>1</v>
      </c>
      <c r="V27" s="148" t="str">
        <f>IF(OR(AND(L27="Muy Baja",T27="Leve"),AND(L27="Muy Baja",T27="Menor"),AND(L27="Baja",T27="Leve")),"Bajo",IF(OR(AND(L27="Muy baja",T27="Moderado"),AND(L27="Baja",T27="Menor"),AND(L27="Baja",T27="Moderado"),AND(L27="Media",T27="Leve"),AND(L27="Media",T27="Menor"),AND(L27="Media",T27="Moderado"),AND(L27="Alta",T27="Leve"),AND(L27="Alta",T27="Menor")),"Moderado",IF(OR(AND(L27="Muy Baja",T27="Mayor"),AND(L27="Baja",T27="Mayor"),AND(L27="Media",T27="Mayor"),AND(L27="Alta",T27="Moderado"),AND(L27="Alta",T27="Mayor"),AND(L27="Muy Alta",T27="Leve"),AND(L27="Muy Alta",T27="Menor"),AND(L27="Muy Alta",T27="Moderado"),AND(L27="Muy Alta",T27="Mayor")),"Alto",IF(OR(AND(L27="Muy Baja",T27="Catastrofico"),AND(L27="Baja",T27="Catastrofico"),AND(L27="Media",T27="Catastrofico"),AND(L27="Alta",T27="Catastrofico"),AND(L27="Muy Alta",T27="Catastrofico")),"Extremo",))))</f>
        <v>Extremo</v>
      </c>
      <c r="W27" s="13">
        <v>1</v>
      </c>
      <c r="X27" s="43" t="s">
        <v>380</v>
      </c>
      <c r="Y27" s="67" t="s">
        <v>381</v>
      </c>
      <c r="Z27" s="67" t="s">
        <v>382</v>
      </c>
      <c r="AA27" s="68" t="str">
        <f>+CONCATENATE(X27," ",Y27," ",Z27)</f>
        <v>El coordinador del subproceso Atención, orientación y acceso a las Casas de justicia Diseñara e implenetara un manual de procedimientos para que la personas responsable del ingreso tenga conocimiento de este y se ponga en practica. se hara seguimiento trimestral y si se preseta alguna desviacion se devolvera el  manual de procedimiento al funcionario encargado de su diseño y realizar las correciones pertienentes.</v>
      </c>
      <c r="AB27" s="26" t="s">
        <v>383</v>
      </c>
      <c r="AC27" s="27">
        <f>IF(AB27="","",IF(AB27="Preventivo",0.25,IF(AB27="Detectivo",0.15,IF(AB27="Correctivo",0.1,))))</f>
        <v>0.1</v>
      </c>
      <c r="AD27" s="14" t="str">
        <f>+IF(OR(AB27='[2]11 FORMULAS'!$O$4,AB27='[2]11 FORMULAS'!$O$5),'[2]11 FORMULAS'!$P$5,IF(AB27='[2]11 FORMULAS'!$O$6,'[2]11 FORMULAS'!$P$6,""))</f>
        <v>Impacto</v>
      </c>
      <c r="AE27" s="26" t="s">
        <v>354</v>
      </c>
      <c r="AF27" s="27">
        <f>IF(AE27="","",IF(AE27="Manual",0.15,IF(AE27="Automatico",0.25,)))</f>
        <v>0.15</v>
      </c>
      <c r="AG27" s="28" t="s">
        <v>355</v>
      </c>
      <c r="AH27" s="28" t="s">
        <v>356</v>
      </c>
      <c r="AI27" s="28" t="s">
        <v>357</v>
      </c>
      <c r="AJ27" s="14">
        <f>+AC27+AF27</f>
        <v>0.25</v>
      </c>
      <c r="AK27" s="14">
        <f>+M27*AJ27</f>
        <v>0.15</v>
      </c>
      <c r="AL27" s="14">
        <f>+M27-AK27</f>
        <v>0.44999999999999996</v>
      </c>
      <c r="AM27" s="14">
        <f>IF(AD27='[2]11 FORMULAS'!$P$6,U27-(U27*AJ27),U27)</f>
        <v>0.75</v>
      </c>
      <c r="AN27" s="149">
        <f>+AL31</f>
        <v>0.33749999999999997</v>
      </c>
      <c r="AO27" s="107" t="str">
        <f>IF(AN27&lt;=0,"",IF(AN27&lt;=20%,"Muy Baja",IF(AN27&lt;=40%,"Baja",IF(AN27&lt;=60%,"Media",IF(AN27&lt;=80%,"Alta","Muy Alta")))))</f>
        <v>Baja</v>
      </c>
      <c r="AP27" s="149">
        <f>+AM31</f>
        <v>0.5625</v>
      </c>
      <c r="AQ27" s="107" t="str">
        <f>IF(AP27&lt;=0,"",IF(AP27&lt;=20%,"Leve",IF(AP27&lt;=40%,"Menor",IF(AP27&lt;=60%,"Moderado",IF(AP27&lt;=80%,"Mayor","Catastrofico")))))</f>
        <v>Moderado</v>
      </c>
      <c r="AR27" s="148" t="str">
        <f>IF(OR(AND(AO27="Muy Baja",AQ27="Leve"),AND(AO27="Muy Baja",AQ27="Menor"),AND(AO27="Baja",AQ27="Leve")),"Bajo",IF(OR(AND(AO27="Muy baja",AQ27="Moderado"),AND(AO27="Baja",AQ27="Menor"),AND(AO27="Baja",AQ27="Moderado"),AND(AO27="Media",AQ27="Leve"),AND(AO27="Media",AQ27="Menor"),AND(AO27="Media",AQ27="Moderado"),AND(AO27="Alta",AQ27="Leve"),AND(AO27="Alta",AQ27="Menor")),"Moderado",IF(OR(AND(AO27="Muy Baja",AQ27="Mayor"),AND(AO27="Baja",AQ27="Mayor"),AND(AO27="Media",AQ27="Mayor"),AND(AO27="Alta",AQ27="Moderado"),AND(AO27="Alta",AQ27="Mayor"),AND(AO27="Muy Alta",AQ27="Leve"),AND(AO27="Muy Alta",AQ27="Menor"),AND(AO27="Muy Alta",AQ27="Moderado"),AND(AO27="Muy Alta",AQ27="Mayor")),"Alto",IF(OR(AND(AO27="Muy Baja",AQ27="Catastrofico"),AND(AO27="Baja",AQ27="Catastrofico"),AND(AO27="Media",AQ27="Catastrofico"),AND(AO27="Alta",AQ27="Catastrofico"),AND(AO27="Muy Alta",AQ27="Catastrofico")),"Extremo",""))))</f>
        <v>Moderado</v>
      </c>
      <c r="AS27" s="104" t="s">
        <v>358</v>
      </c>
      <c r="AT27" s="100"/>
      <c r="AU27" s="100"/>
      <c r="AV27" s="100"/>
      <c r="AW27" s="100"/>
      <c r="AX27" s="100"/>
      <c r="AY27" s="100"/>
      <c r="AZ27" s="100"/>
      <c r="BA27" s="100"/>
      <c r="BB27" s="100"/>
      <c r="BC27" s="112"/>
      <c r="BE27"/>
      <c r="BF27"/>
      <c r="BG27"/>
      <c r="BH27"/>
      <c r="BI27" s="9"/>
    </row>
    <row r="28" spans="1:61" s="15" customFormat="1" ht="149.25">
      <c r="A28" s="88"/>
      <c r="B28" s="92"/>
      <c r="C28" s="93"/>
      <c r="D28" s="93"/>
      <c r="E28" s="93"/>
      <c r="F28" s="94"/>
      <c r="G28" s="93"/>
      <c r="H28" s="93"/>
      <c r="I28" s="93"/>
      <c r="J28" s="110"/>
      <c r="K28" s="103"/>
      <c r="L28" s="107"/>
      <c r="M28" s="109"/>
      <c r="N28" s="111"/>
      <c r="O28" s="109"/>
      <c r="P28" s="107"/>
      <c r="Q28" s="105"/>
      <c r="R28" s="107"/>
      <c r="S28" s="109"/>
      <c r="T28" s="107"/>
      <c r="U28" s="160"/>
      <c r="V28" s="148"/>
      <c r="W28" s="13">
        <v>2</v>
      </c>
      <c r="X28" s="43" t="s">
        <v>380</v>
      </c>
      <c r="Y28" s="67" t="s">
        <v>384</v>
      </c>
      <c r="Z28" s="67" t="s">
        <v>385</v>
      </c>
      <c r="AA28" s="68" t="str">
        <f t="shared" ref="AA28:AA31" si="19">+CONCATENATE(X28," ",Y28," ",Z28)</f>
        <v>El coordinador del subproceso Atención, orientación y acceso a las Casas de justicia Solicitara ante las dependencias correspondientes capacitaciones mensuales sobres  competencias de las entidades presentes en las casas de justicias dirigidas  las personas responsables de la atencion y redireccionamiento de los usuarios. se hara seguimiento trimestral y si se preseta alguna observación se notificará al funcionario encargado para realizar las correciones pertienentes.</v>
      </c>
      <c r="AB28" s="26" t="s">
        <v>383</v>
      </c>
      <c r="AC28" s="27">
        <f>IF(AB28="","",IF(AB28="Preventivo",0.25,IF(AB28="Detectivo",0.15,IF(AB28="Correctivo",0.1,))))</f>
        <v>0.1</v>
      </c>
      <c r="AD28" s="14" t="str">
        <f>+IF(OR(AB28='[2]11 FORMULAS'!$O$4,AB28='[2]11 FORMULAS'!$O$5),'[2]11 FORMULAS'!$P$5,IF(AB28='[2]11 FORMULAS'!$O$6,'[2]11 FORMULAS'!$P$6,""))</f>
        <v>Impacto</v>
      </c>
      <c r="AE28" s="26" t="s">
        <v>354</v>
      </c>
      <c r="AF28" s="27">
        <f>IF(AE28="","",IF(AE28="Manual",0.15,IF(AE28="Automatico",0.25,)))</f>
        <v>0.15</v>
      </c>
      <c r="AG28" s="28" t="s">
        <v>355</v>
      </c>
      <c r="AH28" s="28" t="s">
        <v>356</v>
      </c>
      <c r="AI28" s="28" t="s">
        <v>357</v>
      </c>
      <c r="AJ28" s="14">
        <f>+AC28+AF28</f>
        <v>0.25</v>
      </c>
      <c r="AK28" s="14">
        <f>+AL27*AJ28</f>
        <v>0.11249999999999999</v>
      </c>
      <c r="AL28" s="14">
        <f>+AL27-AK28</f>
        <v>0.33749999999999997</v>
      </c>
      <c r="AM28" s="14">
        <f>IF(AD28='[2]11 FORMULAS'!$P$6,AM27-(AM27*AJ28),AM27)</f>
        <v>0.5625</v>
      </c>
      <c r="AN28" s="149"/>
      <c r="AO28" s="107"/>
      <c r="AP28" s="149"/>
      <c r="AQ28" s="107"/>
      <c r="AR28" s="148"/>
      <c r="AS28" s="105"/>
      <c r="AT28" s="101"/>
      <c r="AU28" s="101"/>
      <c r="AV28" s="101"/>
      <c r="AW28" s="101"/>
      <c r="AX28" s="101"/>
      <c r="AY28" s="101"/>
      <c r="AZ28" s="101"/>
      <c r="BA28" s="101"/>
      <c r="BB28" s="101"/>
      <c r="BC28" s="113"/>
      <c r="BE28"/>
      <c r="BF28"/>
      <c r="BG28"/>
      <c r="BH28"/>
      <c r="BI28" s="9"/>
    </row>
    <row r="29" spans="1:61" s="15" customFormat="1" ht="35.25" customHeight="1">
      <c r="A29" s="88"/>
      <c r="B29" s="92"/>
      <c r="C29" s="93"/>
      <c r="D29" s="93"/>
      <c r="E29" s="93"/>
      <c r="F29" s="94"/>
      <c r="G29" s="93"/>
      <c r="H29" s="93"/>
      <c r="I29" s="93"/>
      <c r="J29" s="110"/>
      <c r="K29" s="103"/>
      <c r="L29" s="107"/>
      <c r="M29" s="109"/>
      <c r="N29" s="111"/>
      <c r="O29" s="109"/>
      <c r="P29" s="107"/>
      <c r="Q29" s="105"/>
      <c r="R29" s="107"/>
      <c r="S29" s="109"/>
      <c r="T29" s="107"/>
      <c r="U29" s="160"/>
      <c r="V29" s="148"/>
      <c r="W29" s="13">
        <v>3</v>
      </c>
      <c r="X29" s="43"/>
      <c r="Y29" s="43"/>
      <c r="Z29" s="43"/>
      <c r="AA29" s="13" t="str">
        <f t="shared" si="19"/>
        <v xml:space="preserve">  </v>
      </c>
      <c r="AB29" s="26" t="s">
        <v>252</v>
      </c>
      <c r="AC29" s="27">
        <f>IF(AB29="","",IF(AB29="Preventivo",0.25,IF(AB29="Detectivo",0.15,IF(AB29="Correctivo",0.1,))))</f>
        <v>0</v>
      </c>
      <c r="AD29" s="14" t="str">
        <f>+IF(OR(AB29='[2]11 FORMULAS'!$O$4,AB29='[2]11 FORMULAS'!$O$5),'[2]11 FORMULAS'!$P$5,IF(AB29='[2]11 FORMULAS'!$O$6,'[2]11 FORMULAS'!$P$6,""))</f>
        <v/>
      </c>
      <c r="AE29" s="26" t="s">
        <v>252</v>
      </c>
      <c r="AF29" s="27">
        <f t="shared" ref="AF29:AF31" si="20">IF(AE29="","",IF(AE29="Manual",0.15,IF(AE29="Automatico",0.25,)))</f>
        <v>0</v>
      </c>
      <c r="AG29" s="28" t="s">
        <v>252</v>
      </c>
      <c r="AH29" s="28" t="s">
        <v>252</v>
      </c>
      <c r="AI29" s="28" t="s">
        <v>252</v>
      </c>
      <c r="AJ29" s="14">
        <f>+AC29+AF29</f>
        <v>0</v>
      </c>
      <c r="AK29" s="14">
        <f t="shared" ref="AK29:AK31" si="21">+AL28*AJ29</f>
        <v>0</v>
      </c>
      <c r="AL29" s="14">
        <f t="shared" ref="AL29:AL31" si="22">+AL28-AK29</f>
        <v>0.33749999999999997</v>
      </c>
      <c r="AM29" s="14">
        <f>IF(AD29='[2]11 FORMULAS'!$P$6,AM28-(AM28*AJ29),AM28)</f>
        <v>0.5625</v>
      </c>
      <c r="AN29" s="149"/>
      <c r="AO29" s="107"/>
      <c r="AP29" s="149"/>
      <c r="AQ29" s="107"/>
      <c r="AR29" s="148"/>
      <c r="AS29" s="105"/>
      <c r="AT29" s="101"/>
      <c r="AU29" s="101"/>
      <c r="AV29" s="101"/>
      <c r="AW29" s="101"/>
      <c r="AX29" s="101"/>
      <c r="AY29" s="101"/>
      <c r="AZ29" s="101"/>
      <c r="BA29" s="101"/>
      <c r="BB29" s="101"/>
      <c r="BC29" s="113"/>
      <c r="BE29"/>
      <c r="BF29"/>
      <c r="BG29"/>
      <c r="BH29"/>
    </row>
    <row r="30" spans="1:61" s="15" customFormat="1" ht="35.25" customHeight="1">
      <c r="A30" s="88"/>
      <c r="B30" s="92"/>
      <c r="C30" s="93"/>
      <c r="D30" s="93"/>
      <c r="E30" s="93"/>
      <c r="F30" s="94"/>
      <c r="G30" s="93"/>
      <c r="H30" s="93"/>
      <c r="I30" s="93"/>
      <c r="J30" s="110"/>
      <c r="K30" s="103"/>
      <c r="L30" s="107"/>
      <c r="M30" s="109"/>
      <c r="N30" s="111"/>
      <c r="O30" s="109"/>
      <c r="P30" s="107"/>
      <c r="Q30" s="105"/>
      <c r="R30" s="107"/>
      <c r="S30" s="109"/>
      <c r="T30" s="107"/>
      <c r="U30" s="160"/>
      <c r="V30" s="148"/>
      <c r="W30" s="13">
        <v>4</v>
      </c>
      <c r="X30" s="43"/>
      <c r="Y30" s="43"/>
      <c r="Z30" s="43"/>
      <c r="AA30" s="13" t="str">
        <f t="shared" si="19"/>
        <v xml:space="preserve">  </v>
      </c>
      <c r="AB30" s="26" t="s">
        <v>252</v>
      </c>
      <c r="AC30" s="72">
        <f t="shared" ref="AC30:AC31" si="23">IF(AB30="","",IF(AB30="Preventivo",0.25,IF(AB30="Detectivo",0.15,IF(AB30="Correctivo",0.1,))))</f>
        <v>0</v>
      </c>
      <c r="AD30" s="14" t="str">
        <f>+IF(OR(AB30='[2]11 FORMULAS'!$O$4,AB30='[2]11 FORMULAS'!$O$5),'[2]11 FORMULAS'!$P$5,IF(AB30='[2]11 FORMULAS'!$O$6,'[2]11 FORMULAS'!$P$6,""))</f>
        <v/>
      </c>
      <c r="AE30" s="26" t="s">
        <v>252</v>
      </c>
      <c r="AF30" s="72">
        <f t="shared" si="20"/>
        <v>0</v>
      </c>
      <c r="AG30" s="28" t="s">
        <v>252</v>
      </c>
      <c r="AH30" s="28" t="s">
        <v>252</v>
      </c>
      <c r="AI30" s="28" t="s">
        <v>252</v>
      </c>
      <c r="AJ30" s="14">
        <f t="shared" ref="AJ30:AJ31" si="24">+AC30+AF30</f>
        <v>0</v>
      </c>
      <c r="AK30" s="14">
        <f t="shared" si="21"/>
        <v>0</v>
      </c>
      <c r="AL30" s="14">
        <f t="shared" si="22"/>
        <v>0.33749999999999997</v>
      </c>
      <c r="AM30" s="14">
        <f>IF(AD30='[2]11 FORMULAS'!$P$6,AM29-(AM29*AJ30),AM29)</f>
        <v>0.5625</v>
      </c>
      <c r="AN30" s="149"/>
      <c r="AO30" s="107"/>
      <c r="AP30" s="149"/>
      <c r="AQ30" s="107"/>
      <c r="AR30" s="148"/>
      <c r="AS30" s="105"/>
      <c r="AT30" s="101"/>
      <c r="AU30" s="101"/>
      <c r="AV30" s="101"/>
      <c r="AW30" s="101"/>
      <c r="AX30" s="101"/>
      <c r="AY30" s="101"/>
      <c r="AZ30" s="101"/>
      <c r="BA30" s="101"/>
      <c r="BB30" s="101"/>
      <c r="BC30" s="113"/>
      <c r="BE30"/>
      <c r="BF30"/>
      <c r="BG30"/>
      <c r="BH30"/>
    </row>
    <row r="31" spans="1:61" s="15" customFormat="1" ht="35.25" customHeight="1">
      <c r="A31" s="88"/>
      <c r="B31" s="92"/>
      <c r="C31" s="93"/>
      <c r="D31" s="93"/>
      <c r="E31" s="93"/>
      <c r="F31" s="94"/>
      <c r="G31" s="93"/>
      <c r="H31" s="93"/>
      <c r="I31" s="93"/>
      <c r="J31" s="110"/>
      <c r="K31" s="103"/>
      <c r="L31" s="107"/>
      <c r="M31" s="109"/>
      <c r="N31" s="111"/>
      <c r="O31" s="109"/>
      <c r="P31" s="107"/>
      <c r="Q31" s="106"/>
      <c r="R31" s="107"/>
      <c r="S31" s="109"/>
      <c r="T31" s="107"/>
      <c r="U31" s="160"/>
      <c r="V31" s="148"/>
      <c r="W31" s="13"/>
      <c r="X31" s="13"/>
      <c r="Y31" s="13"/>
      <c r="Z31" s="13"/>
      <c r="AA31" s="13" t="str">
        <f t="shared" si="19"/>
        <v xml:space="preserve">  </v>
      </c>
      <c r="AB31" s="26" t="s">
        <v>252</v>
      </c>
      <c r="AC31" s="72">
        <f t="shared" si="23"/>
        <v>0</v>
      </c>
      <c r="AD31" s="14" t="str">
        <f>+IF(OR(AB31='[2]11 FORMULAS'!$O$4,AB31='[2]11 FORMULAS'!$O$5),'[2]11 FORMULAS'!$P$5,IF(AB31='[2]11 FORMULAS'!$O$6,'[2]11 FORMULAS'!$P$6,""))</f>
        <v/>
      </c>
      <c r="AE31" s="26" t="s">
        <v>252</v>
      </c>
      <c r="AF31" s="72">
        <f t="shared" si="20"/>
        <v>0</v>
      </c>
      <c r="AG31" s="28" t="s">
        <v>252</v>
      </c>
      <c r="AH31" s="28" t="s">
        <v>252</v>
      </c>
      <c r="AI31" s="28" t="s">
        <v>252</v>
      </c>
      <c r="AJ31" s="14">
        <f t="shared" si="24"/>
        <v>0</v>
      </c>
      <c r="AK31" s="14">
        <f t="shared" si="21"/>
        <v>0</v>
      </c>
      <c r="AL31" s="14">
        <f t="shared" si="22"/>
        <v>0.33749999999999997</v>
      </c>
      <c r="AM31" s="14">
        <f>IF(AD31='[2]11 FORMULAS'!$P$6,AM30-(AM30*AJ31),AM30)</f>
        <v>0.5625</v>
      </c>
      <c r="AN31" s="149"/>
      <c r="AO31" s="107"/>
      <c r="AP31" s="149"/>
      <c r="AQ31" s="107"/>
      <c r="AR31" s="148"/>
      <c r="AS31" s="106"/>
      <c r="AT31" s="102"/>
      <c r="AU31" s="102"/>
      <c r="AV31" s="102"/>
      <c r="AW31" s="102"/>
      <c r="AX31" s="102"/>
      <c r="AY31" s="102"/>
      <c r="AZ31" s="102"/>
      <c r="BA31" s="102"/>
      <c r="BB31" s="102"/>
      <c r="BC31" s="114"/>
      <c r="BE31"/>
      <c r="BF31"/>
      <c r="BG31"/>
      <c r="BH31"/>
    </row>
  </sheetData>
  <mergeCells count="216">
    <mergeCell ref="A7:V7"/>
    <mergeCell ref="AN27:AN31"/>
    <mergeCell ref="AO27:AO31"/>
    <mergeCell ref="AY27:AY31"/>
    <mergeCell ref="AZ27:AZ31"/>
    <mergeCell ref="BA27:BA31"/>
    <mergeCell ref="BB27:BB31"/>
    <mergeCell ref="BC27:BC31"/>
    <mergeCell ref="AP27:AP31"/>
    <mergeCell ref="AQ27:AQ31"/>
    <mergeCell ref="AR27:AR31"/>
    <mergeCell ref="AS27:AS31"/>
    <mergeCell ref="AT27:AT31"/>
    <mergeCell ref="AU27:AU31"/>
    <mergeCell ref="AV27:AV31"/>
    <mergeCell ref="AW27:AW31"/>
    <mergeCell ref="AX27:AX31"/>
    <mergeCell ref="BA22:BA26"/>
    <mergeCell ref="BB22:BB26"/>
    <mergeCell ref="BC22:BC26"/>
    <mergeCell ref="B27:B31"/>
    <mergeCell ref="C27:C31"/>
    <mergeCell ref="D27:D31"/>
    <mergeCell ref="E27:E31"/>
    <mergeCell ref="F27:F31"/>
    <mergeCell ref="G27:G31"/>
    <mergeCell ref="H27:H31"/>
    <mergeCell ref="I27:I31"/>
    <mergeCell ref="J27:J31"/>
    <mergeCell ref="K27:K31"/>
    <mergeCell ref="L27:L31"/>
    <mergeCell ref="M27:M31"/>
    <mergeCell ref="N27:N31"/>
    <mergeCell ref="O27:O31"/>
    <mergeCell ref="P27:P31"/>
    <mergeCell ref="Q27:Q31"/>
    <mergeCell ref="R27:R31"/>
    <mergeCell ref="S27:S31"/>
    <mergeCell ref="T27:T31"/>
    <mergeCell ref="U27:U31"/>
    <mergeCell ref="V27:V31"/>
    <mergeCell ref="AR22:AR26"/>
    <mergeCell ref="AS22:AS26"/>
    <mergeCell ref="AT22:AT26"/>
    <mergeCell ref="AU22:AU26"/>
    <mergeCell ref="AV22:AV26"/>
    <mergeCell ref="AW22:AW26"/>
    <mergeCell ref="AX22:AX26"/>
    <mergeCell ref="AY22:AY26"/>
    <mergeCell ref="AZ22:AZ26"/>
    <mergeCell ref="R22:R26"/>
    <mergeCell ref="S22:S26"/>
    <mergeCell ref="T22:T26"/>
    <mergeCell ref="U22:U26"/>
    <mergeCell ref="V22:V26"/>
    <mergeCell ref="AN22:AN26"/>
    <mergeCell ref="AO22:AO26"/>
    <mergeCell ref="AP22:AP26"/>
    <mergeCell ref="AQ22:AQ26"/>
    <mergeCell ref="I22:I26"/>
    <mergeCell ref="J22:J26"/>
    <mergeCell ref="K22:K26"/>
    <mergeCell ref="L22:L26"/>
    <mergeCell ref="M22:M26"/>
    <mergeCell ref="N22:N26"/>
    <mergeCell ref="O22:O26"/>
    <mergeCell ref="P22:P26"/>
    <mergeCell ref="Q22:Q26"/>
    <mergeCell ref="BC17:BC21"/>
    <mergeCell ref="AW17:AW21"/>
    <mergeCell ref="AX17:AX21"/>
    <mergeCell ref="AY17:AY21"/>
    <mergeCell ref="AZ17:AZ21"/>
    <mergeCell ref="BA17:BA21"/>
    <mergeCell ref="M17:M21"/>
    <mergeCell ref="N17:N21"/>
    <mergeCell ref="O17:O21"/>
    <mergeCell ref="P17:P21"/>
    <mergeCell ref="Q17:Q21"/>
    <mergeCell ref="R17:R21"/>
    <mergeCell ref="U17:U21"/>
    <mergeCell ref="V17:V21"/>
    <mergeCell ref="AV17:AV21"/>
    <mergeCell ref="AP17:AP21"/>
    <mergeCell ref="AQ17:AQ21"/>
    <mergeCell ref="AR17:AR21"/>
    <mergeCell ref="AS17:AS21"/>
    <mergeCell ref="AT17:AT21"/>
    <mergeCell ref="AU17:AU21"/>
    <mergeCell ref="S17:S21"/>
    <mergeCell ref="T17:T21"/>
    <mergeCell ref="AO17:AO21"/>
    <mergeCell ref="BB17:BB21"/>
    <mergeCell ref="K8:V8"/>
    <mergeCell ref="AN9:AN11"/>
    <mergeCell ref="AO9:AO11"/>
    <mergeCell ref="AP9:AP11"/>
    <mergeCell ref="R9:R11"/>
    <mergeCell ref="S9:S11"/>
    <mergeCell ref="T9:T11"/>
    <mergeCell ref="U9:U11"/>
    <mergeCell ref="AZ12:AZ16"/>
    <mergeCell ref="BA12:BA16"/>
    <mergeCell ref="U12:U16"/>
    <mergeCell ref="L17:L21"/>
    <mergeCell ref="AN17:AN21"/>
    <mergeCell ref="P12:P16"/>
    <mergeCell ref="BB12:BB16"/>
    <mergeCell ref="BC10:BC11"/>
    <mergeCell ref="AU10:AU11"/>
    <mergeCell ref="AV10:AV11"/>
    <mergeCell ref="AW10:AW11"/>
    <mergeCell ref="AX10:AZ10"/>
    <mergeCell ref="BA10:BA11"/>
    <mergeCell ref="M9:M11"/>
    <mergeCell ref="W8:AA10"/>
    <mergeCell ref="AB8:AS8"/>
    <mergeCell ref="AB10:AF10"/>
    <mergeCell ref="AJ9:AJ10"/>
    <mergeCell ref="AL9:AL10"/>
    <mergeCell ref="AM9:AM10"/>
    <mergeCell ref="AT10:AT11"/>
    <mergeCell ref="BB1:BC1"/>
    <mergeCell ref="D2:BA2"/>
    <mergeCell ref="BB2:BC2"/>
    <mergeCell ref="D3:BA3"/>
    <mergeCell ref="BB3:BC3"/>
    <mergeCell ref="D4:BA4"/>
    <mergeCell ref="BB4:BC4"/>
    <mergeCell ref="B17:B21"/>
    <mergeCell ref="C17:C21"/>
    <mergeCell ref="D17:D21"/>
    <mergeCell ref="E17:E21"/>
    <mergeCell ref="F17:F21"/>
    <mergeCell ref="AS12:AS16"/>
    <mergeCell ref="AT12:AT16"/>
    <mergeCell ref="AU12:AU16"/>
    <mergeCell ref="V12:V16"/>
    <mergeCell ref="AN12:AN16"/>
    <mergeCell ref="AO12:AO16"/>
    <mergeCell ref="AP12:AP16"/>
    <mergeCell ref="AQ12:AQ16"/>
    <mergeCell ref="AR12:AR16"/>
    <mergeCell ref="G17:G21"/>
    <mergeCell ref="H17:H21"/>
    <mergeCell ref="I17:I21"/>
    <mergeCell ref="BC12:BC16"/>
    <mergeCell ref="AW12:AW16"/>
    <mergeCell ref="AX12:AX16"/>
    <mergeCell ref="L6:M6"/>
    <mergeCell ref="BB10:BB11"/>
    <mergeCell ref="D6:K6"/>
    <mergeCell ref="A1:C4"/>
    <mergeCell ref="A5:C5"/>
    <mergeCell ref="A6:C6"/>
    <mergeCell ref="A10:A11"/>
    <mergeCell ref="A12:A16"/>
    <mergeCell ref="AY12:AY16"/>
    <mergeCell ref="X6:AI6"/>
    <mergeCell ref="BB6:BC6"/>
    <mergeCell ref="D5:E5"/>
    <mergeCell ref="W7:AS7"/>
    <mergeCell ref="AT7:BC9"/>
    <mergeCell ref="V9:V11"/>
    <mergeCell ref="AB9:AI9"/>
    <mergeCell ref="AG10:AI10"/>
    <mergeCell ref="Q9:Q11"/>
    <mergeCell ref="L5:M5"/>
    <mergeCell ref="BB5:BC5"/>
    <mergeCell ref="D1:BA1"/>
    <mergeCell ref="A17:A21"/>
    <mergeCell ref="AQ9:AQ11"/>
    <mergeCell ref="AR9:AR11"/>
    <mergeCell ref="AS9:AS11"/>
    <mergeCell ref="AV12:AV16"/>
    <mergeCell ref="K17:K21"/>
    <mergeCell ref="Q12:Q16"/>
    <mergeCell ref="R12:R16"/>
    <mergeCell ref="S12:S16"/>
    <mergeCell ref="T12:T16"/>
    <mergeCell ref="I12:I16"/>
    <mergeCell ref="L9:L11"/>
    <mergeCell ref="N9:N11"/>
    <mergeCell ref="O9:O11"/>
    <mergeCell ref="P9:P11"/>
    <mergeCell ref="J17:J21"/>
    <mergeCell ref="J12:J16"/>
    <mergeCell ref="K12:K16"/>
    <mergeCell ref="L12:L16"/>
    <mergeCell ref="M12:M16"/>
    <mergeCell ref="N12:N16"/>
    <mergeCell ref="O12:O16"/>
    <mergeCell ref="A22:A26"/>
    <mergeCell ref="A27:A31"/>
    <mergeCell ref="B10:B11"/>
    <mergeCell ref="C10:C11"/>
    <mergeCell ref="D10:D11"/>
    <mergeCell ref="E10:E11"/>
    <mergeCell ref="F10:F11"/>
    <mergeCell ref="K9:K11"/>
    <mergeCell ref="G10:J10"/>
    <mergeCell ref="B12:B16"/>
    <mergeCell ref="C12:C16"/>
    <mergeCell ref="D12:D16"/>
    <mergeCell ref="E12:E16"/>
    <mergeCell ref="F12:F16"/>
    <mergeCell ref="G12:G16"/>
    <mergeCell ref="H12:H16"/>
    <mergeCell ref="A8:J9"/>
    <mergeCell ref="B22:B26"/>
    <mergeCell ref="C22:C26"/>
    <mergeCell ref="D22:D26"/>
    <mergeCell ref="E22:E26"/>
    <mergeCell ref="F22:F26"/>
    <mergeCell ref="G22:G26"/>
    <mergeCell ref="H22:H26"/>
  </mergeCells>
  <conditionalFormatting sqref="L12">
    <cfRule type="cellIs" dxfId="206" priority="1071" operator="equal">
      <formula>"Baja"</formula>
    </cfRule>
    <cfRule type="cellIs" dxfId="205" priority="1072" operator="equal">
      <formula>"Muy Baja"</formula>
    </cfRule>
    <cfRule type="cellIs" dxfId="204" priority="1068" operator="equal">
      <formula>"Muy Alta"</formula>
    </cfRule>
    <cfRule type="cellIs" dxfId="203" priority="1069" operator="equal">
      <formula>"Alta"</formula>
    </cfRule>
    <cfRule type="cellIs" dxfId="202" priority="1070" operator="equal">
      <formula>"Media"</formula>
    </cfRule>
  </conditionalFormatting>
  <conditionalFormatting sqref="L17">
    <cfRule type="cellIs" dxfId="201" priority="1035" operator="equal">
      <formula>"Media"</formula>
    </cfRule>
    <cfRule type="cellIs" dxfId="200" priority="1037" operator="equal">
      <formula>"Muy Baja"</formula>
    </cfRule>
    <cfRule type="cellIs" dxfId="199" priority="1036" operator="equal">
      <formula>"Baja"</formula>
    </cfRule>
    <cfRule type="cellIs" dxfId="198" priority="1034" operator="equal">
      <formula>"Alta"</formula>
    </cfRule>
    <cfRule type="cellIs" dxfId="197" priority="1033" operator="equal">
      <formula>"Muy Alta"</formula>
    </cfRule>
  </conditionalFormatting>
  <conditionalFormatting sqref="L22">
    <cfRule type="cellIs" dxfId="196" priority="101" operator="equal">
      <formula>"Muy Baja"</formula>
    </cfRule>
    <cfRule type="cellIs" dxfId="195" priority="100" operator="equal">
      <formula>"Baja"</formula>
    </cfRule>
    <cfRule type="cellIs" dxfId="194" priority="99" operator="equal">
      <formula>"Media"</formula>
    </cfRule>
    <cfRule type="cellIs" dxfId="193" priority="98" operator="equal">
      <formula>"Alta"</formula>
    </cfRule>
    <cfRule type="cellIs" dxfId="192" priority="97" operator="equal">
      <formula>"Muy Alta"</formula>
    </cfRule>
  </conditionalFormatting>
  <conditionalFormatting sqref="L27">
    <cfRule type="cellIs" dxfId="191" priority="44" operator="equal">
      <formula>"Muy Alta"</formula>
    </cfRule>
    <cfRule type="cellIs" dxfId="190" priority="45" operator="equal">
      <formula>"Alta"</formula>
    </cfRule>
    <cfRule type="cellIs" dxfId="189" priority="46" operator="equal">
      <formula>"Media"</formula>
    </cfRule>
    <cfRule type="cellIs" dxfId="188" priority="48" operator="equal">
      <formula>"Muy Baja"</formula>
    </cfRule>
    <cfRule type="cellIs" dxfId="187" priority="47" operator="equal">
      <formula>"Baja"</formula>
    </cfRule>
  </conditionalFormatting>
  <conditionalFormatting sqref="N12">
    <cfRule type="cellIs" dxfId="186" priority="215" operator="equal">
      <formula>$V$14</formula>
    </cfRule>
    <cfRule type="cellIs" dxfId="185" priority="216" operator="equal">
      <formula>$V$15</formula>
    </cfRule>
    <cfRule type="cellIs" dxfId="184" priority="217" operator="equal">
      <formula>$V$16</formula>
    </cfRule>
    <cfRule type="cellIs" dxfId="183" priority="213" operator="equal">
      <formula>$V$12</formula>
    </cfRule>
    <cfRule type="cellIs" dxfId="182" priority="214" operator="equal">
      <formula>$V$13</formula>
    </cfRule>
  </conditionalFormatting>
  <conditionalFormatting sqref="N17">
    <cfRule type="cellIs" dxfId="181" priority="252" operator="equal">
      <formula>$V$12</formula>
    </cfRule>
    <cfRule type="cellIs" dxfId="180" priority="253" operator="equal">
      <formula>$V$13</formula>
    </cfRule>
    <cfRule type="cellIs" dxfId="179" priority="254" operator="equal">
      <formula>$V$14</formula>
    </cfRule>
    <cfRule type="cellIs" dxfId="178" priority="255" operator="equal">
      <formula>$V$15</formula>
    </cfRule>
    <cfRule type="cellIs" dxfId="177" priority="256" operator="equal">
      <formula>$V$16</formula>
    </cfRule>
  </conditionalFormatting>
  <conditionalFormatting sqref="N22">
    <cfRule type="cellIs" dxfId="176" priority="55" operator="equal">
      <formula>$V$13</formula>
    </cfRule>
    <cfRule type="cellIs" dxfId="175" priority="58" operator="equal">
      <formula>$V$16</formula>
    </cfRule>
    <cfRule type="cellIs" dxfId="174" priority="57" operator="equal">
      <formula>$V$15</formula>
    </cfRule>
    <cfRule type="cellIs" dxfId="173" priority="54" operator="equal">
      <formula>$V$12</formula>
    </cfRule>
    <cfRule type="cellIs" dxfId="172" priority="56" operator="equal">
      <formula>$V$14</formula>
    </cfRule>
  </conditionalFormatting>
  <conditionalFormatting sqref="N27">
    <cfRule type="cellIs" dxfId="171" priority="2" operator="equal">
      <formula>$V$13</formula>
    </cfRule>
    <cfRule type="cellIs" dxfId="170" priority="3" operator="equal">
      <formula>$V$14</formula>
    </cfRule>
    <cfRule type="cellIs" dxfId="169" priority="4" operator="equal">
      <formula>$V$15</formula>
    </cfRule>
    <cfRule type="cellIs" dxfId="168" priority="5" operator="equal">
      <formula>$V$16</formula>
    </cfRule>
    <cfRule type="cellIs" dxfId="167" priority="1" operator="equal">
      <formula>$V$12</formula>
    </cfRule>
  </conditionalFormatting>
  <conditionalFormatting sqref="P12 P17">
    <cfRule type="cellIs" dxfId="166" priority="1065" operator="equal">
      <formula>"Moderado"</formula>
    </cfRule>
    <cfRule type="cellIs" dxfId="165" priority="1064" operator="equal">
      <formula>"Mayor"</formula>
    </cfRule>
    <cfRule type="cellIs" dxfId="164" priority="1063" operator="equal">
      <formula>"catastrofico"</formula>
    </cfRule>
    <cfRule type="cellIs" dxfId="163" priority="1066" operator="equal">
      <formula>"menor"</formula>
    </cfRule>
    <cfRule type="cellIs" dxfId="162" priority="1067" operator="equal">
      <formula>"leve"</formula>
    </cfRule>
  </conditionalFormatting>
  <conditionalFormatting sqref="P22">
    <cfRule type="cellIs" dxfId="161" priority="96" operator="equal">
      <formula>"leve"</formula>
    </cfRule>
    <cfRule type="cellIs" dxfId="160" priority="95" operator="equal">
      <formula>"menor"</formula>
    </cfRule>
    <cfRule type="cellIs" dxfId="159" priority="94" operator="equal">
      <formula>"Moderado"</formula>
    </cfRule>
    <cfRule type="cellIs" dxfId="158" priority="93" operator="equal">
      <formula>"Mayor"</formula>
    </cfRule>
    <cfRule type="cellIs" dxfId="157" priority="92" operator="equal">
      <formula>"catastrofico"</formula>
    </cfRule>
  </conditionalFormatting>
  <conditionalFormatting sqref="P27">
    <cfRule type="cellIs" dxfId="156" priority="41" operator="equal">
      <formula>"Moderado"</formula>
    </cfRule>
    <cfRule type="cellIs" dxfId="155" priority="42" operator="equal">
      <formula>"menor"</formula>
    </cfRule>
    <cfRule type="cellIs" dxfId="154" priority="43" operator="equal">
      <formula>"leve"</formula>
    </cfRule>
    <cfRule type="cellIs" dxfId="153" priority="39" operator="equal">
      <formula>"catastrofico"</formula>
    </cfRule>
    <cfRule type="cellIs" dxfId="152" priority="40" operator="equal">
      <formula>"Mayor"</formula>
    </cfRule>
  </conditionalFormatting>
  <conditionalFormatting sqref="R12">
    <cfRule type="cellIs" dxfId="151" priority="1062" operator="equal">
      <formula>"leve"</formula>
    </cfRule>
    <cfRule type="cellIs" dxfId="150" priority="1061" operator="equal">
      <formula>"menor"</formula>
    </cfRule>
    <cfRule type="cellIs" dxfId="149" priority="1060" operator="equal">
      <formula>"Moderado"</formula>
    </cfRule>
    <cfRule type="cellIs" dxfId="148" priority="1059" operator="equal">
      <formula>"Mayor"</formula>
    </cfRule>
    <cfRule type="cellIs" dxfId="147" priority="1058" operator="equal">
      <formula>"catastrofico"</formula>
    </cfRule>
  </conditionalFormatting>
  <conditionalFormatting sqref="R17">
    <cfRule type="cellIs" dxfId="146" priority="1030" operator="equal">
      <formula>"Moderado"</formula>
    </cfRule>
    <cfRule type="cellIs" dxfId="145" priority="1029" operator="equal">
      <formula>"Mayor"</formula>
    </cfRule>
    <cfRule type="cellIs" dxfId="144" priority="1028" operator="equal">
      <formula>"catastrofico"</formula>
    </cfRule>
    <cfRule type="cellIs" dxfId="143" priority="1032" operator="equal">
      <formula>"leve"</formula>
    </cfRule>
    <cfRule type="cellIs" dxfId="142" priority="1031" operator="equal">
      <formula>"menor"</formula>
    </cfRule>
  </conditionalFormatting>
  <conditionalFormatting sqref="R22">
    <cfRule type="cellIs" dxfId="141" priority="87" operator="equal">
      <formula>"catastrofico"</formula>
    </cfRule>
    <cfRule type="cellIs" dxfId="140" priority="88" operator="equal">
      <formula>"Mayor"</formula>
    </cfRule>
    <cfRule type="cellIs" dxfId="139" priority="89" operator="equal">
      <formula>"Moderado"</formula>
    </cfRule>
    <cfRule type="cellIs" dxfId="138" priority="91" operator="equal">
      <formula>"leve"</formula>
    </cfRule>
    <cfRule type="cellIs" dxfId="137" priority="90" operator="equal">
      <formula>"menor"</formula>
    </cfRule>
  </conditionalFormatting>
  <conditionalFormatting sqref="R27">
    <cfRule type="cellIs" dxfId="136" priority="38" operator="equal">
      <formula>"leve"</formula>
    </cfRule>
    <cfRule type="cellIs" dxfId="135" priority="37" operator="equal">
      <formula>"menor"</formula>
    </cfRule>
    <cfRule type="cellIs" dxfId="134" priority="36" operator="equal">
      <formula>"Moderado"</formula>
    </cfRule>
    <cfRule type="cellIs" dxfId="133" priority="35" operator="equal">
      <formula>"Mayor"</formula>
    </cfRule>
    <cfRule type="cellIs" dxfId="132" priority="34" operator="equal">
      <formula>"catastrofico"</formula>
    </cfRule>
  </conditionalFormatting>
  <conditionalFormatting sqref="T12">
    <cfRule type="cellIs" dxfId="131" priority="1053" operator="equal">
      <formula>"catastrofico"</formula>
    </cfRule>
    <cfRule type="cellIs" dxfId="130" priority="1054" operator="equal">
      <formula>"Mayor"</formula>
    </cfRule>
    <cfRule type="cellIs" dxfId="129" priority="1055" operator="equal">
      <formula>"Moderado"</formula>
    </cfRule>
    <cfRule type="cellIs" dxfId="128" priority="1056" operator="equal">
      <formula>"menor"</formula>
    </cfRule>
    <cfRule type="cellIs" dxfId="127" priority="1057" operator="equal">
      <formula>"leve"</formula>
    </cfRule>
  </conditionalFormatting>
  <conditionalFormatting sqref="T17">
    <cfRule type="cellIs" dxfId="126" priority="1023" operator="equal">
      <formula>"catastrofico"</formula>
    </cfRule>
    <cfRule type="cellIs" dxfId="125" priority="1027" operator="equal">
      <formula>"leve"</formula>
    </cfRule>
    <cfRule type="cellIs" dxfId="124" priority="1026" operator="equal">
      <formula>"menor"</formula>
    </cfRule>
    <cfRule type="cellIs" dxfId="123" priority="1025" operator="equal">
      <formula>"Moderado"</formula>
    </cfRule>
    <cfRule type="cellIs" dxfId="122" priority="1024" operator="equal">
      <formula>"Mayor"</formula>
    </cfRule>
  </conditionalFormatting>
  <conditionalFormatting sqref="T22">
    <cfRule type="cellIs" dxfId="121" priority="86" operator="equal">
      <formula>"leve"</formula>
    </cfRule>
    <cfRule type="cellIs" dxfId="120" priority="82" operator="equal">
      <formula>"catastrofico"</formula>
    </cfRule>
    <cfRule type="cellIs" dxfId="119" priority="84" operator="equal">
      <formula>"Moderado"</formula>
    </cfRule>
    <cfRule type="cellIs" dxfId="118" priority="83" operator="equal">
      <formula>"Mayor"</formula>
    </cfRule>
    <cfRule type="cellIs" dxfId="117" priority="85" operator="equal">
      <formula>"menor"</formula>
    </cfRule>
  </conditionalFormatting>
  <conditionalFormatting sqref="T27">
    <cfRule type="cellIs" dxfId="116" priority="32" operator="equal">
      <formula>"menor"</formula>
    </cfRule>
    <cfRule type="cellIs" dxfId="115" priority="31" operator="equal">
      <formula>"Moderado"</formula>
    </cfRule>
    <cfRule type="cellIs" dxfId="114" priority="33" operator="equal">
      <formula>"leve"</formula>
    </cfRule>
    <cfRule type="cellIs" dxfId="113" priority="30" operator="equal">
      <formula>"Mayor"</formula>
    </cfRule>
    <cfRule type="cellIs" dxfId="112" priority="29" operator="equal">
      <formula>"catastrofico"</formula>
    </cfRule>
  </conditionalFormatting>
  <conditionalFormatting sqref="U12">
    <cfRule type="cellIs" dxfId="111" priority="1077" operator="equal">
      <formula>#REF!</formula>
    </cfRule>
    <cfRule type="cellIs" dxfId="110" priority="1073" operator="equal">
      <formula>#REF!</formula>
    </cfRule>
    <cfRule type="cellIs" dxfId="109" priority="1074" operator="equal">
      <formula>#REF!</formula>
    </cfRule>
    <cfRule type="cellIs" dxfId="108" priority="1075" operator="equal">
      <formula>#REF!</formula>
    </cfRule>
    <cfRule type="cellIs" dxfId="107" priority="1076" operator="equal">
      <formula>#REF!</formula>
    </cfRule>
  </conditionalFormatting>
  <conditionalFormatting sqref="U17">
    <cfRule type="cellIs" dxfId="106" priority="1039" operator="equal">
      <formula>#REF!</formula>
    </cfRule>
    <cfRule type="cellIs" dxfId="105" priority="1040" operator="equal">
      <formula>#REF!</formula>
    </cfRule>
    <cfRule type="cellIs" dxfId="104" priority="1041" operator="equal">
      <formula>#REF!</formula>
    </cfRule>
    <cfRule type="cellIs" dxfId="103" priority="1042" operator="equal">
      <formula>#REF!</formula>
    </cfRule>
    <cfRule type="cellIs" dxfId="102" priority="1038" operator="equal">
      <formula>#REF!</formula>
    </cfRule>
  </conditionalFormatting>
  <conditionalFormatting sqref="U22">
    <cfRule type="cellIs" dxfId="101" priority="102" operator="equal">
      <formula>#REF!</formula>
    </cfRule>
    <cfRule type="cellIs" dxfId="100" priority="103" operator="equal">
      <formula>#REF!</formula>
    </cfRule>
    <cfRule type="cellIs" dxfId="99" priority="104" operator="equal">
      <formula>#REF!</formula>
    </cfRule>
    <cfRule type="cellIs" dxfId="98" priority="106" operator="equal">
      <formula>#REF!</formula>
    </cfRule>
    <cfRule type="cellIs" dxfId="97" priority="105" operator="equal">
      <formula>#REF!</formula>
    </cfRule>
  </conditionalFormatting>
  <conditionalFormatting sqref="U27">
    <cfRule type="cellIs" dxfId="96" priority="50" operator="equal">
      <formula>#REF!</formula>
    </cfRule>
    <cfRule type="cellIs" dxfId="95" priority="52" operator="equal">
      <formula>#REF!</formula>
    </cfRule>
    <cfRule type="cellIs" dxfId="94" priority="53" operator="equal">
      <formula>#REF!</formula>
    </cfRule>
    <cfRule type="cellIs" dxfId="93" priority="51" operator="equal">
      <formula>#REF!</formula>
    </cfRule>
    <cfRule type="cellIs" dxfId="92" priority="49" operator="equal">
      <formula>#REF!</formula>
    </cfRule>
  </conditionalFormatting>
  <conditionalFormatting sqref="V12">
    <cfRule type="cellIs" dxfId="91" priority="849" operator="equal">
      <formula>"Moderado"</formula>
    </cfRule>
    <cfRule type="cellIs" dxfId="90" priority="847" operator="equal">
      <formula>"Extremo"</formula>
    </cfRule>
    <cfRule type="cellIs" dxfId="89" priority="848" operator="equal">
      <formula>"Alto"</formula>
    </cfRule>
    <cfRule type="cellIs" dxfId="88" priority="850" operator="equal">
      <formula>"Bajo"</formula>
    </cfRule>
  </conditionalFormatting>
  <conditionalFormatting sqref="V17">
    <cfRule type="cellIs" dxfId="87" priority="843" operator="equal">
      <formula>"Extremo"</formula>
    </cfRule>
    <cfRule type="cellIs" dxfId="86" priority="844" operator="equal">
      <formula>"Alto"</formula>
    </cfRule>
    <cfRule type="cellIs" dxfId="85" priority="845" operator="equal">
      <formula>"Moderado"</formula>
    </cfRule>
    <cfRule type="cellIs" dxfId="84" priority="846" operator="equal">
      <formula>"Bajo"</formula>
    </cfRule>
  </conditionalFormatting>
  <conditionalFormatting sqref="V22">
    <cfRule type="cellIs" dxfId="83" priority="62" operator="equal">
      <formula>"Bajo"</formula>
    </cfRule>
    <cfRule type="cellIs" dxfId="82" priority="61" operator="equal">
      <formula>"Moderado"</formula>
    </cfRule>
    <cfRule type="cellIs" dxfId="81" priority="60" operator="equal">
      <formula>"Alto"</formula>
    </cfRule>
    <cfRule type="cellIs" dxfId="80" priority="59" operator="equal">
      <formula>"Extremo"</formula>
    </cfRule>
  </conditionalFormatting>
  <conditionalFormatting sqref="V27">
    <cfRule type="cellIs" dxfId="79" priority="6" operator="equal">
      <formula>"Extremo"</formula>
    </cfRule>
    <cfRule type="cellIs" dxfId="78" priority="7" operator="equal">
      <formula>"Alto"</formula>
    </cfRule>
    <cfRule type="cellIs" dxfId="77" priority="8" operator="equal">
      <formula>"Moderado"</formula>
    </cfRule>
    <cfRule type="cellIs" dxfId="76" priority="9" operator="equal">
      <formula>"Bajo"</formula>
    </cfRule>
  </conditionalFormatting>
  <conditionalFormatting sqref="AO12">
    <cfRule type="cellIs" dxfId="75" priority="1052" operator="equal">
      <formula>"Muy Baja"</formula>
    </cfRule>
    <cfRule type="cellIs" dxfId="74" priority="1051" operator="equal">
      <formula>"Baja"</formula>
    </cfRule>
    <cfRule type="cellIs" dxfId="73" priority="1050" operator="equal">
      <formula>"Media"</formula>
    </cfRule>
    <cfRule type="cellIs" dxfId="72" priority="1049" operator="equal">
      <formula>"Alta"</formula>
    </cfRule>
    <cfRule type="cellIs" dxfId="71" priority="1048" operator="equal">
      <formula>"Muy Alta"</formula>
    </cfRule>
  </conditionalFormatting>
  <conditionalFormatting sqref="AO17">
    <cfRule type="cellIs" dxfId="70" priority="1021" operator="equal">
      <formula>"Baja"</formula>
    </cfRule>
    <cfRule type="cellIs" dxfId="69" priority="1018" operator="equal">
      <formula>"Muy Alta"</formula>
    </cfRule>
    <cfRule type="cellIs" dxfId="68" priority="1019" operator="equal">
      <formula>"Alta"</formula>
    </cfRule>
    <cfRule type="cellIs" dxfId="67" priority="1020" operator="equal">
      <formula>"Media"</formula>
    </cfRule>
    <cfRule type="cellIs" dxfId="66" priority="1022" operator="equal">
      <formula>"Muy Baja"</formula>
    </cfRule>
  </conditionalFormatting>
  <conditionalFormatting sqref="AO22">
    <cfRule type="cellIs" dxfId="65" priority="81" operator="equal">
      <formula>"Muy Baja"</formula>
    </cfRule>
    <cfRule type="cellIs" dxfId="64" priority="79" operator="equal">
      <formula>"Media"</formula>
    </cfRule>
    <cfRule type="cellIs" dxfId="63" priority="80" operator="equal">
      <formula>"Baja"</formula>
    </cfRule>
    <cfRule type="cellIs" dxfId="62" priority="78" operator="equal">
      <formula>"Alta"</formula>
    </cfRule>
    <cfRule type="cellIs" dxfId="61" priority="77" operator="equal">
      <formula>"Muy Alta"</formula>
    </cfRule>
  </conditionalFormatting>
  <conditionalFormatting sqref="AO27">
    <cfRule type="cellIs" dxfId="60" priority="24" operator="equal">
      <formula>"Muy Alta"</formula>
    </cfRule>
    <cfRule type="cellIs" dxfId="59" priority="25" operator="equal">
      <formula>"Alta"</formula>
    </cfRule>
    <cfRule type="cellIs" dxfId="58" priority="27" operator="equal">
      <formula>"Baja"</formula>
    </cfRule>
    <cfRule type="cellIs" dxfId="57" priority="28" operator="equal">
      <formula>"Muy Baja"</formula>
    </cfRule>
    <cfRule type="cellIs" dxfId="56" priority="26" operator="equal">
      <formula>"Media"</formula>
    </cfRule>
  </conditionalFormatting>
  <conditionalFormatting sqref="AQ12">
    <cfRule type="cellIs" dxfId="55" priority="1043" operator="equal">
      <formula>"Catastrofico"</formula>
    </cfRule>
    <cfRule type="cellIs" dxfId="54" priority="1044" operator="equal">
      <formula>"Mayor"</formula>
    </cfRule>
    <cfRule type="cellIs" dxfId="53" priority="1047" operator="equal">
      <formula>"Leve"</formula>
    </cfRule>
    <cfRule type="cellIs" dxfId="52" priority="1045" operator="equal">
      <formula>"Moderado"</formula>
    </cfRule>
    <cfRule type="cellIs" dxfId="51" priority="1046" operator="equal">
      <formula>"Menor"</formula>
    </cfRule>
  </conditionalFormatting>
  <conditionalFormatting sqref="AQ17">
    <cfRule type="cellIs" dxfId="50" priority="1015" operator="equal">
      <formula>"Moderado"</formula>
    </cfRule>
    <cfRule type="cellIs" dxfId="49" priority="1016" operator="equal">
      <formula>"Menor"</formula>
    </cfRule>
    <cfRule type="cellIs" dxfId="48" priority="1017" operator="equal">
      <formula>"Leve"</formula>
    </cfRule>
    <cfRule type="cellIs" dxfId="47" priority="1013" operator="equal">
      <formula>"Catastrofico"</formula>
    </cfRule>
    <cfRule type="cellIs" dxfId="46" priority="1014" operator="equal">
      <formula>"Mayor"</formula>
    </cfRule>
  </conditionalFormatting>
  <conditionalFormatting sqref="AQ22">
    <cfRule type="cellIs" dxfId="45" priority="72" operator="equal">
      <formula>"Catastrofico"</formula>
    </cfRule>
    <cfRule type="cellIs" dxfId="44" priority="76" operator="equal">
      <formula>"Leve"</formula>
    </cfRule>
    <cfRule type="cellIs" dxfId="43" priority="73" operator="equal">
      <formula>"Mayor"</formula>
    </cfRule>
    <cfRule type="cellIs" dxfId="42" priority="74" operator="equal">
      <formula>"Moderado"</formula>
    </cfRule>
    <cfRule type="cellIs" dxfId="41" priority="75" operator="equal">
      <formula>"Menor"</formula>
    </cfRule>
  </conditionalFormatting>
  <conditionalFormatting sqref="AQ27">
    <cfRule type="cellIs" dxfId="40" priority="21" operator="equal">
      <formula>"Moderado"</formula>
    </cfRule>
    <cfRule type="cellIs" dxfId="39" priority="23" operator="equal">
      <formula>"Leve"</formula>
    </cfRule>
    <cfRule type="cellIs" dxfId="38" priority="22" operator="equal">
      <formula>"Menor"</formula>
    </cfRule>
    <cfRule type="cellIs" dxfId="37" priority="20" operator="equal">
      <formula>"Mayor"</formula>
    </cfRule>
    <cfRule type="cellIs" dxfId="36" priority="19" operator="equal">
      <formula>"Catastrofico"</formula>
    </cfRule>
  </conditionalFormatting>
  <conditionalFormatting sqref="AR12">
    <cfRule type="cellIs" dxfId="35" priority="889" operator="equal">
      <formula>"Bajo"</formula>
    </cfRule>
    <cfRule type="cellIs" dxfId="34" priority="886" operator="equal">
      <formula>"Extremo"</formula>
    </cfRule>
    <cfRule type="cellIs" dxfId="33" priority="887" operator="equal">
      <formula>"Alto"</formula>
    </cfRule>
    <cfRule type="cellIs" dxfId="32" priority="888" operator="equal">
      <formula>"Moderado"</formula>
    </cfRule>
  </conditionalFormatting>
  <conditionalFormatting sqref="AR17">
    <cfRule type="cellIs" dxfId="31" priority="836" operator="equal">
      <formula>"Alto"</formula>
    </cfRule>
    <cfRule type="cellIs" dxfId="30" priority="837" operator="equal">
      <formula>"Moderado"</formula>
    </cfRule>
    <cfRule type="cellIs" dxfId="29" priority="838" operator="equal">
      <formula>"Bajo"</formula>
    </cfRule>
    <cfRule type="cellIs" dxfId="28" priority="835" operator="equal">
      <formula>"Extremo"</formula>
    </cfRule>
  </conditionalFormatting>
  <conditionalFormatting sqref="AR22">
    <cfRule type="cellIs" dxfId="27" priority="63" operator="equal">
      <formula>"Extremo"</formula>
    </cfRule>
    <cfRule type="cellIs" dxfId="26" priority="64" operator="equal">
      <formula>"Alto"</formula>
    </cfRule>
    <cfRule type="cellIs" dxfId="25" priority="65" operator="equal">
      <formula>"Moderado"</formula>
    </cfRule>
    <cfRule type="cellIs" dxfId="24" priority="66" operator="equal">
      <formula>"Bajo"</formula>
    </cfRule>
  </conditionalFormatting>
  <conditionalFormatting sqref="AR27">
    <cfRule type="cellIs" dxfId="23" priority="13" operator="equal">
      <formula>"Bajo"</formula>
    </cfRule>
    <cfRule type="cellIs" dxfId="22" priority="12" operator="equal">
      <formula>"Moderado"</formula>
    </cfRule>
    <cfRule type="cellIs" dxfId="21" priority="11" operator="equal">
      <formula>"Alto"</formula>
    </cfRule>
    <cfRule type="cellIs" dxfId="20" priority="10" operator="equal">
      <formula>"Extremo"</formula>
    </cfRule>
  </conditionalFormatting>
  <conditionalFormatting sqref="AS12">
    <cfRule type="cellIs" dxfId="19" priority="925" operator="equal">
      <formula>"Reducir mitigar"</formula>
    </cfRule>
    <cfRule type="cellIs" dxfId="18" priority="924" operator="equal">
      <formula>"reducir mitigar"</formula>
    </cfRule>
    <cfRule type="cellIs" dxfId="17" priority="923" operator="equal">
      <formula>"reducir transferir"</formula>
    </cfRule>
    <cfRule type="cellIs" dxfId="16" priority="922" operator="equal">
      <formula>"Aceptar"</formula>
    </cfRule>
    <cfRule type="cellIs" dxfId="15" priority="921" operator="equal">
      <formula>"Evitar"</formula>
    </cfRule>
  </conditionalFormatting>
  <conditionalFormatting sqref="AS17">
    <cfRule type="cellIs" dxfId="14" priority="920" operator="equal">
      <formula>"Reducir mitigar"</formula>
    </cfRule>
    <cfRule type="cellIs" dxfId="13" priority="919" operator="equal">
      <formula>"reducir mitigar"</formula>
    </cfRule>
    <cfRule type="cellIs" dxfId="12" priority="918" operator="equal">
      <formula>"reducir transferir"</formula>
    </cfRule>
    <cfRule type="cellIs" dxfId="11" priority="917" operator="equal">
      <formula>"Aceptar"</formula>
    </cfRule>
    <cfRule type="cellIs" dxfId="10" priority="916" operator="equal">
      <formula>"Evitar"</formula>
    </cfRule>
  </conditionalFormatting>
  <conditionalFormatting sqref="AS22">
    <cfRule type="cellIs" dxfId="9" priority="67" operator="equal">
      <formula>"Evitar"</formula>
    </cfRule>
    <cfRule type="cellIs" dxfId="8" priority="68" operator="equal">
      <formula>"Aceptar"</formula>
    </cfRule>
    <cfRule type="cellIs" dxfId="7" priority="69" operator="equal">
      <formula>"reducir transferir"</formula>
    </cfRule>
    <cfRule type="cellIs" dxfId="6" priority="71" operator="equal">
      <formula>"Reducir mitigar"</formula>
    </cfRule>
    <cfRule type="cellIs" dxfId="5" priority="70" operator="equal">
      <formula>"reducir mitigar"</formula>
    </cfRule>
  </conditionalFormatting>
  <conditionalFormatting sqref="AS27">
    <cfRule type="cellIs" dxfId="4" priority="18" operator="equal">
      <formula>"Reducir mitigar"</formula>
    </cfRule>
    <cfRule type="cellIs" dxfId="3" priority="17" operator="equal">
      <formula>"reducir mitigar"</formula>
    </cfRule>
    <cfRule type="cellIs" dxfId="2" priority="14" operator="equal">
      <formula>"Evitar"</formula>
    </cfRule>
    <cfRule type="cellIs" dxfId="1" priority="15" operator="equal">
      <formula>"Aceptar"</formula>
    </cfRule>
    <cfRule type="cellIs" dxfId="0" priority="16" operator="equal">
      <formula>"reducir transferir"</formula>
    </cfRule>
  </conditionalFormatting>
  <dataValidations count="13">
    <dataValidation type="list" allowBlank="1" showInputMessage="1" showErrorMessage="1" sqref="AS12 AS17 AS22 AS27" xr:uid="{00000000-0002-0000-0200-000000000000}">
      <formula1>"Reducir mitigar,Reducir Transferir,Aceptar,Evitar"</formula1>
    </dataValidation>
    <dataValidation type="list" allowBlank="1" showInputMessage="1" showErrorMessage="1" sqref="H17:I17 H12:I12 H22:I22 H27:I27" xr:uid="{00000000-0002-0000-0200-000001000000}">
      <formula1>"Procesos,Evento externo,Talento humano,Tecnologias,Infraestructura"</formula1>
    </dataValidation>
    <dataValidation type="list" allowBlank="1" showInputMessage="1" showErrorMessage="1" sqref="C12:C31" xr:uid="{00000000-0002-0000-0200-000002000000}">
      <formula1>"Posibilidad de perdidad economica,Posibilidad de perdida reputacional,Posibilidad de perdida economica y reputacional,Posibilidad de perdida reputacional y economica"</formula1>
    </dataValidation>
    <dataValidation type="list" allowBlank="1" showInputMessage="1" showErrorMessage="1" sqref="G12:G31" xr:uid="{00000000-0002-0000-0200-000003000000}">
      <formula1>"A Ejecucion y administracion de procesos,B Fraude externo,C Fraude interno,D Fallas teconologicas,E Relaciones laborales,F Usuarios productos y practicas organizacionales,G Daños activos fisicos"</formula1>
    </dataValidation>
    <dataValidation type="list" allowBlank="1" showInputMessage="1" showErrorMessage="1" sqref="N12:N31" xr:uid="{00000000-0002-0000-0200-000004000000}">
      <formula1>"N/A,menor a 10 SMLMV,ENTRE 10 Y 50 SMLMV,entre 50 y 100 SMLMV,entre 100 y 500 SMLMV,Mayor a 500 SMLMV"</formula1>
    </dataValidation>
    <dataValidation type="list" allowBlank="1" showInputMessage="1" showErrorMessage="1" sqref="K5" xr:uid="{00000000-0002-0000-0200-000005000000}">
      <formula1>"Estrategico,Misional,Apoyo"</formula1>
    </dataValidation>
    <dataValidation type="list" allowBlank="1" showInputMessage="1" showErrorMessage="1" sqref="BC12:BC31" xr:uid="{00000000-0002-0000-0200-000006000000}">
      <formula1>"Sin Iniciar,En proceso,Cerrado"</formula1>
    </dataValidation>
    <dataValidation type="list" allowBlank="1" showInputMessage="1" showErrorMessage="1" sqref="Q12:Q31" xr:uid="{00000000-0002-0000-0200-000007000000}">
      <formula1>$BI$1:$BI$6</formula1>
    </dataValidation>
    <dataValidation type="list" allowBlank="1" showInputMessage="1" showErrorMessage="1" sqref="AB12:AB31" xr:uid="{00000000-0002-0000-0200-000008000000}">
      <formula1>"Preventivo,Detectivo,Correctivo,NA"</formula1>
    </dataValidation>
    <dataValidation type="list" allowBlank="1" showInputMessage="1" showErrorMessage="1" sqref="AE12:AE31" xr:uid="{00000000-0002-0000-0200-000009000000}">
      <formula1>"Manual,Automatico,NA"</formula1>
    </dataValidation>
    <dataValidation type="list" allowBlank="1" showInputMessage="1" showErrorMessage="1" sqref="AG12:AG31" xr:uid="{00000000-0002-0000-0200-00000A000000}">
      <formula1>"Documentado,Sin Documentar,NA"</formula1>
    </dataValidation>
    <dataValidation type="list" allowBlank="1" showInputMessage="1" showErrorMessage="1" sqref="AH12:AH31" xr:uid="{00000000-0002-0000-0200-00000B000000}">
      <formula1>"Continua,Aleatoria,NA"</formula1>
    </dataValidation>
    <dataValidation type="list" allowBlank="1" showInputMessage="1" showErrorMessage="1" sqref="AI12:AI31" xr:uid="{00000000-0002-0000-0200-00000C000000}">
      <formula1>"Con Registro,Sin Registro,NA"</formula1>
    </dataValidation>
  </dataValidations>
  <pageMargins left="0.7" right="0.7" top="0.75" bottom="0.75" header="0.3" footer="0.3"/>
  <pageSetup orientation="portrait" horizont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DF87B-40EE-498C-B450-082B9D100105}">
  <dimension ref="A2:C5"/>
  <sheetViews>
    <sheetView workbookViewId="0">
      <selection activeCell="B5" sqref="B5"/>
    </sheetView>
  </sheetViews>
  <sheetFormatPr defaultColWidth="11.42578125" defaultRowHeight="14.45"/>
  <cols>
    <col min="1" max="1" width="11.7109375" customWidth="1"/>
    <col min="2" max="2" width="69.140625" customWidth="1"/>
    <col min="3" max="3" width="13.5703125" customWidth="1"/>
  </cols>
  <sheetData>
    <row r="2" spans="1:3">
      <c r="A2" s="163" t="s">
        <v>386</v>
      </c>
      <c r="B2" s="163"/>
      <c r="C2" s="163"/>
    </row>
    <row r="3" spans="1:3">
      <c r="A3" s="54" t="s">
        <v>387</v>
      </c>
      <c r="B3" s="54" t="s">
        <v>388</v>
      </c>
      <c r="C3" s="54" t="s">
        <v>389</v>
      </c>
    </row>
    <row r="4" spans="1:3">
      <c r="A4" s="51">
        <v>45028</v>
      </c>
      <c r="B4" s="52" t="s">
        <v>390</v>
      </c>
      <c r="C4" s="53" t="s">
        <v>391</v>
      </c>
    </row>
    <row r="5" spans="1:3" ht="30" customHeight="1">
      <c r="A5" s="50">
        <v>45565</v>
      </c>
      <c r="B5" s="49" t="s">
        <v>392</v>
      </c>
      <c r="C5" s="37" t="s">
        <v>393</v>
      </c>
    </row>
  </sheetData>
  <mergeCells count="1">
    <mergeCell ref="A2:C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2502d81-266f-4a7e-a6f0-5b90270e46f6" xsi:nil="true"/>
    <lcf76f155ced4ddcb4097134ff3c332f xmlns="7437b579-c751-4e12-9475-58e8167c088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3E718766612CB94F83B8E769B51DB7F9" ma:contentTypeVersion="15" ma:contentTypeDescription="Crear nuevo documento." ma:contentTypeScope="" ma:versionID="cf059f7e31030043d92b44428a323760">
  <xsd:schema xmlns:xsd="http://www.w3.org/2001/XMLSchema" xmlns:xs="http://www.w3.org/2001/XMLSchema" xmlns:p="http://schemas.microsoft.com/office/2006/metadata/properties" xmlns:ns2="b2502d81-266f-4a7e-a6f0-5b90270e46f6" xmlns:ns3="7437b579-c751-4e12-9475-58e8167c0881" targetNamespace="http://schemas.microsoft.com/office/2006/metadata/properties" ma:root="true" ma:fieldsID="a8b64b2a729b231acc2d7d46e082a7b6" ns2:_="" ns3:_="">
    <xsd:import namespace="b2502d81-266f-4a7e-a6f0-5b90270e46f6"/>
    <xsd:import namespace="7437b579-c751-4e12-9475-58e8167c088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SearchProperties"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502d81-266f-4a7e-a6f0-5b90270e46f6"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df9d1490-f074-42d4-962f-a41ec2967d0b}" ma:internalName="TaxCatchAll" ma:showField="CatchAllData" ma:web="b2502d81-266f-4a7e-a6f0-5b90270e46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37b579-c751-4e12-9475-58e8167c088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c5dfa331-ad63-4ff6-bd03-6b540606beee"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29AA0B-BECC-41C8-BFDB-84C6D5D07A6F}"/>
</file>

<file path=customXml/itemProps2.xml><?xml version="1.0" encoding="utf-8"?>
<ds:datastoreItem xmlns:ds="http://schemas.openxmlformats.org/officeDocument/2006/customXml" ds:itemID="{F3EA2B1E-A1D7-4D93-8716-8048D5BB7CA7}"/>
</file>

<file path=customXml/itemProps3.xml><?xml version="1.0" encoding="utf-8"?>
<ds:datastoreItem xmlns:ds="http://schemas.openxmlformats.org/officeDocument/2006/customXml" ds:itemID="{3E826B25-A4AE-4256-977A-9E9C3FAF005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Coordinación Calidad SICC</cp:lastModifiedBy>
  <cp:revision/>
  <dcterms:created xsi:type="dcterms:W3CDTF">2006-09-16T00:00:00Z</dcterms:created>
  <dcterms:modified xsi:type="dcterms:W3CDTF">2025-06-27T07:46:42Z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0x0101003E718766612CB94F83B8E769B51DB7F9</vt:lpwstr>
  </property>
  <property fmtid="{D5CDD505-2E9C-101B-9397-08002B2CF9AE}" pid="3" name="Order">
    <vt:r8>8300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CargoSolicitadoPor">
    <vt:lpwstr> </vt:lpwstr>
  </property>
  <property fmtid="{D5CDD505-2E9C-101B-9397-08002B2CF9AE}" pid="13" name="CorreoElectronicoSolicitadoPor">
    <vt:lpwstr> </vt:lpwstr>
  </property>
  <property fmtid="{D5CDD505-2E9C-101B-9397-08002B2CF9AE}" pid="14" name="MotivoSolicitud">
    <vt:lpwstr>Creacion formato</vt:lpwstr>
  </property>
  <property fmtid="{D5CDD505-2E9C-101B-9397-08002B2CF9AE}" pid="15" name="SolicitadoPor">
    <vt:lpwstr>María Bernarda Pérez Cardona</vt:lpwstr>
  </property>
  <property fmtid="{D5CDD505-2E9C-101B-9397-08002B2CF9AE}" pid="16" name="CorreoRespValidacion">
    <vt:lpwstr>jemartinezp@cartagena.gov.co</vt:lpwstr>
  </property>
  <property fmtid="{D5CDD505-2E9C-101B-9397-08002B2CF9AE}" pid="17" name="ObservCalidad">
    <vt:lpwstr> </vt:lpwstr>
  </property>
  <property fmtid="{D5CDD505-2E9C-101B-9397-08002B2CF9AE}" pid="18" name="TipoDocumento">
    <vt:lpwstr>Documento</vt:lpwstr>
  </property>
  <property fmtid="{D5CDD505-2E9C-101B-9397-08002B2CF9AE}" pid="19" name="CargoRespValidacion">
    <vt:lpwstr>Asesor del Área de Calidad Secretaría General</vt:lpwstr>
  </property>
  <property fmtid="{D5CDD505-2E9C-101B-9397-08002B2CF9AE}" pid="20" name="RespValidacion">
    <vt:lpwstr>Jair Eliecer Martinez Pedrozo</vt:lpwstr>
  </property>
  <property fmtid="{D5CDD505-2E9C-101B-9397-08002B2CF9AE}" pid="21" name="EstadoSolicitud">
    <vt:lpwstr>Validado</vt:lpwstr>
  </property>
  <property fmtid="{D5CDD505-2E9C-101B-9397-08002B2CF9AE}" pid="22" name="NombreDocumento">
    <vt:lpwstr>Matriz De Riesgos Institucionales - Contexto e Identificación</vt:lpwstr>
  </property>
  <property fmtid="{D5CDD505-2E9C-101B-9397-08002B2CF9AE}" pid="23" name="TipoSolicitud">
    <vt:lpwstr>Modificación</vt:lpwstr>
  </property>
  <property fmtid="{D5CDD505-2E9C-101B-9397-08002B2CF9AE}" pid="24" name="CodigoDoc">
    <vt:lpwstr>PTDDE03-F003</vt:lpwstr>
  </property>
  <property fmtid="{D5CDD505-2E9C-101B-9397-08002B2CF9AE}" pid="25" name="ObservGestorCalidad">
    <vt:lpwstr> </vt:lpwstr>
  </property>
  <property fmtid="{D5CDD505-2E9C-101B-9397-08002B2CF9AE}" pid="26" name="SolicitudValidada">
    <vt:lpwstr>Si</vt:lpwstr>
  </property>
  <property fmtid="{D5CDD505-2E9C-101B-9397-08002B2CF9AE}" pid="27" name="TipoDoc">
    <vt:lpwstr>Formato</vt:lpwstr>
  </property>
  <property fmtid="{D5CDD505-2E9C-101B-9397-08002B2CF9AE}" pid="28" name="VersionDocumento">
    <vt:lpwstr>2.0</vt:lpwstr>
  </property>
  <property fmtid="{D5CDD505-2E9C-101B-9397-08002B2CF9AE}" pid="29" name="MediaServiceImageTags">
    <vt:lpwstr/>
  </property>
</Properties>
</file>