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19"/>
  <workbookPr filterPrivacy="1" codeName="ThisWorkbook" defaultThemeVersion="124226"/>
  <xr:revisionPtr revIDLastSave="7" documentId="13_ncr:1_{AB98B9F7-C13F-4077-A587-32125CFCED31}" xr6:coauthVersionLast="47" xr6:coauthVersionMax="47" xr10:uidLastSave="{01BCF1EF-D26B-45F6-AFCE-99D91EFF4652}"/>
  <bookViews>
    <workbookView xWindow="-108" yWindow="-108" windowWidth="23256" windowHeight="12456" tabRatio="975" firstSheet="2" activeTab="2" xr2:uid="{00000000-000D-0000-FFFF-FFFF00000000}"/>
  </bookViews>
  <sheets>
    <sheet name="Indice" sheetId="28" r:id="rId1"/>
    <sheet name="CONTEXTO" sheetId="32" r:id="rId2"/>
    <sheet name="DDHH" sheetId="29" r:id="rId3"/>
    <sheet name="Control de Cambios" sheetId="31" r:id="rId4"/>
  </sheets>
  <externalReferences>
    <externalReference r:id="rId5"/>
    <externalReference r:id="rId6"/>
    <externalReference r:id="rId7"/>
    <externalReference r:id="rId8"/>
  </externalReferences>
  <definedNames>
    <definedName name="_xlnm._FilterDatabase" localSheetId="1" hidden="1">CONTEXTO!$A$4:$I$10</definedName>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fectación_Económica" localSheetId="1">'[1]3 PROBABIL E IMPACTO INHERENTE'!$X$11:$X$16</definedName>
    <definedName name="Afectación_Económica">'[2]3 PROBABIL E IMPACTO INHERENTE'!$X$11:$X$16</definedName>
    <definedName name="Departamentos">#REF!</definedName>
    <definedName name="Fuentes">#REF!</definedName>
    <definedName name="Indicadores">#REF!</definedName>
    <definedName name="Objetivos">OFFSET(#REF!,0,0,COUNTA(#REF!)-1,1)</definedName>
    <definedName name="RAN_C_AMENAZ">[3]NUEVAS_TABLAS!#REF!</definedName>
    <definedName name="RAN_C_TIPAME">[3]NUEVAS_TABLAS!#REF!</definedName>
    <definedName name="RAN_N_IMPAME">[3]NUEVAS_TABLAS!$B$2:$B$10</definedName>
    <definedName name="Tipo" localSheetId="1">'[1]11 FORMULAS'!$A$4:$A$11</definedName>
    <definedName name="Tipo">'[2]11 FORMULAS'!$A$4:$A$11</definedName>
    <definedName name="Tipos">[4]TABLA!$G$2:$G$4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29" l="1"/>
  <c r="A37" i="29"/>
  <c r="AF41" i="29"/>
  <c r="AD41" i="29"/>
  <c r="AC41" i="29"/>
  <c r="AJ41" i="29" s="1"/>
  <c r="AA41" i="29"/>
  <c r="AF40" i="29"/>
  <c r="AD40" i="29"/>
  <c r="AC40" i="29"/>
  <c r="AJ40" i="29" s="1"/>
  <c r="AA40" i="29"/>
  <c r="AF39" i="29"/>
  <c r="AD39" i="29"/>
  <c r="AC39" i="29"/>
  <c r="AJ39" i="29" s="1"/>
  <c r="AA39" i="29"/>
  <c r="AF38" i="29"/>
  <c r="AD38" i="29"/>
  <c r="AC38" i="29"/>
  <c r="AJ38" i="29" s="1"/>
  <c r="AA38" i="29"/>
  <c r="AF37" i="29"/>
  <c r="AD37" i="29"/>
  <c r="AC37" i="29"/>
  <c r="AJ37" i="29" s="1"/>
  <c r="AA37" i="29"/>
  <c r="S37" i="29"/>
  <c r="R37" i="29" s="1"/>
  <c r="O37" i="29"/>
  <c r="P37" i="29" s="1"/>
  <c r="L37" i="29"/>
  <c r="M37" i="29" s="1"/>
  <c r="AK37" i="29" s="1"/>
  <c r="AL37" i="29" s="1"/>
  <c r="F37" i="29"/>
  <c r="A32" i="29"/>
  <c r="AF36" i="29"/>
  <c r="AD36" i="29"/>
  <c r="AC36" i="29"/>
  <c r="AJ36" i="29" s="1"/>
  <c r="AA36" i="29"/>
  <c r="AF35" i="29"/>
  <c r="AD35" i="29"/>
  <c r="AC35" i="29"/>
  <c r="AJ35" i="29" s="1"/>
  <c r="AA35" i="29"/>
  <c r="AF34" i="29"/>
  <c r="AD34" i="29"/>
  <c r="AC34" i="29"/>
  <c r="AJ34" i="29" s="1"/>
  <c r="AA34" i="29"/>
  <c r="AF33" i="29"/>
  <c r="AD33" i="29"/>
  <c r="AC33" i="29"/>
  <c r="AJ33" i="29" s="1"/>
  <c r="AA33" i="29"/>
  <c r="AF32" i="29"/>
  <c r="AD32" i="29"/>
  <c r="AC32" i="29"/>
  <c r="AJ32" i="29" s="1"/>
  <c r="AA32" i="29"/>
  <c r="S32" i="29"/>
  <c r="U32" i="29" s="1"/>
  <c r="O32" i="29"/>
  <c r="P32" i="29" s="1"/>
  <c r="L32" i="29"/>
  <c r="M32" i="29" s="1"/>
  <c r="F32" i="29"/>
  <c r="A27" i="29"/>
  <c r="AF31" i="29"/>
  <c r="AD31" i="29"/>
  <c r="AC31" i="29"/>
  <c r="AJ31" i="29" s="1"/>
  <c r="AA31" i="29"/>
  <c r="AF30" i="29"/>
  <c r="AD30" i="29"/>
  <c r="AC30" i="29"/>
  <c r="AA30" i="29"/>
  <c r="AF29" i="29"/>
  <c r="AD29" i="29"/>
  <c r="AC29" i="29"/>
  <c r="AJ29" i="29" s="1"/>
  <c r="AA29" i="29"/>
  <c r="AF28" i="29"/>
  <c r="AD28" i="29"/>
  <c r="AC28" i="29"/>
  <c r="AA28" i="29"/>
  <c r="AF27" i="29"/>
  <c r="AD27" i="29"/>
  <c r="AC27" i="29"/>
  <c r="AJ27" i="29" s="1"/>
  <c r="AA27" i="29"/>
  <c r="S27" i="29"/>
  <c r="R27" i="29" s="1"/>
  <c r="O27" i="29"/>
  <c r="P27" i="29" s="1"/>
  <c r="L27" i="29"/>
  <c r="M27" i="29" s="1"/>
  <c r="A22" i="29"/>
  <c r="AF26" i="29"/>
  <c r="AD26" i="29"/>
  <c r="AC26" i="29"/>
  <c r="AJ26" i="29" s="1"/>
  <c r="AA26" i="29"/>
  <c r="AF25" i="29"/>
  <c r="AD25" i="29"/>
  <c r="AC25" i="29"/>
  <c r="AJ25" i="29" s="1"/>
  <c r="AA25" i="29"/>
  <c r="AF24" i="29"/>
  <c r="AD24" i="29"/>
  <c r="AC24" i="29"/>
  <c r="AA24" i="29"/>
  <c r="AF23" i="29"/>
  <c r="AD23" i="29"/>
  <c r="AC23" i="29"/>
  <c r="AA23" i="29"/>
  <c r="AF22" i="29"/>
  <c r="AD22" i="29"/>
  <c r="AC22" i="29"/>
  <c r="AA22" i="29"/>
  <c r="S22" i="29"/>
  <c r="U22" i="29" s="1"/>
  <c r="T22" i="29" s="1"/>
  <c r="O22" i="29"/>
  <c r="P22" i="29" s="1"/>
  <c r="L22" i="29"/>
  <c r="M22" i="29" s="1"/>
  <c r="F22" i="29"/>
  <c r="A17" i="29"/>
  <c r="AF21" i="29"/>
  <c r="AD21" i="29"/>
  <c r="AC21" i="29"/>
  <c r="AA21" i="29"/>
  <c r="AF20" i="29"/>
  <c r="AD20" i="29"/>
  <c r="AC20" i="29"/>
  <c r="AA20" i="29"/>
  <c r="AF19" i="29"/>
  <c r="AD19" i="29"/>
  <c r="AC19" i="29"/>
  <c r="AA19" i="29"/>
  <c r="AF18" i="29"/>
  <c r="AD18" i="29"/>
  <c r="AC18" i="29"/>
  <c r="AA18" i="29"/>
  <c r="AF17" i="29"/>
  <c r="AD17" i="29"/>
  <c r="AC17" i="29"/>
  <c r="AA17" i="29"/>
  <c r="S17" i="29"/>
  <c r="U17" i="29" s="1"/>
  <c r="O17" i="29"/>
  <c r="P17" i="29" s="1"/>
  <c r="L17" i="29"/>
  <c r="M17" i="29" s="1"/>
  <c r="F17" i="29"/>
  <c r="AJ30" i="29" l="1"/>
  <c r="AJ17" i="29"/>
  <c r="AJ22" i="29"/>
  <c r="AK22" i="29" s="1"/>
  <c r="AL22" i="29" s="1"/>
  <c r="R17" i="29"/>
  <c r="V22" i="29"/>
  <c r="AJ28" i="29"/>
  <c r="AJ19" i="29"/>
  <c r="AJ23" i="29"/>
  <c r="R22" i="29"/>
  <c r="AJ24" i="29"/>
  <c r="AJ20" i="29"/>
  <c r="AJ21" i="29"/>
  <c r="AM22" i="29"/>
  <c r="AM23" i="29" s="1"/>
  <c r="AM24" i="29" s="1"/>
  <c r="AM25" i="29" s="1"/>
  <c r="AM26" i="29" s="1"/>
  <c r="AP22" i="29" s="1"/>
  <c r="AQ22" i="29" s="1"/>
  <c r="AJ18" i="29"/>
  <c r="AK38" i="29"/>
  <c r="AL38" i="29" s="1"/>
  <c r="U37" i="29"/>
  <c r="T32" i="29"/>
  <c r="V32" i="29" s="1"/>
  <c r="AM32" i="29"/>
  <c r="AM33" i="29" s="1"/>
  <c r="AM34" i="29" s="1"/>
  <c r="AM35" i="29" s="1"/>
  <c r="AM36" i="29" s="1"/>
  <c r="AP32" i="29" s="1"/>
  <c r="AQ32" i="29" s="1"/>
  <c r="AK32" i="29"/>
  <c r="AL32" i="29" s="1"/>
  <c r="R32" i="29"/>
  <c r="AK27" i="29"/>
  <c r="AL27" i="29" s="1"/>
  <c r="U27" i="29"/>
  <c r="T27" i="29" s="1"/>
  <c r="V27" i="29" s="1"/>
  <c r="AM17" i="29"/>
  <c r="AM18" i="29" s="1"/>
  <c r="AM19" i="29" s="1"/>
  <c r="AM20" i="29" s="1"/>
  <c r="AM21" i="29" s="1"/>
  <c r="AP17" i="29" s="1"/>
  <c r="AQ17" i="29" s="1"/>
  <c r="T17" i="29"/>
  <c r="V17" i="29" s="1"/>
  <c r="AK17" i="29"/>
  <c r="AL17" i="29" s="1"/>
  <c r="AA13" i="29"/>
  <c r="AA12" i="29"/>
  <c r="A12" i="29"/>
  <c r="AK39" i="29" l="1"/>
  <c r="AL39" i="29" s="1"/>
  <c r="AM37" i="29"/>
  <c r="AM38" i="29" s="1"/>
  <c r="AM39" i="29" s="1"/>
  <c r="AM40" i="29" s="1"/>
  <c r="AM41" i="29" s="1"/>
  <c r="AP37" i="29" s="1"/>
  <c r="AQ37" i="29" s="1"/>
  <c r="T37" i="29"/>
  <c r="V37" i="29" s="1"/>
  <c r="AK33" i="29"/>
  <c r="AL33" i="29" s="1"/>
  <c r="AK28" i="29"/>
  <c r="AL28" i="29" s="1"/>
  <c r="AM27" i="29"/>
  <c r="AM28" i="29" s="1"/>
  <c r="AM29" i="29" s="1"/>
  <c r="AM30" i="29" s="1"/>
  <c r="AM31" i="29" s="1"/>
  <c r="AP27" i="29" s="1"/>
  <c r="AQ27" i="29" s="1"/>
  <c r="AK23" i="29"/>
  <c r="AL23" i="29" s="1"/>
  <c r="AK18" i="29"/>
  <c r="AL18" i="29" s="1"/>
  <c r="AK40" i="29" l="1"/>
  <c r="AL40" i="29" s="1"/>
  <c r="AK34" i="29"/>
  <c r="AL34" i="29" s="1"/>
  <c r="AK29" i="29"/>
  <c r="AL29" i="29" s="1"/>
  <c r="AK24" i="29"/>
  <c r="AL24" i="29" s="1"/>
  <c r="AK19" i="29"/>
  <c r="AL19" i="29" s="1"/>
  <c r="AK41" i="29" l="1"/>
  <c r="AL41" i="29" s="1"/>
  <c r="AN37" i="29" s="1"/>
  <c r="AO37" i="29" s="1"/>
  <c r="AR37" i="29" s="1"/>
  <c r="AK35" i="29"/>
  <c r="AL35" i="29" s="1"/>
  <c r="AK30" i="29"/>
  <c r="AL30" i="29" s="1"/>
  <c r="AK25" i="29"/>
  <c r="AL25" i="29" s="1"/>
  <c r="AK20" i="29"/>
  <c r="AL20" i="29" s="1"/>
  <c r="AK36" i="29" l="1"/>
  <c r="AL36" i="29" s="1"/>
  <c r="AN32" i="29" s="1"/>
  <c r="AO32" i="29" s="1"/>
  <c r="AR32" i="29" s="1"/>
  <c r="AK31" i="29"/>
  <c r="AL31" i="29" s="1"/>
  <c r="AN27" i="29" s="1"/>
  <c r="AO27" i="29" s="1"/>
  <c r="AR27" i="29" s="1"/>
  <c r="AK26" i="29"/>
  <c r="AL26" i="29" s="1"/>
  <c r="AN22" i="29" s="1"/>
  <c r="AO22" i="29" s="1"/>
  <c r="AR22" i="29" s="1"/>
  <c r="AK21" i="29"/>
  <c r="AL21" i="29" s="1"/>
  <c r="AN17" i="29" s="1"/>
  <c r="AO17" i="29" s="1"/>
  <c r="AR17" i="29" s="1"/>
  <c r="D44" i="28" l="1"/>
  <c r="D45" i="28" s="1"/>
  <c r="D46" i="28" s="1"/>
  <c r="D47" i="28" s="1"/>
  <c r="D48" i="28" s="1"/>
  <c r="D49" i="28" s="1"/>
  <c r="D50" i="28" s="1"/>
  <c r="D51" i="28" s="1"/>
  <c r="D52" i="28" s="1"/>
  <c r="D53" i="28" s="1"/>
  <c r="D54" i="28" s="1"/>
  <c r="D55" i="28" s="1"/>
  <c r="D56" i="28" s="1"/>
  <c r="D57" i="28" s="1"/>
  <c r="D58" i="28" s="1"/>
  <c r="D59" i="28" s="1"/>
  <c r="D60" i="28" s="1"/>
  <c r="D61" i="28" s="1"/>
  <c r="D62" i="28" s="1"/>
  <c r="D63" i="28" s="1"/>
  <c r="D64" i="28" s="1"/>
  <c r="D65" i="28" s="1"/>
  <c r="D66" i="28" s="1"/>
  <c r="D67" i="28" s="1"/>
  <c r="D68" i="28" s="1"/>
  <c r="D69" i="28" s="1"/>
  <c r="D70" i="28" s="1"/>
  <c r="D71" i="28" s="1"/>
  <c r="D72" i="28" s="1"/>
  <c r="D73" i="28" s="1"/>
  <c r="D74" i="28" s="1"/>
  <c r="D75" i="28" s="1"/>
  <c r="D76" i="28" s="1"/>
  <c r="D77" i="28" s="1"/>
  <c r="D78" i="28" s="1"/>
  <c r="D79" i="28" s="1"/>
  <c r="D80" i="28" s="1"/>
  <c r="D81" i="28" s="1"/>
  <c r="D82" i="28" s="1"/>
  <c r="D83" i="28" s="1"/>
  <c r="D84" i="28" s="1"/>
  <c r="D85" i="28" s="1"/>
  <c r="D86" i="28" s="1"/>
  <c r="D87" i="28" s="1"/>
  <c r="D88" i="28" s="1"/>
  <c r="D89" i="28" s="1"/>
  <c r="D90" i="28" s="1"/>
  <c r="D91" i="28" s="1"/>
  <c r="D92" i="28" s="1"/>
  <c r="D8" i="28"/>
  <c r="AA14" i="29" l="1"/>
  <c r="AA15" i="29"/>
  <c r="AA16" i="29"/>
  <c r="AF16" i="29"/>
  <c r="AF15" i="29"/>
  <c r="AF14" i="29"/>
  <c r="F12" i="29" l="1"/>
  <c r="AD16" i="29" l="1"/>
  <c r="AC16" i="29"/>
  <c r="AD15" i="29"/>
  <c r="AC15" i="29"/>
  <c r="AC12" i="29" l="1"/>
  <c r="AC13" i="29" l="1"/>
  <c r="AD13" i="29"/>
  <c r="AF13" i="29"/>
  <c r="AF12" i="29"/>
  <c r="AD12" i="29" l="1"/>
  <c r="AC14" i="29" l="1"/>
  <c r="S12" i="29"/>
  <c r="U12" i="29" s="1"/>
  <c r="O12" i="29"/>
  <c r="AJ14" i="29" l="1"/>
  <c r="AJ16" i="29"/>
  <c r="AJ15" i="29"/>
  <c r="AJ13" i="29" l="1"/>
  <c r="AJ12" i="29"/>
  <c r="AD14" i="29"/>
  <c r="P12" i="29"/>
  <c r="L12" i="29"/>
  <c r="M12" i="29" s="1"/>
  <c r="AK12" i="29" l="1"/>
  <c r="AL12" i="29" s="1"/>
  <c r="AK13" i="29" s="1"/>
  <c r="AL13" i="29" s="1"/>
  <c r="AK14" i="29" s="1"/>
  <c r="T12" i="29"/>
  <c r="V12" i="29" s="1"/>
  <c r="R12" i="29"/>
  <c r="AL14" i="29" l="1"/>
  <c r="AK15" i="29" s="1"/>
  <c r="AM12" i="29"/>
  <c r="AM13" i="29" s="1"/>
  <c r="AM14" i="29" s="1"/>
  <c r="AM15" i="29" s="1"/>
  <c r="AM16" i="29" s="1"/>
  <c r="AL15" i="29" l="1"/>
  <c r="AK16" i="29" s="1"/>
  <c r="AP12" i="29"/>
  <c r="AQ12" i="29" s="1"/>
  <c r="AL16" i="29" l="1"/>
  <c r="AN12" i="29" s="1"/>
  <c r="AO12" i="29" s="1"/>
  <c r="AR12" i="29" s="1"/>
</calcChain>
</file>

<file path=xl/sharedStrings.xml><?xml version="1.0" encoding="utf-8"?>
<sst xmlns="http://schemas.openxmlformats.org/spreadsheetml/2006/main" count="759" uniqueCount="429">
  <si>
    <t>TIPO</t>
  </si>
  <si>
    <t>MACROPROCESO</t>
  </si>
  <si>
    <t>ITEM</t>
  </si>
  <si>
    <t>PROCESOS ALCALDÍA CARTAGENA</t>
  </si>
  <si>
    <t>CODIGO</t>
  </si>
  <si>
    <t>SUBPROCESO</t>
  </si>
  <si>
    <t>Cód. Sp</t>
  </si>
  <si>
    <t>ESTRATEGICO</t>
  </si>
  <si>
    <t>PLANEACION TERRITORIAL Y DIRECCIONAMIENTO ESTRATEGICO</t>
  </si>
  <si>
    <t>DIRECCIONAMIENTO  ESTRATÉGICO</t>
  </si>
  <si>
    <t>PTDDE</t>
  </si>
  <si>
    <t xml:space="preserve">PLANEACIÓN ESTRATEGICA </t>
  </si>
  <si>
    <t>GESTIÓN DE POLITICAS PÚBLICAS E INSTITUCIONALES</t>
  </si>
  <si>
    <t xml:space="preserve">ADMINISTRACIÓN DE RIESGO </t>
  </si>
  <si>
    <t>EVALUACIÓN Y GESTIÓN DE LOS GRUPOS DE VALOR</t>
  </si>
  <si>
    <t>SEGUIMIENTO Y EVALUACIÓN</t>
  </si>
  <si>
    <t>PTDSE</t>
  </si>
  <si>
    <t>GESTIÓN DE LA INVERSIÓN PUBLICA</t>
  </si>
  <si>
    <t>PTDGI</t>
  </si>
  <si>
    <t>GESTIÓN  DEL PLAN DE DESARROLLO Y SUS INTRUMENTOS DE EJECUCIÓN</t>
  </si>
  <si>
    <t>GESTIÓN DE PROYECTOS DE INVERSIÓN PÚBLICA</t>
  </si>
  <si>
    <t xml:space="preserve">GESTIÓN DE PROYECTOS DE INVERSIÓN PÚBLICA CON RECURSOS DE REGALIAS </t>
  </si>
  <si>
    <t xml:space="preserve"> GESTIÓN Y  CONTROL  DE INVERSIONES PÚBLICAS </t>
  </si>
  <si>
    <t>GESTIÓN DE DATOS E INFORMACIÓN ESTADISTICA DISTRITAL</t>
  </si>
  <si>
    <t>PTDSI</t>
  </si>
  <si>
    <t>SISTEMA DE INFORMACION - SISBEN</t>
  </si>
  <si>
    <t>SISTEMA DE INFORMACIÓN DE LA ESTRATIFICACIÓN SOCIOECONOMICA</t>
  </si>
  <si>
    <t>SISTEMA DE INFORMACIÓN GEOGRAFICA</t>
  </si>
  <si>
    <t>GESTIÓN ESTADISTICA</t>
  </si>
  <si>
    <t xml:space="preserve">GESTIÓN TERRITORIAL Y GESTIÓN DE SUS INSTRUMENTOS </t>
  </si>
  <si>
    <t>PTDGT</t>
  </si>
  <si>
    <t>FORMULACIÓN DE PLANES PARCIALES</t>
  </si>
  <si>
    <t>FORMULACIÓN Y SEGUIMIENTO DEL POT</t>
  </si>
  <si>
    <t>PLUSVALIA</t>
  </si>
  <si>
    <t>EXPEDIENTE URBANO</t>
  </si>
  <si>
    <t>GESTIÓN EN LA VIGILANCIA Y CONTROL DE LAS NORMAS URBANAS</t>
  </si>
  <si>
    <t>PTDCU</t>
  </si>
  <si>
    <t>INSPECCIÓN, CONTROL Y LA VIGILANCIA DE LOS ENAJENADORES DE VIVIENDA</t>
  </si>
  <si>
    <t>RECEPCIÓN DE BIENES DESTINADOS AL USO PÚBLICO EN ACTUACIONES URBANÍSTICAS</t>
  </si>
  <si>
    <t xml:space="preserve">PROCESOS POLICIVOS URBANÍSTICOS POR INFRACCIÓN URBANÍSTICA </t>
  </si>
  <si>
    <t>GESTIÓN DE PENSAMIENTO ESTRATEGICO INSTITUCIONAL Y DE LA COMUNIDAD</t>
  </si>
  <si>
    <t>GESTIÓN INSTITUCIONAL Y DE LA COMUNIDAD</t>
  </si>
  <si>
    <t>GPEGI</t>
  </si>
  <si>
    <t>COMUNICACIÓN PUBLICA</t>
  </si>
  <si>
    <t>COMUNICACIÓN ESTRATÉGICA</t>
  </si>
  <si>
    <t>COMCE</t>
  </si>
  <si>
    <t>COMUNICACIÓN ORGANIZACIONAL</t>
  </si>
  <si>
    <t>COMCO</t>
  </si>
  <si>
    <t>GESTION DE LA COMUNICACION INSTITUCIONAL</t>
  </si>
  <si>
    <t>COMCI</t>
  </si>
  <si>
    <t>EVALUACION Y CONTROL DE LA GESTION PUBLICA</t>
  </si>
  <si>
    <t>CONTROL DISCIPLINARIO</t>
  </si>
  <si>
    <t>ECGCD</t>
  </si>
  <si>
    <t>EVALUACIÓN INDEPENDIENTE</t>
  </si>
  <si>
    <t>ECGEI</t>
  </si>
  <si>
    <t>MISIONAL</t>
  </si>
  <si>
    <t xml:space="preserve">GESTION SALUD </t>
  </si>
  <si>
    <t>PROMOCIÓN SOCIAL EN SALUD</t>
  </si>
  <si>
    <t>GESPA</t>
  </si>
  <si>
    <t>SALUD PUBLICA</t>
  </si>
  <si>
    <t>GESSP</t>
  </si>
  <si>
    <t>ASEGURAMIENTO EN SALUD</t>
  </si>
  <si>
    <t>GESAS</t>
  </si>
  <si>
    <t xml:space="preserve">SALUD PÚBLICA EN EMERGENCIAS Y DESASTRES </t>
  </si>
  <si>
    <t>GESED</t>
  </si>
  <si>
    <t>PRESTACIÓN DE SERVICIOS EN SALUD</t>
  </si>
  <si>
    <t>GESPS</t>
  </si>
  <si>
    <t>VIGILANCIA Y CONTROL DEL SISTEMA OBLIGATORIO DE GARANTIA DE LA CALIDAD DE LA ATENCIÓN EN SALUD</t>
  </si>
  <si>
    <t>GESVC</t>
  </si>
  <si>
    <t>GESTION EN TRANSITO Y TRANSPORTE</t>
  </si>
  <si>
    <t>GESTION OPERATIVA,  CONTROL DE TRÁNSITO Y TRANSPORTE</t>
  </si>
  <si>
    <t>GTTGO</t>
  </si>
  <si>
    <t>EDUCACION VIAL</t>
  </si>
  <si>
    <t>GTTEV</t>
  </si>
  <si>
    <t>GESTION TECNICA</t>
  </si>
  <si>
    <t>GTTGT</t>
  </si>
  <si>
    <t>GESTIÓN EN SEGURIDAD Y CONVIVENCIA</t>
  </si>
  <si>
    <t>GESTION DE LA SEGURIDAD Y CONVIVENCIA</t>
  </si>
  <si>
    <t>GSCPS</t>
  </si>
  <si>
    <t>GESTION INTEGRAL DEL RIESGO CONTRAINCENDIO</t>
  </si>
  <si>
    <t>GSCBO</t>
  </si>
  <si>
    <t>DERECHOS HUMANOS Y CONSTRUCCCIÓN DE PAZ</t>
  </si>
  <si>
    <t>GSCDH</t>
  </si>
  <si>
    <t>JUSTICIA RACIAL PARA LOS NEGROS, AFROS, PALENQUEROS E INDÍGENAS</t>
  </si>
  <si>
    <t>GSCFO</t>
  </si>
  <si>
    <t xml:space="preserve">ACCESO A LA JUSTICIA </t>
  </si>
  <si>
    <t>GSCJU</t>
  </si>
  <si>
    <t>PRESUPUESTO PARTICIPATIVO</t>
  </si>
  <si>
    <t>GSCPP</t>
  </si>
  <si>
    <t>GESTIÓN EN PARTICIPACION CIUDADANA</t>
  </si>
  <si>
    <t>FORTALECIMIENTO DE LA PARTICIPACIÓN CIUDADANA Y COMUNITARIA</t>
  </si>
  <si>
    <t>GPCFP</t>
  </si>
  <si>
    <t>GESTIÓN EN DESARROLLO SOCIAL</t>
  </si>
  <si>
    <t>ASISTENCIA Y ACOMPAÑAMIENTO SOCIAL A LA POBLACIÓN HABITANTE DEL DISTRITO DE CARTAGENA</t>
  </si>
  <si>
    <t>GDSAA</t>
  </si>
  <si>
    <t>DESARROLLO DE ESTRATEGIAS DE EMPRENDIMIENTO Y EMPRESARISMO PARA LA INCLUSION SOCIAL, PRODUCTIVA Y LA VINCULACION LABORAL</t>
  </si>
  <si>
    <t>GDSDE</t>
  </si>
  <si>
    <t>EXTENSION AGROPECUARIA EN EL DISTRIRO DE CARTAGENA</t>
  </si>
  <si>
    <t>GDSAT</t>
  </si>
  <si>
    <t>GERENCIA SOCIAL</t>
  </si>
  <si>
    <t>GDSGS</t>
  </si>
  <si>
    <t>GESTIÓN EN INFRAESTRUCTURA</t>
  </si>
  <si>
    <t>GESTIÓN DE PROYECTOS DE OBRAS PUBLICAS</t>
  </si>
  <si>
    <t>GINOP</t>
  </si>
  <si>
    <t>GESTIÓN EN EDUCACION</t>
  </si>
  <si>
    <t>ATENCIÓN AL CIUDADANO EDUCACIÓN</t>
  </si>
  <si>
    <t>GEDAC</t>
  </si>
  <si>
    <t>ADMINISTRACIÓN DEL SISTEMA DE GESTIÓN DE CALIDAD - EDUCACIÓN</t>
  </si>
  <si>
    <t>GEDAS</t>
  </si>
  <si>
    <t>CALIDAD EDUCATIVA</t>
  </si>
  <si>
    <t>GEDCE</t>
  </si>
  <si>
    <t>COBERTURA EDUCATIVA</t>
  </si>
  <si>
    <t>GEDCO</t>
  </si>
  <si>
    <t>GESTIÓN ADMINISTRATIVA DE BIENES Y SERVICIOS - EDUCACIÓN</t>
  </si>
  <si>
    <t>GEDGA</t>
  </si>
  <si>
    <t>GESTIÓN ESTRATÉGICA EN EDUCACIÓN</t>
  </si>
  <si>
    <t>GEDGE</t>
  </si>
  <si>
    <t>GESTIÓN FINANCIERA - EDUCACIÓN</t>
  </si>
  <si>
    <t>GEDGF</t>
  </si>
  <si>
    <t>GESTIÓN LEGAL EDUCATIVA</t>
  </si>
  <si>
    <t>GEDGL</t>
  </si>
  <si>
    <t>GESTIÓN DE PROGRAMAS Y PROYECTOS EDUCATIVOS</t>
  </si>
  <si>
    <t>GEDGP</t>
  </si>
  <si>
    <t>GESTIÓN DE TICS - EDUCACIÓN</t>
  </si>
  <si>
    <t>GEDGT</t>
  </si>
  <si>
    <t>GESTIÓN DE LA INSPECCIÓN Y VIGILANCIA DEL SERVICIO EDUCATIVO</t>
  </si>
  <si>
    <t>GEDIV</t>
  </si>
  <si>
    <t>TALENTO HUMANO - EDUCACIÓN</t>
  </si>
  <si>
    <t>GEDTH</t>
  </si>
  <si>
    <t>APOYO</t>
  </si>
  <si>
    <t>GESTIÓN ADMINISTRATIVA</t>
  </si>
  <si>
    <t xml:space="preserve">GESTIÓN DEL TALENTO HUMANO </t>
  </si>
  <si>
    <t>GADAT</t>
  </si>
  <si>
    <t xml:space="preserve">ADMINISTRACIÓN DE BIENES Y SERVICIOS </t>
  </si>
  <si>
    <t>GADAD</t>
  </si>
  <si>
    <t>FONDO DE PENSIONES</t>
  </si>
  <si>
    <t>GADFP</t>
  </si>
  <si>
    <t>CALIDAD</t>
  </si>
  <si>
    <t>GADCA</t>
  </si>
  <si>
    <t>SERVICIO AL CIUDADANO</t>
  </si>
  <si>
    <t>GADSC</t>
  </si>
  <si>
    <t>TRANSPARENCIA Y PREVENCIÓN DE LA CORRUPCIÓN</t>
  </si>
  <si>
    <t>GADTR</t>
  </si>
  <si>
    <t>COOPERACION INTERNACIONAL</t>
  </si>
  <si>
    <t>GADCO</t>
  </si>
  <si>
    <t>MERCADOS PÚBLICOS</t>
  </si>
  <si>
    <t>GADMP</t>
  </si>
  <si>
    <t>SERVICIOS PÚBLICOS</t>
  </si>
  <si>
    <t>GADSP</t>
  </si>
  <si>
    <t>GESTION DE LAS TECNOLOGIAS DE LA INFORMACION</t>
  </si>
  <si>
    <t>GESTIÓN DE INFRAESTRUCTURA Y TELECOMUNICACIONES</t>
  </si>
  <si>
    <t>GTIGI</t>
  </si>
  <si>
    <t>GESTION DE PROYECTOS DE TECNOLOGIAS DE LA INFORMACION</t>
  </si>
  <si>
    <t>GTIGP</t>
  </si>
  <si>
    <t>GESTION DE SEGURIDAD Y LA PRIVACIDAD DE LA INFORMACIÓN</t>
  </si>
  <si>
    <t>GTIGPS</t>
  </si>
  <si>
    <t>GESTIÓN DE SOFTWARE</t>
  </si>
  <si>
    <t>GTIGS</t>
  </si>
  <si>
    <t>GESTION DOCUMENTAL</t>
  </si>
  <si>
    <t xml:space="preserve">DIRECCIONAMIENTO ESTRATÉGICO </t>
  </si>
  <si>
    <t>GDODE</t>
  </si>
  <si>
    <t>PLANEACIÓN DOCUMENTAL</t>
  </si>
  <si>
    <t>GDOPD</t>
  </si>
  <si>
    <t>GESTIÓN DEL ARCHIVO GENERAL</t>
  </si>
  <si>
    <t>GDOGA</t>
  </si>
  <si>
    <t xml:space="preserve">GESTIÓN  DE LAS COMUNICACIONES OFICIALES </t>
  </si>
  <si>
    <t>GDOGC</t>
  </si>
  <si>
    <t>GESTIÓN DE PROCESOS ARCHIVÍSTICOS</t>
  </si>
  <si>
    <t>GDOGP</t>
  </si>
  <si>
    <t>INFRAESTRUCTURA AMBIENTAL</t>
  </si>
  <si>
    <t>GDOIA</t>
  </si>
  <si>
    <t>GESTIÓN LEGAL</t>
  </si>
  <si>
    <t>DEFENSA JURIDICA</t>
  </si>
  <si>
    <t>GLEDJ</t>
  </si>
  <si>
    <t>GESTIÓN NORMATIVA</t>
  </si>
  <si>
    <t>GLEGN</t>
  </si>
  <si>
    <t>CONTRATACION ESTATAL</t>
  </si>
  <si>
    <t>GLECE</t>
  </si>
  <si>
    <t>GESTION DE HACIENDA</t>
  </si>
  <si>
    <t>DESARROLLO ECONOMICO</t>
  </si>
  <si>
    <t>GHADE</t>
  </si>
  <si>
    <t>DIRECCIONAMIENTO ESTRATEGICO</t>
  </si>
  <si>
    <t>GHADI</t>
  </si>
  <si>
    <t>ADMINISTRACION DEL SISTEMA DE GESTION DE CALIDAD</t>
  </si>
  <si>
    <t>GHAAS</t>
  </si>
  <si>
    <t>PRESUPUESTO</t>
  </si>
  <si>
    <t>GHAPR</t>
  </si>
  <si>
    <t>GESTION TRIBUTARIA</t>
  </si>
  <si>
    <t>GHAGT</t>
  </si>
  <si>
    <t>TESORERIA</t>
  </si>
  <si>
    <t>GHATE</t>
  </si>
  <si>
    <t>CONTABILIDAD</t>
  </si>
  <si>
    <t>GHACO</t>
  </si>
  <si>
    <t>GESTION ADMINISTRATIVA</t>
  </si>
  <si>
    <t>GHAGA</t>
  </si>
  <si>
    <t>MATRIZ DOFA IDENTIFICACION DE FACTORES</t>
  </si>
  <si>
    <t>MATRIZ DOFA FORMULACION DE ESTRATEGIAS</t>
  </si>
  <si>
    <t>Factores positivos internos</t>
  </si>
  <si>
    <t>Factores negativos internos</t>
  </si>
  <si>
    <t>Factores positivos externos</t>
  </si>
  <si>
    <t>Factores negativos externos</t>
  </si>
  <si>
    <t>(Supervivencia) Este cruce consiste en contrarrestar Debilidades por medio de Oportunidades</t>
  </si>
  <si>
    <t>(Supervivencia): utilizar Fortalezas para contrarrestar Amenazas</t>
  </si>
  <si>
    <t xml:space="preserve">(Crecimiento): Utilizar Fortalezas para optimizar Oportunidades </t>
  </si>
  <si>
    <t>Cuando el riesgo se materialice a partir de la combinación de Debilidades con Amenazas, para formular acciones de contingencia.</t>
  </si>
  <si>
    <t>PROCESO</t>
  </si>
  <si>
    <t>FORTALEZAS</t>
  </si>
  <si>
    <t>DEBILIDADES</t>
  </si>
  <si>
    <t xml:space="preserve">OPORTUNIDADES </t>
  </si>
  <si>
    <t>AMENAZAS</t>
  </si>
  <si>
    <t>Estrategias DO</t>
  </si>
  <si>
    <t>Estrategias FA</t>
  </si>
  <si>
    <t>Estrategias FO</t>
  </si>
  <si>
    <t>Estrategias DA</t>
  </si>
  <si>
    <t>ATENCIÓN Y PREVENCIÓN DEL DELITO DE TRATA DE PERSONAS</t>
  </si>
  <si>
    <t xml:space="preserve">- voluntad de la victima de acogerse al programa de atencion del delito de victima de trata.
- Capacidad y Disponibilidad para trabajar por la poblacion victima del delito de trata.
- Capacidad del equipo de trabajo del subproceso de interelacionar con entidades el comite de lucha contra la trata de personas.
- Capacidad de articular con entidades nacionales publico privadas, fundaciones, ONG y de coperacion internacional con el fin de mejorar la atencion y prevencion del delito de trata.
</t>
  </si>
  <si>
    <t>- Ausencia de Centros de acogimiento para la victima.
- Personal con baja capacitacion y poca experiencia en el tema de trata de personas.
- Ausencia de mecanismos de proteccion inmediata para las victimas.
- Falta de una Agenda comunicativa solida y estrategica para difunfir informacion sore la trata de personas y sus consecuencias.
- Baja deteccion de casos de trata de personas debido a la falta de capacitacion y sistema de alerta temprana.</t>
  </si>
  <si>
    <t>- Posibilidad de cooperacion internacional para intercambio de conocimientos y mejores practicas 
- Existencia de alianza con organizaciones de la sociedad civil en la lucha contra el delito de trata.
- Victima y sobreviviente lideres, que pueden liderar procesos de sensibilizacion y apoyo a otras vicitmas.
- Debido a la crisis migratoria se amplio la oferta institucional a la poblacion migrante, la cual gran parte de esta es victima de trata.</t>
  </si>
  <si>
    <t>- Turismo criminal que facilitan la explotacion y la trata de personas.
- Recaptacion de las redes de trata a las victimas por ausencia de atencion inmediata.
- Amenaza por parte de los victimarios a las victimas del delito de trata y a los funcionarios.</t>
  </si>
  <si>
    <t>Organizar seminarios web y talleres internacionales con expertos de diferentes países para compartir experiencias y mejores prácticas en la lucha contra la trata de personas.
Implementar programas de capacitación y liderazgo para las víctimas y sobrevivientes, brindándoles las herramientas necesarias para convertirse en voceras y líderes comunitarios.
Establecer programas de formación continua sobre la temática, en alianza con expertos y organizaciones especializadas en trata de personas., con el proposito de mantener al equipo de trabajo formafo en asustons de trata
Establecer programas de formación regular para los funcionarios, asegurando que estén al día con las mejores prácticas, legislaciones y recursos disponibles.</t>
  </si>
  <si>
    <t>Construcción de confianza y sensibilización: Implementar talleres y sesiones de apoyo psicológico para las víctimas, para fortalecer su confianza en el sistema y en sí mismas, y hacerles comprender los beneficios y protecciones que el programa ofrece.
Red de apoyo interdisciplinario: Crear un equipo multidisciplinario interinstitucional que incluya profesionales de la salud, trabajo social, jurídicos, entre otros, para asegurar una atención integral a la víctima.
Construcción de alianzas estratégicas: Organizar encuentros y mesas de trabajo periódicas con todas las entidades involucradas, para compartir información, recursos y mejores prácticas
Comunicación efectiva y transparente: Asegurar que las víctimas estén completamente informadas sobre sus derechos, los servicios disponibles, y el proceso de recuperación, utilizando materiales y métodos de comunicación accesibles y comprensibles.</t>
  </si>
  <si>
    <t xml:space="preserve">Programas de cooperación y intercambio: Establecer programas de intercambio y formación con organizaciones internacionales y ONGs, permitiendo que el equipo se beneficie de las experiencias y conocimientos de otras regiones y países.
Sistema unificado de información: Crear una plataforma o base de datos compartida donde las diferentes entidades puedan acceder a información relevante, referencias y recursos, garantizando siempre la privacidad y seguridad de los datos de las víctimas
Línea de atención inmediata: Implementar una línea telefónica o digital de respuesta rápida que conecte a las víctimas con servicios de apoyo y orientación. 
Protocolos de acción rápida: Establecer procedimientos claros y efectivos para la atención y protección inmediata de las víctimas detectadas. 
Coordinación interinstitucional: Asegurar la colaboración entre las diferentes entidades y fuerzas de seguridad para brindar una respuesta ágil y coordinada. 
</t>
  </si>
  <si>
    <t xml:space="preserve">Establecer convenios con hogares de paso, refugios, EPS u organizaciones que ya brinden acogida a víctimas de otros delitos o situaciones adversas, para que temporalmente puedan recibir a las víctimas de trata.
Regulación y Vigilancia: Aumentar la vigilancia en áreas turísticas propensas al turismo sexual y a la trata de personas. Trabajar con las autoridades locales para asegurar que se cumplan las leyes contra la trata y la explotación.
Concientización: Lanzar campañas de concientización dirigidas a turistas sobre las consecuencias del turismo sexual y la explotación.
Programas de Protección: Establecer incidencia en el programa de protección para víctimas y testigos que colaboren con las autoridades de la Fiscalía para que brinde este proceso a las víctimas. Esto podría incluir reubicación, cambio de identidad y apoyo continuo.
Formación para funcionarios: Capacitar a los funcionarios públicos, especialmente a aquellos en el sistema judicial y policial, sobre la gravedad de estas amenazas y cómo manejarlas de manera segura.
</t>
  </si>
  <si>
    <t>PREVENCIÓN, PROMOCIÓN Y PROTECCIÓN DE DERECHOS HUMANOS.</t>
  </si>
  <si>
    <t xml:space="preserve">- Identificacion de poblacion objeto ( Grupo de valor)
- Capacidad y experiencia del equipo del trabajo
- Conocimiento de la normatividad aplicable 
- Legitimidad y credibilidad del equipo institucional 
- Trabajo en equipo 
</t>
  </si>
  <si>
    <t xml:space="preserve">- Cambio de de personal por transicion por administrativa
- Insuficiencia de presupuestal
- Ausencia de un centro de acogida para la proteccion inmediata de un lider amenzado
</t>
  </si>
  <si>
    <t>- Articulacion con las entidades relacionadas con asuntos de Derechos Humanos.
- Buenas relaciones con la organizaciones sociales
- Alianzas con coperacion internacional, ONGS, Fondos Nacionales y entidades no gubernamentales</t>
  </si>
  <si>
    <t>- Falta de articulación con las diferentes dependencias distritales y departamentales que no permiten poseer la misma información respecto a las activaciones de ruta por parte de otras entidades
- Demoras en la implementacion de la medida de proteccion por parte de la UNP (Unidad de Nacional de Proteccion) 
- Desconfianza de los lideres sociales en las autoridades de seguridad.
- Incremento de comflictos sociales por intereses particulares.</t>
  </si>
  <si>
    <t>- Realizar alianzas con coperacion internacional, ONGS, fondos nacionales y entidades no gubernamentales, ademas fortalecer la articulacion de entidades distritales realacionadas con asuntos de Derechos Humanos para gestinar recursos economicos que ayuden a superar la insuficiencia econmica.
- Gestionar acuerdo y convenios de apoyo con las organizaciones sociales para la proteccion de los lideres y lideresas sociales amenazado y en situacion de riesgo.</t>
  </si>
  <si>
    <t>- Promover espacios y mesas de trabajo con las diferentes dependencias distritales y depertamentales para la revsion, seguimiento y control del cumplimiento de medidas de proteccion de los lideres y liderezas amenzados.</t>
  </si>
  <si>
    <t>- Aprovechar el conocimiento y la experiencia del equipo de trabajo en la normatividad referente a temas de derechos humanos, para fortalecer la legitimidad y credibilidad con las entiendades y organizaciones sociales.
- Preservar la informacion de manera confidencial de los lideres amenazados y en riesgo, en los proceso de activacion de Ruta y medida de proteccion con la UNP (unidad nacional de proteccion)</t>
  </si>
  <si>
    <t>- Realizar campañas pedagogicas y de sencibilizacion con las autoridades locales y lideres sociales, para el fortalecimiento de la confianza</t>
  </si>
  <si>
    <t>ATENCION ASISTENCIA Y REPARACION INTEGRAL A LAS VICTIMAS DEL CONFLICTO ARMADO</t>
  </si>
  <si>
    <t>- Relacion interpersonal para desarrollar la capacidad de comunicacion como equipo.
- Capacidad y disponibilidad para trabajar por la poblacion.
- Facilitador para el acceso a la oferta Distrital. 
- Conocimiento de la politica publica de victimas por parte del equipo de trabajo que compone al subproceso de atencion, asistencia y reparacion integral a las victimas del conflicto armado.</t>
  </si>
  <si>
    <t xml:space="preserve">- Afectacion emocional por parte de las victimas
- Poco conocimiento de la politica publica de victimas
- Carencia de profesionales para la cantidad de poblacion que se atiende.
- Baja asignacion de recurso presupuestal.
- Falta de organizacion documental.
</t>
  </si>
  <si>
    <t>- confianza de la poblacion victima en la administracion. 
- Procesos de formacion a los lideres de victimas.
- Alianza con Organizaciones no gubernametales.
- Apoyo por parte de la Unidad de Victimas, para el fortalecimiento de la mesa de victimas; y el apoyo del Centro Nacional de Memoria Historica, para el fortalecimiento de acciones afirmativas.</t>
  </si>
  <si>
    <t>- Desarticulacion entre la mesa de victimas y el equipo del subproceso de atencion, asistencia y reparacion integral a las victimas del conflicto armado.
- Falta de credibilidad por parte de las víctimas
- Presencia de grupos armados al margen de la ley
- Deficiente coordinación de lo político, social y
económico
- Convenios y leyes que establecen problemas jurídicos y de justicia</t>
  </si>
  <si>
    <t xml:space="preserve">- Afianzar las relaciones con las organizaciones gubernacionales con el fin de conseguir recursos para mitigar la baja asignacion de recursos presupuestal y mejorar la atencion a las victimas del conflicto armado
- Planear las actividades de manera interinstitucional para la atención psicosocial a las victimas y a los profesionales que componen el equipo de trabajo.
- Mejorar archivo virtual y Fisico
con informacion relacionada a la victima y de esta manera llevar un control del proceso del usuario 
</t>
  </si>
  <si>
    <t>Diseñar un plan de trabajo de manera articulada con la mesa de victimas, con el fin de dar participacion directa dentro del proceso, para conocer de manera detallada todas las necesidades que posee la poblacion victima del conflicto armado, razon por la cual nos llevaría al aumento de la asignacion de recursos.</t>
  </si>
  <si>
    <t>organizar un Plan de capacitación a los profesionales que permitan brindar atención de calidad a las victimas del conflicto armado
Organizar charlas de politica publica de victimas y actividades institucionales para que las victimas del conflicto armado esten constantemente informada sobre los temas competen</t>
  </si>
  <si>
    <t>Diseñar programas de trabajo que permitan el cumlimiento del restablecimiento de los derechos de las victimas.
Articular de manera mancomunada con los entes distritales y el Alcalde para trabajar efectivamente por la reparacion integral de las victimas del Conflicto Armado</t>
  </si>
  <si>
    <t xml:space="preserve">PAZ TERRITORIAL PARA LA RECONCILIACIÓN Y LA CONVIVENCIA EN CARTAGENA
</t>
  </si>
  <si>
    <t>-Es un subproceso incluido como un programa estrategico en el plan de desarrollo y existe por primera vez en la ciudad de Cartagena como un programa institucional.
-Personal competente y calificado para ejercer las funciones en el cumplimiento de metas en asuntos de derechos humanos y construcción de paz territorial.
- La creación y funcionamiento de espacios de interacción institucional entre sectores sociales y las instituciones gubernamentales: Consejo de Paz, reconciliación, covivencia y derechos humanos de Cartagena de Indias regulado bajo el acuerdo 088 de 27 de diciembre de 2021 y Cómite de libertades religiosas y cultos de Cartagena de Indias regulado por el decreto 0605 de 08 de junio de 2021.</t>
  </si>
  <si>
    <t xml:space="preserve">-Falta de personal capacitado como equipo interdisciplinario.
- Insuficiencia presupuestal para ejecutar las actividades del subproceso.
-Dificil el proceso de articulación con los diferentes programas de la Secretaria del Interior y Convivencia Ciudadana para avanzar de forma mas dinamica en los diferentes tramites requeridos .
</t>
  </si>
  <si>
    <t>-La paz es una politica pública central y relevante del Gobierno Nacional, por lo tanto se constituye como un objetivo principal para el fortalecimiento del proceso de construcción de paz territorial en todas sus áreas.
- Buenas relaciones con todos los entes distritales, departamentales y nacionales para alcanzar los objetivos que persigue el subproceso.
- Articulación con los sectores de la sociedad civil que trabajan iniciativas para promover la contrucción de la paz territorial.</t>
  </si>
  <si>
    <t xml:space="preserve">- Poco interes politico del tema de Paz territorrial por parte de la administración para potenciar las estrategias de Paz territorial como un aporte a la ciudad.
-La percepción de inseguridad en la ciudad de Cartagena, dificulta la ejecución de actividades de Paz territorial generando resistencia y poca credibilidad en las personas.
</t>
  </si>
  <si>
    <t xml:space="preserve">-Establecer un equipo interdisciplinario que sea contratado teniendo en cuenta los perfiles profesionales y el requerimiento del subproceso. 
- Conectar este subproceso con los programas del gobierno nacional con el propósito de obtener apoyo, acompañamiento y recursos además de la participación e inclusión en los diferentes programas que se desarrollan a nivel nacional y departamental que fortalece lo distrital. 
</t>
  </si>
  <si>
    <t xml:space="preserve">-Garantizar que el subproceso continúe incluido de forma estratégica en el nuevo plan de desarrollo con metas precisas. 
-Fortalecer con programas de capacitación y apoyo presupuestal a las estancias interinstitucionales como el Consejo de Paz, el Comité de libertades religiosas y los espacios de participación que surjan de este subproceso. 
</t>
  </si>
  <si>
    <t xml:space="preserve">-Construir la política publica de Derechos Humanos y Paz, teniendo como línea base los acuerdos de paz y el informe final de la comisión de la verdad. 
-Presentar proyectos ante Cooperación Internacional y el Gobierno Nacional con el objetivo de fortalecer el subproceso, las estancias interinstitucionales y obtener recursos económicos que complementarios para la ejecución. 
</t>
  </si>
  <si>
    <t>- Hacer alianzas y convenios nacionales con la línea del Gobierno Nacional, con entidades privadas y organizaciones sociales para fortalecer el programa en el distrito. -Garantizar la asignación de un presupuesto acorde a los alcances del subproceso. 
-Asegurar que la construcción de Paz sea una línea de acción en la planificación de las demás dependencias institucionales del Distrito.</t>
  </si>
  <si>
    <t>ATENCIÓN Y ORIENTACIÓN A POBLACIÓN MIGRANTE, REFUGIADOS Y RETORNADOS</t>
  </si>
  <si>
    <t>-Equipo de trabajo robusto con formación en áreas específicas (salud, educación, etc.) para brindar atención a población migrante, refugiada y retornada. 
-Contar con una infraestructura física donde brindar la atención a población objetivo. 
-Existencia de una instancia de coordinación intersectorial – Mesa Migratoria para identificar necesidades de la población objetivo y diseñar soluciones. 
-Alta capacidad de relacionamiento con aliados, organizaciones de la sociedad civil y población objetivo</t>
  </si>
  <si>
    <t>- Poca claridad en protocolos internos, procesos y procedimientos para atención a casos específicos en el Centro Intégrate. 
- Debilidades en el diligenciamiento del sistema de información al momento de construir el plan de acción del usuario en el Centro Intégrate. 
- Alta rotación de funcionarios de la alcaldía que participan en procesos de Mesa Migratoria y para referenciación de casos. 
- No se cuenta con un albergue para la proteccion y activacion de rutas para personas en situacion de movilidad humana</t>
  </si>
  <si>
    <t xml:space="preserve">- Oferta significativa de cooperación internacional para atender a población migrante, refugiada y retornada
- Reconocimiento del Centro Integrate como un espacio seguro, para la integracion y prestacion de servicios a la poblacion migrante, refugiada y retornada.
</t>
  </si>
  <si>
    <t xml:space="preserve">
- Bajo nivel de recursos específicos para atención a población migrante, lo que genera una presión sobre las finanzas distritales y limita el posible impacto de las acciones que se deben implementar desde las secretarías. 
- Inexistencia de protocolos de intercambio de información entre programas de la Alcaldía que atienden población migrante, refugiada y retornada. 
- Dificultada para referenciar casos urgentes de dificil gestion.
</t>
  </si>
  <si>
    <t>- Aprovechar oferta de la cooperación internacional en programas de gobernanza y fortalecimiento institucional para construcción e implementación de estrategias de fortalecimiento del Intégrate y la gestión migratoria.</t>
  </si>
  <si>
    <t xml:space="preserve">· Aprovechar recurso humano y capacidad instalada del subproceso para gestionar respuestas a las necesidades de la población objetivo con el apoyo de aliados, y brindar sensibilización y formación sobre el enfoque diferencial a otros funcionarios de la alcaldía.
- Gestionar recursos economicos con las entidades publico-privada o de cooperacion internacional, para la construccion y administracion de un albergue que beneficie a las persona en situacion de movilidad humana.
</t>
  </si>
  <si>
    <t>- Generar sinergia entre los diferentes procesos de la Alcaldía y aliados de cooperación internacional para potenciar la participación de población objetivo en los programas de interés, dando respuesta oportuna a sus necesidades.</t>
  </si>
  <si>
    <t>· Implementación de protocolos de seguimiento y planes de capacitaciones para mejorar el uso del sistema de información en el Centro Intégrate.
· Fortalecer el funcionamiento de la Mesa Migratoria para facilitar la articulación entre actores que impactan a la población objetivo, y establecer protocolos de intercambio de información.</t>
  </si>
  <si>
    <t>ATENCIÓN INTEGRAL A LAS PPL EN CONDICIÓN DE SINDICADOS.</t>
  </si>
  <si>
    <t>-Diseño del reglamento interno de la carcel Distrital de acuerdo a la normatividad vigente. -Personal capacitado para el proceso de atención de las PPL. -Ampliación del centro de atención transitoria.</t>
  </si>
  <si>
    <t>-Falta de conocimiento del reglamento interno de la carcel Distrital de acuerdo a la normatividad vigente. -Falta de personal para el proceso de atención directa a las PPL. -Ausencia de un complejo penitenciario para la atención integral de las PPL. -Poca asignación de recursos para el proceso integral de las PPL.</t>
  </si>
  <si>
    <t>-Apoyo de ofertas institucionales publicas y privadas para la atencion integral de la PPL. - La capacidad de gestión para la articulación con empresas privadas, fundaciones ONG´S, organizaciones sociales y personas naturales que aportan recursos e insumos para el proceso de atención de las PPL.</t>
  </si>
  <si>
    <t>-Falta de representación legal ante las instituciones judiciales, lo que vulnera el derecho a la administracion de justicia. -Falta de infraestructura para la seguridad en el establecimiento carcelario. - Personal de la guardia distrital no es armado. -Ausencia de vehiculos con las condiciones de seguridad para el traslado de las PPL.</t>
  </si>
  <si>
    <t>-Maximizar la utilización de la oferta publica y privada para la atención integral de las PPL con la formulación de programas articulados interinstucionalmente.
-Institucionalizar la capacidad de gestión para la articulación con empresas privadas, fundaciones, ONG´S, organizaciones sociales y personas naturales que aportan recursos e insumos para el proceso de atención de las PPL.</t>
  </si>
  <si>
    <t>-Implementación rigurosa del reglamento interno de la carcel distrital de acuerdo a la normatividad vigente para fortalecer la garantia del acceso a la justicia. - Mejoramiento de la administración de la amplicación del centro de atención transitoria para optimizar la seguridad en el establecimiento carcelario.</t>
  </si>
  <si>
    <t>-Coordinación de acciones del personal capacitado para el proceso de atención de las PPL aprovechando la capacidad de gestión en la articulación con empresas privadas, fundaciones, ONG´S, organizaciones sociales y personas naturales que aportan recursos e insumos para el proceso de atención directa. - Utilización del reglamento interno para salvaguardar la seguridad del apoyo de ofertas institucionales publicas y privadas para la atención integral de las PPL.</t>
  </si>
  <si>
    <t>-Garantizar la asignación de recursos para el proceso de atención de las PPL designando partidas presupuestales para la compra de vehiculos con las condiciones de seguridad para el traslado de las reclusas. - Aumentar el personal de guardia y custodia de la carcel distrital para contrarestar las debilidades de infraestructura y seguridad del establecimiento carcelario.</t>
  </si>
  <si>
    <t xml:space="preserve">ALCALDIA MAYOR DE CARTAGENA DE INDIAS </t>
  </si>
  <si>
    <t>Código: PTDDE03-F003</t>
  </si>
  <si>
    <t>NA</t>
  </si>
  <si>
    <t>MACROPROCESO: GESTION EN SEGURIDAD Y CONVIVENCIA</t>
  </si>
  <si>
    <t>Versión: 2.0</t>
  </si>
  <si>
    <t>El riesgo afecta la imagen de algún área de la organización</t>
  </si>
  <si>
    <t>PROCESO/SUBPROCESO: DERECHOS HUMANOS Y CONSTRUCCCIÓN DE PAZ</t>
  </si>
  <si>
    <t>Fecha: 30/09/2024</t>
  </si>
  <si>
    <t>El riesgo afecta la imagen de la entidad internamente, de conocimiento general nivel interno, de junta directiva y accionistas y/o de proveedores</t>
  </si>
  <si>
    <t>MATRIZ DE RIESGOS INSTITUCIONALES - CONTEXTO E IDENTIFICACIÓN</t>
  </si>
  <si>
    <t>Página: 1 de 1</t>
  </si>
  <si>
    <t>El riesgo afecta la imagen de la entidad con algunos usuarios de relevancia frente al logro de los objetivos</t>
  </si>
  <si>
    <t>ENTIDAD:</t>
  </si>
  <si>
    <t>MACROPROCESO:</t>
  </si>
  <si>
    <t>PROCESO:</t>
  </si>
  <si>
    <t>Misional</t>
  </si>
  <si>
    <t>Elaboración o Actualización:</t>
  </si>
  <si>
    <t>El riesgo afecta la imagen de la entidad con efecto publicitario sostenido a nivel de sector administrativo, nivel departamental o municipal</t>
  </si>
  <si>
    <t>OBJETIVO DEL PROCESO:</t>
  </si>
  <si>
    <t xml:space="preserve">Reducir anualmente las violaciones a los derechos humanos en Cartagena, y proteger oportunamente a las victimas y poblaciones cuyos derechos humanos sean especialmente vulnerables.  </t>
  </si>
  <si>
    <t>Vigencia:</t>
  </si>
  <si>
    <t xml:space="preserve"> </t>
  </si>
  <si>
    <t>El riesgo afecta la imagen de la entidad a nivel nacional, con efecto publicitario sostenido a nivel país</t>
  </si>
  <si>
    <t>1. IDENTIFICACION DEL RIESGO</t>
  </si>
  <si>
    <t>2. VALORACION DEL RIESGO</t>
  </si>
  <si>
    <t>3. PLANES DE ACCION</t>
  </si>
  <si>
    <t>1.1. DESCRIPCION DEL RIESGO</t>
  </si>
  <si>
    <t>1.2. ANALISIS DEL RIESGO</t>
  </si>
  <si>
    <t>2.1. Descripción del Control</t>
  </si>
  <si>
    <t>2.2. EVALUACION DE RESGOS</t>
  </si>
  <si>
    <t>1.2.1. Frecuencia de la Actividad</t>
  </si>
  <si>
    <t>1.2.2. Probabilidad inherente</t>
  </si>
  <si>
    <t>1.2.3. %</t>
  </si>
  <si>
    <t>1.2.4. Criterio Afectación Económica</t>
  </si>
  <si>
    <t>1.2.5.%</t>
  </si>
  <si>
    <t>1.2.6. Impacto Inherente economico</t>
  </si>
  <si>
    <t>1.2.7. Criterio Reputacional</t>
  </si>
  <si>
    <t>1.2.8. Impacto Inherente reputacional</t>
  </si>
  <si>
    <t>1.2.9. %</t>
  </si>
  <si>
    <t>1.2.10. Impacto Inherente mas alto</t>
  </si>
  <si>
    <t>1.2.11. % mas alto</t>
  </si>
  <si>
    <t>1.2.12. Zona de riesgo inherente</t>
  </si>
  <si>
    <t>2.2.1. Atributos del control</t>
  </si>
  <si>
    <t>2.2.2. Valor Total del Control</t>
  </si>
  <si>
    <t>2.2.3. Probabilidad residual</t>
  </si>
  <si>
    <t>2.2.4. Impacto Residual</t>
  </si>
  <si>
    <t>2.2.5. %</t>
  </si>
  <si>
    <t>2.2.6. Probabilidad Residual Final</t>
  </si>
  <si>
    <t>2.2.7. %</t>
  </si>
  <si>
    <t>2.2.8. Impacto Residual Final</t>
  </si>
  <si>
    <t>2.2.9. Zona de Riesgo Final</t>
  </si>
  <si>
    <t>2.2.10. Tratamiento</t>
  </si>
  <si>
    <t>SUBPROCESO:</t>
  </si>
  <si>
    <t>1.1.1. No. de Riesgo</t>
  </si>
  <si>
    <t>1.1.2. ¿QUÉ? IMPACTO</t>
  </si>
  <si>
    <r>
      <t>1.1.3. ¿CÓMO? CAUSA INMEDIATA  (</t>
    </r>
    <r>
      <rPr>
        <sz val="9"/>
        <color theme="0"/>
        <rFont val="Arial Narrow"/>
        <family val="2"/>
      </rPr>
      <t xml:space="preserve">Iniciar con la palabra </t>
    </r>
    <r>
      <rPr>
        <b/>
        <sz val="9"/>
        <color theme="0"/>
        <rFont val="Arial Narrow"/>
        <family val="2"/>
      </rPr>
      <t>por)</t>
    </r>
  </si>
  <si>
    <r>
      <t>1.1.4. ¿PORQUÉ? CAUSA RAÍZ (</t>
    </r>
    <r>
      <rPr>
        <sz val="9"/>
        <color theme="0"/>
        <rFont val="Arial Narrow"/>
        <family val="2"/>
      </rPr>
      <t xml:space="preserve">Iniciar con </t>
    </r>
    <r>
      <rPr>
        <b/>
        <sz val="9"/>
        <color theme="0"/>
        <rFont val="Arial Narrow"/>
        <family val="2"/>
      </rPr>
      <t>debido a)</t>
    </r>
  </si>
  <si>
    <t>1.1.5. DESCRIPCIÓN DEL RIESGO</t>
  </si>
  <si>
    <t>1.1.6. FACTOR DEL RIESGO</t>
  </si>
  <si>
    <t>2.2.1.1. Eficiencia</t>
  </si>
  <si>
    <t>2.2.1.2. Informativos</t>
  </si>
  <si>
    <t>3.1. Plan de accion</t>
  </si>
  <si>
    <t>3.2. Responsable</t>
  </si>
  <si>
    <t>3.3. Fecha de implementacion</t>
  </si>
  <si>
    <t>3.4. Fecha seguimiento</t>
  </si>
  <si>
    <t>3.5. Seguimientos por parte del Líder del Proceso</t>
  </si>
  <si>
    <t>3.6. Verificación por parte de segunda línea de defensa o quien haga sus veces 
(Fecha y Descripción)</t>
  </si>
  <si>
    <t>3.7. Verificación por parte de la Oficina de Control Interno o quien haga sus veces 
(Fecha y Descripción)</t>
  </si>
  <si>
    <t>3.8. Estado</t>
  </si>
  <si>
    <t>1.1.6.1. TIPO</t>
  </si>
  <si>
    <t>1.1.6.2. FUENTE GENERADORA DEL EVENTO PARA TIPO E,F,G</t>
  </si>
  <si>
    <t>1.1.6.3. VALIDACIÓN FUENTE GENERADORA DEL EVENTO PARA TIPO A,B,C,D</t>
  </si>
  <si>
    <t>1.1.6.4. RESULTADO FUENTE GENERADORA DEL EVENTO</t>
  </si>
  <si>
    <t>2.1.2. No. Control</t>
  </si>
  <si>
    <t>2.1.3. Responsable (Cargo y/o Aplicativo)</t>
  </si>
  <si>
    <t>2.1.4. Acción (Inicia con un verbo)</t>
  </si>
  <si>
    <t>2.1.5. Complemento (Periodicidad - Observaciones o Desviaciones)</t>
  </si>
  <si>
    <t>2.1.6. Descripción del control</t>
  </si>
  <si>
    <t>Tipo de control</t>
  </si>
  <si>
    <t>Peso del Control</t>
  </si>
  <si>
    <t>Afectación o Desplazamiento en la Matriz</t>
  </si>
  <si>
    <t>Implementación</t>
  </si>
  <si>
    <t>Peso de la implementación</t>
  </si>
  <si>
    <t>Documentación</t>
  </si>
  <si>
    <t>Frecuencia</t>
  </si>
  <si>
    <t>Evidencia</t>
  </si>
  <si>
    <t xml:space="preserve">2.2.2. Peso del Control + Peso de la implementación </t>
  </si>
  <si>
    <t>2.2.3. % Probabilidad Riesgo Inherente-(% Probabilidad Riesgo Inherente*Valor Total del Control)</t>
  </si>
  <si>
    <t>2.2.4. % Impacto Riesgo Inherente-(% Impacto Riesgo Inherente*Valor Total del Control)</t>
  </si>
  <si>
    <t>3.5.1. Seguimiento 1 (Fecha y avance)</t>
  </si>
  <si>
    <t>3.5.2. Seguimiento 2 (Fecha y avance)</t>
  </si>
  <si>
    <t>3.5.3. Seguimiento 3 (Fecha y avance)</t>
  </si>
  <si>
    <t>R1</t>
  </si>
  <si>
    <t>Posibilidad de perdida reputacional</t>
  </si>
  <si>
    <t>por el incumplimiento en la atención oportuna y adecuada a personas en situación de explotación,</t>
  </si>
  <si>
    <t>debido a fallas en la identificación de posibles casos de trata de personas.</t>
  </si>
  <si>
    <t>A Ejecucion y administracion de procesos</t>
  </si>
  <si>
    <t>Procesos</t>
  </si>
  <si>
    <t>N/A</t>
  </si>
  <si>
    <t>El  Coordinador del subproceso de Atencion y Prevencion de Delito de Trata de Personas</t>
  </si>
  <si>
    <t>Capacitara a los funcionarios que hacen parte del comité distrital de la lucha contra la trata de personas, sobre la normatividad vigente correspondiente al subproceso en mención.</t>
  </si>
  <si>
    <t>Se hará seguimiento trimestral y si se presenta alguna observación, se notificará al profesional encargado para su corrección y/o nuevo diseño.</t>
  </si>
  <si>
    <t>Preventivo</t>
  </si>
  <si>
    <t>Manual</t>
  </si>
  <si>
    <t>Sin Documentar</t>
  </si>
  <si>
    <t>Continua</t>
  </si>
  <si>
    <t>Con Registro</t>
  </si>
  <si>
    <t>Reducir mitigar</t>
  </si>
  <si>
    <t>Implementara  correctamente el formato de identificación de casos cada vez que se presente la situación.</t>
  </si>
  <si>
    <t>Se hará seguimiento trimestral, y frente a una desviacion o hallazgo se enviara al funcionario encargado para su correcion.</t>
  </si>
  <si>
    <t>R2</t>
  </si>
  <si>
    <t>Por incumplimiento en el proceso de activación de ruta de protección de manera oportuna</t>
  </si>
  <si>
    <t>debido al desconocimiento de los procedimientos utilizados y de la normatividad vigente referente a la identificación del grupo de valor.</t>
  </si>
  <si>
    <t>El Coordinador del subproceso de  Prevención, promoción y protección de derechos humanos.</t>
  </si>
  <si>
    <t>Diseñara e implementara un manual de procedimiento de activación de Rutas de Protección.</t>
  </si>
  <si>
    <t xml:space="preserve">Se hara seguimiento trimestral y si se detecta alguna observación, se devolverá el manual de procedimiento al profesional encargado para su corrección y/o nuevo diseño. </t>
  </si>
  <si>
    <t>Capacitara  trimestralmente  al equipo de trabajo sobre la normatividad vigente y actualizaciones  relacionada a la activación de ruta e identificación del grupo de valor, con enfoque diferencial de género y asuntos étnicos.</t>
  </si>
  <si>
    <t>se hara seguimiento trimestral y si se presenta alguna observación, se notificará al profesional encargado para su corrección y/o nuevo diseño.</t>
  </si>
  <si>
    <t>R3</t>
  </si>
  <si>
    <t>Por el incumplimiento de los términos establecidos en  la política publica de victimas</t>
  </si>
  <si>
    <t>Debido a la entrega extemporánea de las ayudas humanitarias a las víctimas del conflicto armado.</t>
  </si>
  <si>
    <t>El coordinador del subproceso Atención, aqsistencia y reparación integral a las Víctimas dek conflicto armado</t>
  </si>
  <si>
    <t>Diseñara e implementara un procedimiento para las entregas de ayudas humanitarias inmediata a las víctimas del conflicto armado</t>
  </si>
  <si>
    <t>Se hará seguimiento de manera continua con el fin de cumplir con los términos establecidos en la política publica de victimas y si se presenta alguna observación, se notificará al profesional encargado para su corrección y/o nuevo diseño.</t>
  </si>
  <si>
    <t>Documentado</t>
  </si>
  <si>
    <t>Hara seguimiento a la implementación del procedimiento de las entregas humanitarias inmediatas a las víctimas del conflicto armado</t>
  </si>
  <si>
    <t>Se hrá seguimiento mensualemente con el proposito de cumplir con lo establecido en el procedimiento y si se presenta alguna observación, se notificará al profesional encargado para su corrección y/o nuevo diseño.</t>
  </si>
  <si>
    <t>R4</t>
  </si>
  <si>
    <t xml:space="preserve">Por incumplimiento en la ejecución del plan de acción del concejo de paz y acciones de paz territorial </t>
  </si>
  <si>
    <t>debido a la insuficiente asignación de recursos por parte de la entidad competente.</t>
  </si>
  <si>
    <t>Coordinador del subproceso Paz territorial para la reconciliación y la convivencia en Cartagena</t>
  </si>
  <si>
    <t>La capacitación constante al personal sobre la normatividad vigente</t>
  </si>
  <si>
    <t>Correctivo</t>
  </si>
  <si>
    <t>Implementar de manera adecuada y eficiente el plan de acción del subproceso</t>
  </si>
  <si>
    <t>Seguimiento trimestral y si se presenta alguna observación, se notificará al profesional encargado para su corrección y/o nuevo diseño.</t>
  </si>
  <si>
    <t>R5</t>
  </si>
  <si>
    <t>por la atención inadecuada a la población migrante brindada por los operadores que desarrollan el modelo de atención y la falta de información para la toma de decisiones.</t>
  </si>
  <si>
    <t>debido a la poca orientación al usuario, desconocimiento de los procedimientos y la omisión de información en el sistema.</t>
  </si>
  <si>
    <t>El coordinador del subproceso Atención y orientación a población migrante, refugiados y retornados</t>
  </si>
  <si>
    <t>Diseñara  e implementara un  plan de capacitaciones para el fortalecimiento de las competencias y habilidades de  los operadores del modelo de atención.</t>
  </si>
  <si>
    <t>Se hara seguimiento trimestral para verificar la eficiencia de la implementación y si se presenta alguna observación, se notificará al profesional encargado para su corrección y/o nuevo diseño.</t>
  </si>
  <si>
    <t xml:space="preserve">Realiza el seguimiento de los planes trabajos realizados por los operadores del modelo de atención. </t>
  </si>
  <si>
    <t>Se hara seguimiento quincenal y si se presenta alguna observación, se notificará al profesional encargado para su corrección y/o nuevo diseño.</t>
  </si>
  <si>
    <t>R6</t>
  </si>
  <si>
    <t>Posibilidad de perdida reputacional y economica</t>
  </si>
  <si>
    <t>por demanda al incumplimiento de las funciones establecidas en la normatividad vigente con respecto a la garantía de los derechos fundamentales de los PPL</t>
  </si>
  <si>
    <t>debido a la ausencia y falta de gestión de trámites y acciones propias de la misión para satisfacer la gestión integral de los PPL.</t>
  </si>
  <si>
    <t>Mayor a 500 SMLMV</t>
  </si>
  <si>
    <t>El coordinador del subproceso Atención integral a las PPL en condición de sindicados</t>
  </si>
  <si>
    <t>Socializara  e implementara el reglamento que responda a la gestión oportuna para la satisfacción del proceso de atención integral a los PPL.</t>
  </si>
  <si>
    <t>Se hara seguimiento de manera continua  y si se presenta alguna observación, se notificará al profesional encargado para su corrección y/o nuevo diseño.</t>
  </si>
  <si>
    <t>Hara el  seguimiento al equipo de trabajo en el cumplimiento de las acciones propias misionales para la atención integral de los PPL.</t>
  </si>
  <si>
    <t>Se hara seguimiento mensual  y si se presenta alguna observación, se notificará al profesional encargado para su corrección y/o nuevo diseño.</t>
  </si>
  <si>
    <t>CONTROL DE CAMBIOS</t>
  </si>
  <si>
    <t>FECHA</t>
  </si>
  <si>
    <t>DESCRIPCION DE CAMBIOS</t>
  </si>
  <si>
    <t>VERSION</t>
  </si>
  <si>
    <t>Elaboración del documento</t>
  </si>
  <si>
    <t>1.0</t>
  </si>
  <si>
    <t>Se eliminó casilla de subproceso y objetivo de subproceso.
Se incluyó casilla de macroproceso y columna de subproceso.</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</si>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</sst>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4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sz val="11"/>
      <color theme="1"/>
      <name val="Arial"/>
      <family val="2"/>
    </font>
    <font>
      <sz val="10"/>
      <color theme="1"/>
      <name val="Calibri"/>
      <family val="2"/>
      <scheme val="minor"/>
    </font>
    <font>
      <sz val="8"/>
      <color theme="1"/>
      <name val="Calibri"/>
      <family val="2"/>
      <scheme val="minor"/>
    </font>
    <font>
      <b/>
      <sz val="10"/>
      <color theme="1"/>
      <name val="Calibri"/>
      <family val="2"/>
      <scheme val="minor"/>
    </font>
    <font>
      <sz val="8"/>
      <color theme="10"/>
      <name val="Calibri"/>
      <family val="2"/>
      <scheme val="minor"/>
    </font>
    <font>
      <sz val="8"/>
      <name val="Arial Narrow"/>
      <family val="2"/>
    </font>
    <font>
      <b/>
      <sz val="12"/>
      <name val="Arial Narrow"/>
      <family val="2"/>
    </font>
    <font>
      <b/>
      <sz val="11"/>
      <color theme="0"/>
      <name val="Arial Narrow"/>
      <family val="2"/>
    </font>
    <font>
      <sz val="12"/>
      <name val="Arial Narrow"/>
      <family val="2"/>
    </font>
    <font>
      <b/>
      <sz val="12"/>
      <color theme="0"/>
      <name val="Arial Narrow"/>
      <family val="2"/>
    </font>
    <font>
      <sz val="11"/>
      <name val="Arial Narrow"/>
      <family val="2"/>
    </font>
    <font>
      <b/>
      <sz val="20"/>
      <name val="Arial Narrow"/>
      <family val="2"/>
    </font>
    <font>
      <sz val="10"/>
      <name val="Arial Narrow"/>
      <family val="2"/>
    </font>
    <font>
      <b/>
      <sz val="8"/>
      <name val="Arial Narrow"/>
      <family val="2"/>
    </font>
    <font>
      <b/>
      <sz val="11"/>
      <name val="Arial Narrow"/>
      <family val="2"/>
    </font>
    <font>
      <b/>
      <sz val="10"/>
      <color theme="0"/>
      <name val="Arial Narrow"/>
      <family val="2"/>
    </font>
    <font>
      <b/>
      <sz val="9"/>
      <color theme="0"/>
      <name val="Arial Narrow"/>
      <family val="2"/>
    </font>
    <font>
      <b/>
      <sz val="6"/>
      <color theme="0"/>
      <name val="Arial Narrow"/>
      <family val="2"/>
    </font>
    <font>
      <sz val="9"/>
      <name val="Arial Narrow"/>
      <family val="2"/>
    </font>
    <font>
      <sz val="9"/>
      <color theme="0"/>
      <name val="Arial Narrow"/>
      <family val="2"/>
    </font>
    <font>
      <b/>
      <sz val="9"/>
      <color theme="0"/>
      <name val="Calibri"/>
      <family val="2"/>
      <scheme val="minor"/>
    </font>
    <font>
      <b/>
      <sz val="7"/>
      <color theme="0"/>
      <name val="Arial Narrow"/>
      <family val="2"/>
    </font>
    <font>
      <b/>
      <sz val="9"/>
      <color theme="1"/>
      <name val="Arial Narrow"/>
      <family val="2"/>
    </font>
    <font>
      <sz val="9"/>
      <color theme="1"/>
      <name val="Arial Narrow"/>
      <family val="2"/>
    </font>
    <font>
      <sz val="8"/>
      <color theme="6" tint="-0.499984740745262"/>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sz val="10"/>
      <name val="Arial"/>
      <family val="2"/>
    </font>
    <font>
      <sz val="9"/>
      <name val="Arial"/>
      <family val="2"/>
    </font>
    <font>
      <b/>
      <sz val="8"/>
      <name val="Arial"/>
      <family val="2"/>
    </font>
    <font>
      <b/>
      <sz val="8"/>
      <color theme="1"/>
      <name val="Arial"/>
      <family val="2"/>
    </font>
    <font>
      <sz val="8"/>
      <name val="Arial"/>
      <family val="2"/>
    </font>
    <font>
      <sz val="11"/>
      <color rgb="FFFF0000"/>
      <name val="Calibri"/>
      <family val="2"/>
      <scheme val="minor"/>
    </font>
    <font>
      <sz val="11"/>
      <color theme="10"/>
      <name val="Calibri"/>
      <family val="2"/>
      <scheme val="minor"/>
    </font>
    <font>
      <sz val="8"/>
      <color rgb="FF1F1F1F"/>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rgb="FF4CAA4C"/>
        <bgColor indexed="64"/>
      </patternFill>
    </fill>
    <fill>
      <patternFill patternType="solid">
        <fgColor rgb="FF4CAA4C"/>
        <bgColor rgb="FFFBD4B4"/>
      </patternFill>
    </fill>
    <fill>
      <patternFill patternType="solid">
        <fgColor theme="9"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
      <left/>
      <right/>
      <top style="medium">
        <color rgb="FF000000"/>
      </top>
      <bottom style="thin">
        <color indexed="64"/>
      </bottom>
      <diagonal/>
    </border>
    <border>
      <left style="thin">
        <color auto="1"/>
      </left>
      <right style="medium">
        <color rgb="FF000000"/>
      </right>
      <top style="thin">
        <color auto="1"/>
      </top>
      <bottom style="thin">
        <color auto="1"/>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right style="thin">
        <color auto="1"/>
      </right>
      <top style="thin">
        <color rgb="FF000000"/>
      </top>
      <bottom/>
      <diagonal/>
    </border>
    <border>
      <left style="medium">
        <color rgb="FF000000"/>
      </left>
      <right style="medium">
        <color rgb="FFCCCCCC"/>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000000"/>
      </bottom>
      <diagonal/>
    </border>
  </borders>
  <cellStyleXfs count="15">
    <xf numFmtId="0" fontId="0" fillId="0" borderId="0"/>
    <xf numFmtId="0" fontId="1"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2" fillId="0" borderId="0"/>
    <xf numFmtId="0" fontId="5" fillId="0" borderId="2" applyBorder="0">
      <alignment horizontal="center" vertical="center" wrapText="1"/>
    </xf>
    <xf numFmtId="0" fontId="33" fillId="0" borderId="0"/>
    <xf numFmtId="0" fontId="3" fillId="0" borderId="0"/>
  </cellStyleXfs>
  <cellXfs count="177">
    <xf numFmtId="0" fontId="0" fillId="0" borderId="0" xfId="0"/>
    <xf numFmtId="0" fontId="6" fillId="0" borderId="1" xfId="0" applyFont="1" applyBorder="1"/>
    <xf numFmtId="0" fontId="7"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8" fillId="0" borderId="1" xfId="1" applyFont="1" applyBorder="1"/>
    <xf numFmtId="0" fontId="8" fillId="0" borderId="1" xfId="1" applyFont="1" applyBorder="1" applyAlignment="1">
      <alignment wrapText="1"/>
    </xf>
    <xf numFmtId="0" fontId="8" fillId="0" borderId="1" xfId="1" applyFont="1" applyBorder="1" applyAlignment="1">
      <alignment horizontal="center" wrapText="1"/>
    </xf>
    <xf numFmtId="0" fontId="9" fillId="3" borderId="0" xfId="2" applyFont="1" applyFill="1"/>
    <xf numFmtId="0" fontId="14" fillId="0" borderId="0" xfId="2" applyFont="1" applyAlignment="1">
      <alignment vertical="center" wrapText="1"/>
    </xf>
    <xf numFmtId="0" fontId="22" fillId="0" borderId="0" xfId="2" applyFont="1" applyAlignment="1">
      <alignment vertical="center" wrapText="1"/>
    </xf>
    <xf numFmtId="0" fontId="25" fillId="4" borderId="1" xfId="2" applyFont="1" applyFill="1" applyBorder="1" applyAlignment="1">
      <alignment horizontal="center" vertical="center" wrapText="1"/>
    </xf>
    <xf numFmtId="9" fontId="20" fillId="4" borderId="1" xfId="2" applyNumberFormat="1" applyFont="1" applyFill="1" applyBorder="1" applyAlignment="1">
      <alignment horizontal="center" vertical="center" wrapText="1"/>
    </xf>
    <xf numFmtId="0" fontId="20" fillId="4" borderId="1" xfId="2" applyFont="1" applyFill="1" applyBorder="1" applyAlignment="1">
      <alignment horizontal="center" vertical="center" wrapText="1"/>
    </xf>
    <xf numFmtId="0" fontId="9" fillId="0" borderId="1" xfId="2" applyFont="1" applyBorder="1" applyAlignment="1">
      <alignment horizontal="center" vertical="center" wrapText="1"/>
    </xf>
    <xf numFmtId="9" fontId="22" fillId="0" borderId="1" xfId="0" applyNumberFormat="1" applyFont="1" applyBorder="1" applyAlignment="1">
      <alignment horizontal="center" vertical="center" wrapText="1"/>
    </xf>
    <xf numFmtId="0" fontId="9" fillId="0" borderId="0" xfId="2" applyFont="1" applyAlignment="1">
      <alignment horizontal="justify" vertical="top" wrapText="1"/>
    </xf>
    <xf numFmtId="165" fontId="6" fillId="0" borderId="1" xfId="0" applyNumberFormat="1" applyFont="1" applyBorder="1" applyAlignment="1">
      <alignment horizontal="center" vertical="center"/>
    </xf>
    <xf numFmtId="0" fontId="28" fillId="0" borderId="1" xfId="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xf numFmtId="0" fontId="29" fillId="7" borderId="1" xfId="0" applyFont="1" applyFill="1" applyBorder="1" applyAlignment="1">
      <alignment horizontal="center"/>
    </xf>
    <xf numFmtId="0" fontId="30" fillId="8"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0" fillId="0" borderId="0" xfId="0" applyAlignment="1">
      <alignment wrapText="1"/>
    </xf>
    <xf numFmtId="9" fontId="21" fillId="4" borderId="1" xfId="2" applyNumberFormat="1" applyFont="1" applyFill="1" applyBorder="1" applyAlignment="1">
      <alignment horizontal="center" vertical="center" wrapText="1"/>
    </xf>
    <xf numFmtId="9" fontId="27" fillId="6" borderId="1" xfId="0" applyNumberFormat="1"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9" fontId="27" fillId="0" borderId="2" xfId="2" applyNumberFormat="1" applyFont="1" applyBorder="1" applyAlignment="1">
      <alignment horizontal="center" vertical="center" wrapText="1"/>
    </xf>
    <xf numFmtId="9" fontId="22" fillId="0" borderId="1" xfId="0" applyNumberFormat="1" applyFont="1" applyBorder="1" applyAlignment="1" applyProtection="1">
      <alignment horizontal="center" vertical="center" wrapText="1"/>
      <protection locked="0"/>
    </xf>
    <xf numFmtId="164" fontId="12" fillId="0" borderId="6" xfId="2" applyNumberFormat="1" applyFont="1" applyBorder="1" applyAlignment="1">
      <alignment horizontal="center" vertical="center" wrapText="1"/>
    </xf>
    <xf numFmtId="0" fontId="14" fillId="0" borderId="11" xfId="2" applyFont="1" applyBorder="1" applyAlignment="1">
      <alignment vertical="center" wrapText="1"/>
    </xf>
    <xf numFmtId="0" fontId="16" fillId="0" borderId="11" xfId="2" applyFont="1" applyBorder="1" applyAlignment="1">
      <alignment vertical="center" wrapText="1"/>
    </xf>
    <xf numFmtId="9" fontId="17" fillId="0" borderId="11" xfId="2" applyNumberFormat="1" applyFont="1" applyBorder="1" applyAlignment="1">
      <alignment vertical="center" wrapText="1"/>
    </xf>
    <xf numFmtId="9" fontId="17" fillId="0" borderId="11" xfId="2" applyNumberFormat="1" applyFont="1" applyBorder="1" applyAlignment="1">
      <alignment horizontal="center" vertical="center" wrapText="1"/>
    </xf>
    <xf numFmtId="0" fontId="18" fillId="0" borderId="11" xfId="2"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left" vertical="center" wrapText="1"/>
    </xf>
    <xf numFmtId="0" fontId="34" fillId="0" borderId="1" xfId="0" applyFont="1" applyBorder="1" applyAlignment="1">
      <alignment horizontal="center" vertical="center" wrapText="1"/>
    </xf>
    <xf numFmtId="0" fontId="13" fillId="0" borderId="15" xfId="2" applyFont="1" applyBorder="1" applyAlignment="1">
      <alignment vertical="center" wrapText="1"/>
    </xf>
    <xf numFmtId="0" fontId="12" fillId="0" borderId="2" xfId="2" applyFont="1" applyBorder="1" applyAlignment="1">
      <alignment horizontal="center" vertical="center" wrapText="1"/>
    </xf>
    <xf numFmtId="0" fontId="13" fillId="4" borderId="10" xfId="2" applyFont="1" applyFill="1" applyBorder="1" applyAlignment="1">
      <alignment horizontal="center" vertical="center" wrapText="1"/>
    </xf>
    <xf numFmtId="0" fontId="22" fillId="0" borderId="15" xfId="2" applyFont="1" applyBorder="1" applyAlignment="1">
      <alignment horizontal="left" vertical="top" wrapText="1"/>
    </xf>
    <xf numFmtId="0" fontId="22" fillId="0" borderId="3" xfId="2" applyFont="1" applyBorder="1" applyAlignment="1">
      <alignment horizontal="center" vertical="center" wrapText="1"/>
    </xf>
    <xf numFmtId="0" fontId="9" fillId="0" borderId="1" xfId="2" applyFont="1" applyBorder="1" applyAlignment="1" applyProtection="1">
      <alignment horizontal="center" vertical="center" wrapText="1"/>
      <protection locked="0"/>
    </xf>
    <xf numFmtId="0" fontId="13" fillId="0" borderId="0" xfId="2" applyFont="1" applyAlignment="1">
      <alignment vertical="center" wrapText="1"/>
    </xf>
    <xf numFmtId="164" fontId="12" fillId="0" borderId="0" xfId="2" applyNumberFormat="1" applyFont="1" applyAlignment="1">
      <alignment horizontal="center" vertical="center" wrapText="1"/>
    </xf>
    <xf numFmtId="0" fontId="15" fillId="10" borderId="0" xfId="9" applyFont="1" applyFill="1" applyAlignment="1">
      <alignment vertical="center" wrapText="1"/>
    </xf>
    <xf numFmtId="0" fontId="12" fillId="0" borderId="0" xfId="2" applyFont="1" applyAlignment="1">
      <alignment vertical="center" wrapText="1"/>
    </xf>
    <xf numFmtId="0" fontId="37" fillId="0" borderId="1" xfId="0" applyFont="1" applyBorder="1" applyAlignment="1">
      <alignment horizontal="center" vertical="center" wrapText="1"/>
    </xf>
    <xf numFmtId="14" fontId="37" fillId="0" borderId="1" xfId="0" applyNumberFormat="1" applyFont="1" applyBorder="1" applyAlignment="1">
      <alignment horizontal="center" vertical="center" wrapText="1"/>
    </xf>
    <xf numFmtId="14" fontId="37" fillId="11" borderId="1" xfId="0" applyNumberFormat="1" applyFont="1" applyFill="1" applyBorder="1" applyAlignment="1">
      <alignment horizontal="center" vertical="center" wrapText="1"/>
    </xf>
    <xf numFmtId="0" fontId="37" fillId="11" borderId="1" xfId="0" applyFont="1" applyFill="1" applyBorder="1" applyAlignment="1">
      <alignment horizontal="center" vertical="center" wrapText="1"/>
    </xf>
    <xf numFmtId="0" fontId="34" fillId="11" borderId="1" xfId="0" applyFont="1" applyFill="1" applyBorder="1" applyAlignment="1">
      <alignment horizontal="center" vertical="center" wrapText="1"/>
    </xf>
    <xf numFmtId="0" fontId="35" fillId="11" borderId="6" xfId="0" applyFont="1" applyFill="1" applyBorder="1" applyAlignment="1">
      <alignment horizontal="center" vertical="center" wrapText="1"/>
    </xf>
    <xf numFmtId="0" fontId="0" fillId="0" borderId="32" xfId="0" applyBorder="1" applyAlignment="1">
      <alignment vertical="center" wrapText="1"/>
    </xf>
    <xf numFmtId="0" fontId="0" fillId="0" borderId="33" xfId="0" applyBorder="1" applyAlignment="1">
      <alignment vertical="top" wrapText="1"/>
    </xf>
    <xf numFmtId="0" fontId="0" fillId="0" borderId="34" xfId="0" applyBorder="1" applyAlignment="1">
      <alignment wrapText="1"/>
    </xf>
    <xf numFmtId="0" fontId="0" fillId="0" borderId="35" xfId="0" applyBorder="1" applyAlignment="1">
      <alignment vertical="center" wrapText="1"/>
    </xf>
    <xf numFmtId="0" fontId="0" fillId="0" borderId="36" xfId="0" applyBorder="1" applyAlignment="1">
      <alignment wrapText="1"/>
    </xf>
    <xf numFmtId="0" fontId="0" fillId="0" borderId="1" xfId="0" applyBorder="1" applyAlignment="1">
      <alignment wrapText="1"/>
    </xf>
    <xf numFmtId="0" fontId="38" fillId="0" borderId="1" xfId="0" applyFont="1" applyBorder="1" applyAlignment="1">
      <alignment wrapText="1"/>
    </xf>
    <xf numFmtId="0" fontId="38" fillId="0" borderId="1" xfId="0" applyFont="1" applyBorder="1"/>
    <xf numFmtId="0" fontId="38" fillId="0" borderId="0" xfId="0" applyFont="1"/>
    <xf numFmtId="0" fontId="38" fillId="0" borderId="1" xfId="1" applyFont="1" applyBorder="1" applyAlignment="1">
      <alignment wrapText="1"/>
    </xf>
    <xf numFmtId="0" fontId="39" fillId="0" borderId="1" xfId="1" applyFont="1" applyBorder="1" applyAlignment="1">
      <alignment wrapText="1"/>
    </xf>
    <xf numFmtId="0" fontId="9" fillId="0" borderId="1" xfId="14" applyFont="1" applyBorder="1" applyAlignment="1">
      <alignment horizontal="center" vertical="center" wrapText="1"/>
    </xf>
    <xf numFmtId="0" fontId="9" fillId="0" borderId="1" xfId="14" applyFont="1" applyBorder="1" applyAlignment="1" applyProtection="1">
      <alignment horizontal="center" vertical="center" wrapText="1"/>
      <protection locked="0"/>
    </xf>
    <xf numFmtId="0" fontId="9" fillId="0" borderId="1" xfId="14" applyFont="1" applyBorder="1" applyAlignment="1">
      <alignment horizontal="left" vertical="center" wrapText="1"/>
    </xf>
    <xf numFmtId="0" fontId="9" fillId="0" borderId="1" xfId="14" applyFont="1" applyBorder="1" applyAlignment="1" applyProtection="1">
      <alignment horizontal="left" vertical="center" wrapText="1"/>
      <protection locked="0"/>
    </xf>
    <xf numFmtId="0" fontId="9" fillId="0" borderId="1" xfId="14" applyFont="1" applyBorder="1" applyAlignment="1" applyProtection="1">
      <alignment vertical="center" wrapText="1"/>
      <protection locked="0"/>
    </xf>
    <xf numFmtId="0" fontId="40" fillId="0" borderId="0" xfId="0" applyFont="1" applyAlignment="1">
      <alignment horizontal="center" vertical="center" wrapText="1"/>
    </xf>
    <xf numFmtId="9" fontId="27" fillId="0" borderId="1" xfId="2" applyNumberFormat="1" applyFont="1" applyBorder="1" applyAlignment="1">
      <alignment horizontal="center" vertical="center" wrapText="1"/>
    </xf>
    <xf numFmtId="0" fontId="9" fillId="0" borderId="6" xfId="2" applyFont="1" applyBorder="1" applyAlignment="1">
      <alignment horizontal="center" vertical="center" wrapText="1"/>
    </xf>
    <xf numFmtId="0" fontId="8" fillId="0" borderId="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6" xfId="1" applyFont="1" applyBorder="1" applyAlignment="1">
      <alignment horizontal="center"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30" fillId="8" borderId="7" xfId="0" applyFont="1" applyFill="1" applyBorder="1" applyAlignment="1">
      <alignment horizontal="center"/>
    </xf>
    <xf numFmtId="0" fontId="30" fillId="8" borderId="8" xfId="0" applyFont="1" applyFill="1" applyBorder="1" applyAlignment="1">
      <alignment horizontal="center"/>
    </xf>
    <xf numFmtId="0" fontId="30" fillId="8" borderId="9" xfId="0" applyFont="1" applyFill="1" applyBorder="1" applyAlignment="1">
      <alignment horizontal="center"/>
    </xf>
    <xf numFmtId="0" fontId="30" fillId="9" borderId="7" xfId="0" applyFont="1" applyFill="1" applyBorder="1" applyAlignment="1">
      <alignment horizontal="center" wrapText="1"/>
    </xf>
    <xf numFmtId="0" fontId="30" fillId="9" borderId="8" xfId="0" applyFont="1" applyFill="1" applyBorder="1" applyAlignment="1">
      <alignment horizontal="center" wrapText="1"/>
    </xf>
    <xf numFmtId="0" fontId="30" fillId="9" borderId="9" xfId="0" applyFont="1" applyFill="1" applyBorder="1" applyAlignment="1">
      <alignment horizontal="center" wrapText="1"/>
    </xf>
    <xf numFmtId="0" fontId="11" fillId="4" borderId="22" xfId="2" applyFont="1" applyFill="1" applyBorder="1" applyAlignment="1">
      <alignment horizontal="center" vertical="center" wrapText="1"/>
    </xf>
    <xf numFmtId="0" fontId="11" fillId="4" borderId="13" xfId="2" applyFont="1" applyFill="1" applyBorder="1" applyAlignment="1">
      <alignment horizontal="center" vertical="center" wrapText="1"/>
    </xf>
    <xf numFmtId="9" fontId="22" fillId="0" borderId="1" xfId="0" applyNumberFormat="1" applyFont="1" applyBorder="1" applyAlignment="1">
      <alignment horizontal="center" vertical="center" wrapText="1"/>
    </xf>
    <xf numFmtId="0" fontId="26" fillId="0" borderId="1" xfId="2" applyFont="1" applyBorder="1" applyAlignment="1">
      <alignment horizontal="center" vertical="center" wrapText="1"/>
    </xf>
    <xf numFmtId="0" fontId="9" fillId="0" borderId="2"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6"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25" xfId="2" applyFont="1" applyBorder="1" applyAlignment="1">
      <alignment horizontal="center" vertical="center" wrapText="1"/>
    </xf>
    <xf numFmtId="0" fontId="9" fillId="0" borderId="23" xfId="2" applyFont="1" applyBorder="1" applyAlignment="1">
      <alignment horizontal="center" vertical="center" wrapText="1"/>
    </xf>
    <xf numFmtId="0" fontId="26" fillId="0" borderId="1" xfId="2" applyFont="1" applyBorder="1" applyAlignment="1">
      <alignment horizontal="center" vertical="center"/>
    </xf>
    <xf numFmtId="9" fontId="27" fillId="0" borderId="2" xfId="0" applyNumberFormat="1" applyFont="1" applyBorder="1" applyAlignment="1" applyProtection="1">
      <alignment horizontal="center" vertical="center" wrapText="1"/>
      <protection locked="0"/>
    </xf>
    <xf numFmtId="9" fontId="27" fillId="0" borderId="10" xfId="0" applyNumberFormat="1" applyFont="1" applyBorder="1" applyAlignment="1" applyProtection="1">
      <alignment horizontal="center" vertical="center" wrapText="1"/>
      <protection locked="0"/>
    </xf>
    <xf numFmtId="9" fontId="27" fillId="0" borderId="6" xfId="0" applyNumberFormat="1" applyFont="1" applyBorder="1" applyAlignment="1" applyProtection="1">
      <alignment horizontal="center" vertical="center" wrapText="1"/>
      <protection locked="0"/>
    </xf>
    <xf numFmtId="0" fontId="22" fillId="0" borderId="9" xfId="2" applyFont="1" applyBorder="1" applyAlignment="1" applyProtection="1">
      <alignment horizontal="center" vertical="center" wrapText="1"/>
      <protection locked="0"/>
    </xf>
    <xf numFmtId="0" fontId="22" fillId="0" borderId="1" xfId="2"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22" fillId="0" borderId="1" xfId="2" applyFont="1" applyBorder="1" applyAlignment="1">
      <alignment horizontal="center" vertical="center" wrapText="1"/>
    </xf>
    <xf numFmtId="3" fontId="22" fillId="0" borderId="1" xfId="2" applyNumberFormat="1" applyFont="1" applyBorder="1" applyAlignment="1" applyProtection="1">
      <alignment horizontal="center" vertical="center" wrapText="1"/>
      <protection locked="0"/>
    </xf>
    <xf numFmtId="9" fontId="27" fillId="0" borderId="1" xfId="2" applyNumberFormat="1" applyFont="1" applyBorder="1" applyAlignment="1">
      <alignment horizontal="center" vertical="center" wrapText="1"/>
    </xf>
    <xf numFmtId="0" fontId="22" fillId="0" borderId="1" xfId="2" applyFont="1" applyBorder="1" applyAlignment="1">
      <alignment horizontal="center" vertical="center"/>
    </xf>
    <xf numFmtId="9" fontId="27" fillId="0" borderId="1" xfId="0" applyNumberFormat="1" applyFont="1" applyBorder="1" applyAlignment="1" applyProtection="1">
      <alignment horizontal="center" vertical="center" wrapText="1"/>
      <protection locked="0"/>
    </xf>
    <xf numFmtId="9" fontId="26" fillId="0" borderId="1" xfId="0" applyNumberFormat="1" applyFont="1" applyBorder="1" applyAlignment="1">
      <alignment horizontal="center" vertical="center" wrapText="1"/>
    </xf>
    <xf numFmtId="0" fontId="20" fillId="4" borderId="1" xfId="2" applyFont="1" applyFill="1" applyBorder="1" applyAlignment="1">
      <alignment horizontal="center" vertical="center" textRotation="90" wrapText="1"/>
    </xf>
    <xf numFmtId="0" fontId="13" fillId="4" borderId="1" xfId="2" applyFont="1" applyFill="1" applyBorder="1" applyAlignment="1">
      <alignment horizontal="center" vertical="center" wrapText="1"/>
    </xf>
    <xf numFmtId="0" fontId="13" fillId="4" borderId="7" xfId="2" applyFont="1" applyFill="1" applyBorder="1" applyAlignment="1">
      <alignment horizontal="center" vertical="center" wrapText="1"/>
    </xf>
    <xf numFmtId="0" fontId="19" fillId="4" borderId="2" xfId="2" applyFont="1" applyFill="1" applyBorder="1" applyAlignment="1">
      <alignment horizontal="center" vertical="center" wrapText="1"/>
    </xf>
    <xf numFmtId="0" fontId="19" fillId="4" borderId="1" xfId="2" applyFont="1" applyFill="1" applyBorder="1" applyAlignment="1">
      <alignment horizontal="center" vertical="center" wrapText="1"/>
    </xf>
    <xf numFmtId="9" fontId="20" fillId="4" borderId="6" xfId="2" applyNumberFormat="1" applyFont="1" applyFill="1" applyBorder="1" applyAlignment="1">
      <alignment horizontal="center" vertical="center" wrapText="1"/>
    </xf>
    <xf numFmtId="9" fontId="20" fillId="4" borderId="9" xfId="2" applyNumberFormat="1" applyFont="1" applyFill="1" applyBorder="1" applyAlignment="1">
      <alignment horizontal="center" vertical="center" wrapText="1"/>
    </xf>
    <xf numFmtId="9" fontId="20" fillId="4" borderId="1" xfId="2" applyNumberFormat="1"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1" fillId="4" borderId="6" xfId="2" applyFont="1" applyFill="1" applyBorder="1" applyAlignment="1">
      <alignment horizontal="center" vertical="center" wrapText="1"/>
    </xf>
    <xf numFmtId="0" fontId="20" fillId="5" borderId="1" xfId="2" applyFont="1" applyFill="1" applyBorder="1" applyAlignment="1">
      <alignment horizontal="center" vertical="center" textRotation="90" wrapText="1"/>
    </xf>
    <xf numFmtId="164" fontId="12" fillId="0" borderId="6" xfId="2" applyNumberFormat="1" applyFont="1" applyBorder="1" applyAlignment="1">
      <alignment horizontal="left" vertical="center" wrapText="1"/>
    </xf>
    <xf numFmtId="164" fontId="12" fillId="0" borderId="23" xfId="2" applyNumberFormat="1" applyFont="1" applyBorder="1" applyAlignment="1">
      <alignment horizontal="left" vertical="center" wrapText="1"/>
    </xf>
    <xf numFmtId="0" fontId="35" fillId="0" borderId="19" xfId="2" applyFont="1" applyBorder="1" applyAlignment="1" applyProtection="1">
      <alignment horizontal="center" vertical="center" wrapText="1"/>
      <protection locked="0"/>
    </xf>
    <xf numFmtId="0" fontId="36" fillId="0" borderId="13" xfId="0" applyFont="1" applyBorder="1" applyAlignment="1">
      <alignment horizontal="left" vertical="center"/>
    </xf>
    <xf numFmtId="0" fontId="35" fillId="0" borderId="9" xfId="2" applyFont="1" applyBorder="1" applyAlignment="1" applyProtection="1">
      <alignment horizontal="center" vertical="center" wrapText="1"/>
      <protection locked="0"/>
    </xf>
    <xf numFmtId="0" fontId="35" fillId="0" borderId="1" xfId="2" applyFont="1" applyBorder="1" applyAlignment="1" applyProtection="1">
      <alignment horizontal="center" vertical="center" wrapText="1"/>
      <protection locked="0"/>
    </xf>
    <xf numFmtId="0" fontId="35" fillId="0" borderId="7" xfId="2" applyFont="1" applyBorder="1" applyAlignment="1" applyProtection="1">
      <alignment horizontal="center" vertical="center" wrapText="1"/>
      <protection locked="0"/>
    </xf>
    <xf numFmtId="0" fontId="35" fillId="0" borderId="27" xfId="2" applyFont="1" applyBorder="1" applyAlignment="1" applyProtection="1">
      <alignment horizontal="center" vertical="center" wrapText="1"/>
      <protection locked="0"/>
    </xf>
    <xf numFmtId="0" fontId="35" fillId="0" borderId="14" xfId="2" applyFont="1" applyBorder="1" applyAlignment="1" applyProtection="1">
      <alignment horizontal="center" vertical="center" wrapText="1"/>
      <protection locked="0"/>
    </xf>
    <xf numFmtId="0" fontId="35" fillId="0" borderId="26" xfId="2" applyFont="1" applyBorder="1" applyAlignment="1" applyProtection="1">
      <alignment horizontal="center" vertical="center" wrapText="1"/>
      <protection locked="0"/>
    </xf>
    <xf numFmtId="0" fontId="12" fillId="0" borderId="0" xfId="2" applyFont="1" applyAlignment="1" applyProtection="1">
      <alignment horizontal="center" vertical="center" wrapText="1"/>
      <protection locked="0"/>
    </xf>
    <xf numFmtId="0" fontId="12" fillId="0" borderId="3" xfId="2" applyFont="1" applyBorder="1" applyAlignment="1" applyProtection="1">
      <alignment horizontal="center" vertical="center" wrapText="1"/>
      <protection locked="0"/>
    </xf>
    <xf numFmtId="0" fontId="11" fillId="4" borderId="4" xfId="2" applyFont="1" applyFill="1" applyBorder="1" applyAlignment="1">
      <alignment horizontal="center" vertical="center" wrapText="1"/>
    </xf>
    <xf numFmtId="0" fontId="11" fillId="4" borderId="5" xfId="2" applyFont="1" applyFill="1" applyBorder="1" applyAlignment="1">
      <alignment horizontal="center" vertical="center" wrapText="1"/>
    </xf>
    <xf numFmtId="0" fontId="9" fillId="3" borderId="13" xfId="2" applyFont="1" applyFill="1" applyBorder="1" applyAlignment="1">
      <alignment horizontal="center"/>
    </xf>
    <xf numFmtId="0" fontId="11" fillId="4" borderId="28" xfId="2" applyFont="1" applyFill="1" applyBorder="1" applyAlignment="1">
      <alignment horizontal="center" vertical="center" wrapText="1"/>
    </xf>
    <xf numFmtId="0" fontId="11" fillId="4" borderId="29" xfId="2" applyFont="1" applyFill="1" applyBorder="1" applyAlignment="1">
      <alignment horizontal="center" vertical="center" wrapText="1"/>
    </xf>
    <xf numFmtId="0" fontId="11" fillId="4" borderId="21" xfId="2" applyFont="1" applyFill="1" applyBorder="1" applyAlignment="1">
      <alignment horizontal="center" vertical="center" wrapText="1"/>
    </xf>
    <xf numFmtId="0" fontId="11" fillId="4" borderId="16" xfId="2" applyFont="1" applyFill="1" applyBorder="1" applyAlignment="1">
      <alignment horizontal="center" vertical="center" wrapText="1"/>
    </xf>
    <xf numFmtId="0" fontId="11" fillId="4" borderId="18" xfId="2" applyFont="1" applyFill="1" applyBorder="1" applyAlignment="1">
      <alignment horizontal="center" vertical="center" wrapText="1"/>
    </xf>
    <xf numFmtId="0" fontId="20" fillId="4" borderId="9" xfId="2" applyFont="1" applyFill="1" applyBorder="1" applyAlignment="1">
      <alignment horizontal="center" vertical="center" wrapText="1"/>
    </xf>
    <xf numFmtId="0" fontId="9" fillId="0" borderId="22" xfId="2" applyFont="1" applyBorder="1" applyAlignment="1">
      <alignment horizontal="center" vertical="center" wrapText="1"/>
    </xf>
    <xf numFmtId="0" fontId="10" fillId="0" borderId="11" xfId="2" applyFont="1" applyBorder="1" applyAlignment="1">
      <alignment horizontal="center" vertical="center"/>
    </xf>
    <xf numFmtId="0" fontId="13" fillId="4" borderId="11" xfId="2" applyFont="1" applyFill="1" applyBorder="1" applyAlignment="1">
      <alignment horizontal="center" vertical="center"/>
    </xf>
    <xf numFmtId="0" fontId="13" fillId="4" borderId="5" xfId="2" applyFont="1" applyFill="1" applyBorder="1" applyAlignment="1">
      <alignment horizontal="center" vertical="center"/>
    </xf>
    <xf numFmtId="0" fontId="20" fillId="4" borderId="13" xfId="2" applyFont="1" applyFill="1" applyBorder="1" applyAlignment="1">
      <alignment horizontal="center" vertical="center" wrapText="1"/>
    </xf>
    <xf numFmtId="0" fontId="11" fillId="4" borderId="12" xfId="2" applyFont="1" applyFill="1" applyBorder="1" applyAlignment="1">
      <alignment horizontal="center" vertical="center" wrapText="1"/>
    </xf>
    <xf numFmtId="0" fontId="11" fillId="4" borderId="17" xfId="2" applyFont="1" applyFill="1" applyBorder="1" applyAlignment="1">
      <alignment horizontal="center" vertical="center" wrapText="1"/>
    </xf>
    <xf numFmtId="0" fontId="20" fillId="4" borderId="1" xfId="2" applyFont="1" applyFill="1" applyBorder="1" applyAlignment="1">
      <alignment horizontal="center" vertical="center" wrapText="1"/>
    </xf>
    <xf numFmtId="0" fontId="16" fillId="0" borderId="16" xfId="2" applyFont="1" applyBorder="1" applyAlignment="1" applyProtection="1">
      <alignment horizontal="center" vertical="center" wrapText="1"/>
      <protection locked="0"/>
    </xf>
    <xf numFmtId="0" fontId="12" fillId="0" borderId="1" xfId="2" applyFont="1" applyBorder="1" applyAlignment="1">
      <alignment horizontal="left" vertical="center" wrapText="1"/>
    </xf>
    <xf numFmtId="0" fontId="12" fillId="0" borderId="20" xfId="2" applyFont="1" applyBorder="1" applyAlignment="1">
      <alignment horizontal="left" vertical="center" wrapText="1"/>
    </xf>
    <xf numFmtId="0" fontId="11" fillId="4" borderId="23"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11" fillId="4" borderId="20" xfId="2" applyFont="1" applyFill="1" applyBorder="1" applyAlignment="1">
      <alignment horizontal="center" vertical="center" wrapText="1"/>
    </xf>
    <xf numFmtId="0" fontId="20" fillId="4" borderId="20" xfId="2" applyFont="1" applyFill="1" applyBorder="1" applyAlignment="1">
      <alignment horizontal="center" vertical="center" wrapText="1"/>
    </xf>
    <xf numFmtId="0" fontId="20" fillId="4" borderId="6" xfId="2" applyFont="1" applyFill="1" applyBorder="1" applyAlignment="1">
      <alignment horizontal="center" vertical="center" wrapText="1"/>
    </xf>
    <xf numFmtId="0" fontId="11" fillId="4" borderId="30" xfId="2" applyFont="1" applyFill="1" applyBorder="1" applyAlignment="1">
      <alignment horizontal="center" vertical="center" wrapText="1"/>
    </xf>
    <xf numFmtId="0" fontId="11" fillId="4" borderId="31" xfId="2" applyFont="1" applyFill="1" applyBorder="1" applyAlignment="1">
      <alignment horizontal="center" vertical="center" wrapText="1"/>
    </xf>
    <xf numFmtId="0" fontId="11" fillId="4" borderId="11" xfId="2" applyFont="1" applyFill="1" applyBorder="1" applyAlignment="1">
      <alignment horizontal="center" vertical="center" wrapText="1"/>
    </xf>
    <xf numFmtId="0" fontId="36" fillId="11" borderId="13" xfId="0" applyFont="1" applyFill="1" applyBorder="1" applyAlignment="1">
      <alignment horizontal="center"/>
    </xf>
    <xf numFmtId="0" fontId="9" fillId="0" borderId="13" xfId="14" applyFont="1" applyBorder="1" applyAlignment="1">
      <alignment horizontal="center" wrapText="1"/>
    </xf>
    <xf numFmtId="0" fontId="9" fillId="0" borderId="13" xfId="14" applyFont="1" applyBorder="1" applyAlignment="1" applyProtection="1">
      <alignment horizontal="center" vertical="center" wrapText="1"/>
      <protection locked="0"/>
    </xf>
    <xf numFmtId="0" fontId="9" fillId="0" borderId="13" xfId="14" applyFont="1" applyBorder="1" applyAlignment="1" applyProtection="1">
      <alignment horizontal="center" wrapText="1"/>
      <protection locked="0"/>
    </xf>
    <xf numFmtId="0" fontId="9" fillId="0" borderId="13" xfId="2" applyFont="1" applyBorder="1" applyAlignment="1">
      <alignment horizontal="center" vertical="center" wrapText="1"/>
    </xf>
    <xf numFmtId="0" fontId="9" fillId="0" borderId="13" xfId="2" applyFont="1" applyBorder="1" applyAlignment="1" applyProtection="1">
      <alignment horizontal="center" vertical="center" wrapText="1"/>
      <protection locked="0"/>
    </xf>
    <xf numFmtId="0" fontId="26" fillId="0" borderId="7" xfId="2" applyFont="1" applyBorder="1" applyAlignment="1">
      <alignment horizontal="center" vertical="center"/>
    </xf>
    <xf numFmtId="0" fontId="22" fillId="0" borderId="9" xfId="0" applyFont="1" applyBorder="1" applyAlignment="1" applyProtection="1">
      <alignment horizontal="center" vertical="center" wrapText="1"/>
      <protection locked="0"/>
    </xf>
    <xf numFmtId="0" fontId="9" fillId="0" borderId="2" xfId="14" applyFont="1" applyBorder="1" applyAlignment="1">
      <alignment horizontal="center" wrapText="1"/>
    </xf>
    <xf numFmtId="0" fontId="9" fillId="0" borderId="2" xfId="14" applyFont="1" applyBorder="1" applyAlignment="1" applyProtection="1">
      <alignment horizontal="center" vertical="center" wrapText="1"/>
      <protection locked="0"/>
    </xf>
    <xf numFmtId="0" fontId="9" fillId="0" borderId="2" xfId="14" applyFont="1" applyBorder="1" applyAlignment="1" applyProtection="1">
      <alignment horizontal="center" wrapText="1"/>
      <protection locked="0"/>
    </xf>
    <xf numFmtId="0" fontId="9" fillId="0" borderId="6" xfId="2" applyFont="1" applyBorder="1" applyAlignment="1" applyProtection="1">
      <alignment horizontal="center" vertical="center" wrapText="1"/>
      <protection locked="0"/>
    </xf>
  </cellXfs>
  <cellStyles count="15">
    <cellStyle name="Estilo 2" xfId="12" xr:uid="{00000000-0005-0000-0000-000000000000}"/>
    <cellStyle name="Hipervínculo" xfId="1" builtinId="8"/>
    <cellStyle name="Normal" xfId="0" builtinId="0"/>
    <cellStyle name="Normal - Style1 2" xfId="13" xr:uid="{00000000-0005-0000-0000-000003000000}"/>
    <cellStyle name="Normal 10" xfId="9" xr:uid="{00000000-0005-0000-0000-000004000000}"/>
    <cellStyle name="Normal 11" xfId="7" xr:uid="{00000000-0005-0000-0000-000005000000}"/>
    <cellStyle name="Normal 12" xfId="4" xr:uid="{00000000-0005-0000-0000-000006000000}"/>
    <cellStyle name="Normal 13" xfId="6" xr:uid="{00000000-0005-0000-0000-000007000000}"/>
    <cellStyle name="Normal 14" xfId="5" xr:uid="{00000000-0005-0000-0000-000008000000}"/>
    <cellStyle name="Normal 2" xfId="2" xr:uid="{00000000-0005-0000-0000-000009000000}"/>
    <cellStyle name="Normal 2 2" xfId="14" xr:uid="{D2D7051C-00C2-4939-8C1F-68C4134CF7F4}"/>
    <cellStyle name="Normal 4" xfId="3" xr:uid="{00000000-0005-0000-0000-00000A000000}"/>
    <cellStyle name="Normal 6" xfId="11" xr:uid="{00000000-0005-0000-0000-00000B000000}"/>
    <cellStyle name="Normal 8" xfId="10" xr:uid="{00000000-0005-0000-0000-00000C000000}"/>
    <cellStyle name="Normal 9" xfId="8" xr:uid="{00000000-0005-0000-0000-00000D000000}"/>
  </cellStyles>
  <dxfs count="318">
    <dxf>
      <fill>
        <patternFill>
          <bgColor theme="3" tint="0.79998168889431442"/>
        </patternFill>
      </fill>
    </dxf>
    <dxf>
      <fill>
        <patternFill>
          <bgColor rgb="FFFFFF66"/>
        </patternFill>
      </fill>
    </dxf>
    <dxf>
      <fill>
        <patternFill>
          <bgColor rgb="FF66FF33"/>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bgColor theme="3" tint="0.59996337778862885"/>
        </patternFill>
      </fill>
    </dxf>
    <dxf>
      <fill>
        <patternFill>
          <bgColor rgb="FF66FF33"/>
        </patternFill>
      </fill>
    </dxf>
    <dxf>
      <fill>
        <patternFill>
          <bgColor theme="3" tint="0.79998168889431442"/>
        </patternFill>
      </fill>
    </dxf>
    <dxf>
      <fill>
        <patternFill>
          <bgColor theme="3" tint="0.59996337778862885"/>
        </patternFill>
      </fill>
    </dxf>
    <dxf>
      <fill>
        <patternFill>
          <bgColor rgb="FFFFFF66"/>
        </patternFill>
      </fill>
    </dxf>
    <dxf>
      <fill>
        <patternFill>
          <bgColor rgb="FFFFFF66"/>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rgb="FF66FF33"/>
        </patternFill>
      </fill>
    </dxf>
    <dxf>
      <fill>
        <patternFill>
          <bgColor theme="3" tint="0.79998168889431442"/>
        </patternFill>
      </fill>
    </dxf>
    <dxf>
      <fill>
        <patternFill>
          <bgColor theme="3" tint="0.59996337778862885"/>
        </patternFill>
      </fill>
    </dxf>
    <dxf>
      <fill>
        <patternFill>
          <bgColor theme="3" tint="0.59996337778862885"/>
        </patternFill>
      </fill>
    </dxf>
    <dxf>
      <fill>
        <patternFill>
          <bgColor rgb="FFFFFF66"/>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C00000"/>
          <bgColor rgb="FFC00000"/>
        </patternFill>
      </fill>
    </dxf>
    <dxf>
      <fill>
        <patternFill patternType="solid">
          <fgColor rgb="FF92D050"/>
          <bgColor rgb="FF92D05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FF66"/>
          <bgColor rgb="FFFFFF66"/>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2</xdr:row>
      <xdr:rowOff>76200</xdr:rowOff>
    </xdr:from>
    <xdr:to>
      <xdr:col>10</xdr:col>
      <xdr:colOff>514350</xdr:colOff>
      <xdr:row>6</xdr:row>
      <xdr:rowOff>239163</xdr:rowOff>
    </xdr:to>
    <xdr:pic>
      <xdr:nvPicPr>
        <xdr:cNvPr id="3" name="Imagen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457200"/>
          <a:ext cx="1143000" cy="1220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91729</xdr:colOff>
      <xdr:row>0</xdr:row>
      <xdr:rowOff>51431</xdr:rowOff>
    </xdr:from>
    <xdr:to>
      <xdr:col>2</xdr:col>
      <xdr:colOff>734665</xdr:colOff>
      <xdr:row>3</xdr:row>
      <xdr:rowOff>199598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9420" y="51431"/>
          <a:ext cx="1216400" cy="760909"/>
        </a:xfrm>
        <a:prstGeom prst="rect">
          <a:avLst/>
        </a:prstGeom>
      </xdr:spPr>
    </xdr:pic>
    <xdr:clientData/>
  </xdr:twoCellAnchor>
  <xdr:oneCellAnchor>
    <xdr:from>
      <xdr:col>22</xdr:col>
      <xdr:colOff>0</xdr:colOff>
      <xdr:row>12</xdr:row>
      <xdr:rowOff>504825</xdr:rowOff>
    </xdr:from>
    <xdr:ext cx="95250" cy="444014"/>
    <xdr:sp macro="" textlink="">
      <xdr:nvSpPr>
        <xdr:cNvPr id="3" name="Text Box 15">
          <a:extLst>
            <a:ext uri="{FF2B5EF4-FFF2-40B4-BE49-F238E27FC236}">
              <a16:creationId xmlns:a16="http://schemas.microsoft.com/office/drawing/2014/main" id="{0312A2A4-6761-4730-873C-9B5B66843CD9}"/>
            </a:ext>
          </a:extLst>
        </xdr:cNvPr>
        <xdr:cNvSpPr txBox="1">
          <a:spLocks noChangeArrowheads="1"/>
        </xdr:cNvSpPr>
      </xdr:nvSpPr>
      <xdr:spPr bwMode="auto">
        <a:xfrm>
          <a:off x="23172420" y="5953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12</xdr:row>
      <xdr:rowOff>504825</xdr:rowOff>
    </xdr:from>
    <xdr:ext cx="95250" cy="444014"/>
    <xdr:sp macro="" textlink="">
      <xdr:nvSpPr>
        <xdr:cNvPr id="4" name="Text Box 15">
          <a:extLst>
            <a:ext uri="{FF2B5EF4-FFF2-40B4-BE49-F238E27FC236}">
              <a16:creationId xmlns:a16="http://schemas.microsoft.com/office/drawing/2014/main" id="{94F10CD0-0BEC-4094-9C14-41242965E691}"/>
            </a:ext>
          </a:extLst>
        </xdr:cNvPr>
        <xdr:cNvSpPr txBox="1">
          <a:spLocks noChangeArrowheads="1"/>
        </xdr:cNvSpPr>
      </xdr:nvSpPr>
      <xdr:spPr bwMode="auto">
        <a:xfrm>
          <a:off x="23172420" y="5953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17</xdr:row>
      <xdr:rowOff>504825</xdr:rowOff>
    </xdr:from>
    <xdr:ext cx="95250" cy="444014"/>
    <xdr:sp macro="" textlink="">
      <xdr:nvSpPr>
        <xdr:cNvPr id="5" name="Text Box 15">
          <a:extLst>
            <a:ext uri="{FF2B5EF4-FFF2-40B4-BE49-F238E27FC236}">
              <a16:creationId xmlns:a16="http://schemas.microsoft.com/office/drawing/2014/main" id="{0CDFC097-16EC-4990-A32A-C90CA1C382D8}"/>
            </a:ext>
          </a:extLst>
        </xdr:cNvPr>
        <xdr:cNvSpPr txBox="1">
          <a:spLocks noChangeArrowheads="1"/>
        </xdr:cNvSpPr>
      </xdr:nvSpPr>
      <xdr:spPr bwMode="auto">
        <a:xfrm>
          <a:off x="24399240" y="67684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17</xdr:row>
      <xdr:rowOff>504825</xdr:rowOff>
    </xdr:from>
    <xdr:ext cx="95250" cy="444014"/>
    <xdr:sp macro="" textlink="">
      <xdr:nvSpPr>
        <xdr:cNvPr id="6" name="Text Box 15">
          <a:extLst>
            <a:ext uri="{FF2B5EF4-FFF2-40B4-BE49-F238E27FC236}">
              <a16:creationId xmlns:a16="http://schemas.microsoft.com/office/drawing/2014/main" id="{A2977312-A1E8-451C-809F-5401CBE08371}"/>
            </a:ext>
          </a:extLst>
        </xdr:cNvPr>
        <xdr:cNvSpPr txBox="1">
          <a:spLocks noChangeArrowheads="1"/>
        </xdr:cNvSpPr>
      </xdr:nvSpPr>
      <xdr:spPr bwMode="auto">
        <a:xfrm>
          <a:off x="24399240" y="67684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xdr:row>
      <xdr:rowOff>504825</xdr:rowOff>
    </xdr:from>
    <xdr:ext cx="95250" cy="444014"/>
    <xdr:sp macro="" textlink="">
      <xdr:nvSpPr>
        <xdr:cNvPr id="7" name="Text Box 15">
          <a:extLst>
            <a:ext uri="{FF2B5EF4-FFF2-40B4-BE49-F238E27FC236}">
              <a16:creationId xmlns:a16="http://schemas.microsoft.com/office/drawing/2014/main" id="{78AA03A4-7580-4F68-AC21-7760A8503828}"/>
            </a:ext>
          </a:extLst>
        </xdr:cNvPr>
        <xdr:cNvSpPr txBox="1">
          <a:spLocks noChangeArrowheads="1"/>
        </xdr:cNvSpPr>
      </xdr:nvSpPr>
      <xdr:spPr bwMode="auto">
        <a:xfrm>
          <a:off x="24399240" y="63112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xdr:row>
      <xdr:rowOff>504825</xdr:rowOff>
    </xdr:from>
    <xdr:ext cx="95250" cy="444014"/>
    <xdr:sp macro="" textlink="">
      <xdr:nvSpPr>
        <xdr:cNvPr id="8" name="Text Box 15">
          <a:extLst>
            <a:ext uri="{FF2B5EF4-FFF2-40B4-BE49-F238E27FC236}">
              <a16:creationId xmlns:a16="http://schemas.microsoft.com/office/drawing/2014/main" id="{35929EA5-501E-45AD-9F69-D25DABFBF906}"/>
            </a:ext>
          </a:extLst>
        </xdr:cNvPr>
        <xdr:cNvSpPr txBox="1">
          <a:spLocks noChangeArrowheads="1"/>
        </xdr:cNvSpPr>
      </xdr:nvSpPr>
      <xdr:spPr bwMode="auto">
        <a:xfrm>
          <a:off x="24399240" y="631126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27</xdr:row>
      <xdr:rowOff>504825</xdr:rowOff>
    </xdr:from>
    <xdr:ext cx="95250" cy="444014"/>
    <xdr:sp macro="" textlink="">
      <xdr:nvSpPr>
        <xdr:cNvPr id="9" name="Text Box 15">
          <a:extLst>
            <a:ext uri="{FF2B5EF4-FFF2-40B4-BE49-F238E27FC236}">
              <a16:creationId xmlns:a16="http://schemas.microsoft.com/office/drawing/2014/main" id="{1CEBFC92-0946-44D7-A92B-ED8807C3038F}"/>
            </a:ext>
          </a:extLst>
        </xdr:cNvPr>
        <xdr:cNvSpPr txBox="1">
          <a:spLocks noChangeArrowheads="1"/>
        </xdr:cNvSpPr>
      </xdr:nvSpPr>
      <xdr:spPr bwMode="auto">
        <a:xfrm>
          <a:off x="24399240" y="86887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27</xdr:row>
      <xdr:rowOff>504825</xdr:rowOff>
    </xdr:from>
    <xdr:ext cx="95250" cy="444014"/>
    <xdr:sp macro="" textlink="">
      <xdr:nvSpPr>
        <xdr:cNvPr id="10" name="Text Box 15">
          <a:extLst>
            <a:ext uri="{FF2B5EF4-FFF2-40B4-BE49-F238E27FC236}">
              <a16:creationId xmlns:a16="http://schemas.microsoft.com/office/drawing/2014/main" id="{C30BE5A3-7B36-422E-A440-3D7C87E907E9}"/>
            </a:ext>
          </a:extLst>
        </xdr:cNvPr>
        <xdr:cNvSpPr txBox="1">
          <a:spLocks noChangeArrowheads="1"/>
        </xdr:cNvSpPr>
      </xdr:nvSpPr>
      <xdr:spPr bwMode="auto">
        <a:xfrm>
          <a:off x="24399240" y="86887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32</xdr:row>
      <xdr:rowOff>504825</xdr:rowOff>
    </xdr:from>
    <xdr:ext cx="95250" cy="444014"/>
    <xdr:sp macro="" textlink="">
      <xdr:nvSpPr>
        <xdr:cNvPr id="11" name="Text Box 15">
          <a:extLst>
            <a:ext uri="{FF2B5EF4-FFF2-40B4-BE49-F238E27FC236}">
              <a16:creationId xmlns:a16="http://schemas.microsoft.com/office/drawing/2014/main" id="{A6351FAC-DD40-4A16-8D05-44F7DC76EAA8}"/>
            </a:ext>
          </a:extLst>
        </xdr:cNvPr>
        <xdr:cNvSpPr txBox="1">
          <a:spLocks noChangeArrowheads="1"/>
        </xdr:cNvSpPr>
      </xdr:nvSpPr>
      <xdr:spPr bwMode="auto">
        <a:xfrm>
          <a:off x="24399240" y="61283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32</xdr:row>
      <xdr:rowOff>504825</xdr:rowOff>
    </xdr:from>
    <xdr:ext cx="95250" cy="444014"/>
    <xdr:sp macro="" textlink="">
      <xdr:nvSpPr>
        <xdr:cNvPr id="12" name="Text Box 15">
          <a:extLst>
            <a:ext uri="{FF2B5EF4-FFF2-40B4-BE49-F238E27FC236}">
              <a16:creationId xmlns:a16="http://schemas.microsoft.com/office/drawing/2014/main" id="{970242CA-E90D-4672-A97F-7501AF0A22D3}"/>
            </a:ext>
          </a:extLst>
        </xdr:cNvPr>
        <xdr:cNvSpPr txBox="1">
          <a:spLocks noChangeArrowheads="1"/>
        </xdr:cNvSpPr>
      </xdr:nvSpPr>
      <xdr:spPr bwMode="auto">
        <a:xfrm>
          <a:off x="24399240" y="61283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37</xdr:row>
      <xdr:rowOff>504825</xdr:rowOff>
    </xdr:from>
    <xdr:ext cx="95250" cy="444014"/>
    <xdr:sp macro="" textlink="">
      <xdr:nvSpPr>
        <xdr:cNvPr id="13" name="Text Box 15">
          <a:extLst>
            <a:ext uri="{FF2B5EF4-FFF2-40B4-BE49-F238E27FC236}">
              <a16:creationId xmlns:a16="http://schemas.microsoft.com/office/drawing/2014/main" id="{996CB478-7953-40CC-B9BD-A5A8F17D4B63}"/>
            </a:ext>
          </a:extLst>
        </xdr:cNvPr>
        <xdr:cNvSpPr txBox="1">
          <a:spLocks noChangeArrowheads="1"/>
        </xdr:cNvSpPr>
      </xdr:nvSpPr>
      <xdr:spPr bwMode="auto">
        <a:xfrm>
          <a:off x="24399240" y="63722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37</xdr:row>
      <xdr:rowOff>504825</xdr:rowOff>
    </xdr:from>
    <xdr:ext cx="95250" cy="444014"/>
    <xdr:sp macro="" textlink="">
      <xdr:nvSpPr>
        <xdr:cNvPr id="14" name="Text Box 15">
          <a:extLst>
            <a:ext uri="{FF2B5EF4-FFF2-40B4-BE49-F238E27FC236}">
              <a16:creationId xmlns:a16="http://schemas.microsoft.com/office/drawing/2014/main" id="{7198233A-8F71-4E0B-A611-10A5CDB3C8CF}"/>
            </a:ext>
          </a:extLst>
        </xdr:cNvPr>
        <xdr:cNvSpPr txBox="1">
          <a:spLocks noChangeArrowheads="1"/>
        </xdr:cNvSpPr>
      </xdr:nvSpPr>
      <xdr:spPr bwMode="auto">
        <a:xfrm>
          <a:off x="24399240" y="63722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matica/Downloads/gestion%20de%20riesg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homas%20Romero/Documents/PLANEACION/Administracion%20del%20riesgo/gestion%20de%20riesg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uperfinanciera-my.sharepoint.com/personal/ojquintero_superfinanciera_gov_co/Documents/ReOp/Seguimiento%20riesgos/Matrices%20Diciembre/Planeaci&#243;n.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Anexo%203%20Racionalizaci&#243;n%20de%20Tr&#225;mites%20(V4).xlsx?D1863A7C" TargetMode="External"/><Relationship Id="rId1" Type="http://schemas.openxmlformats.org/officeDocument/2006/relationships/externalLinkPath" Target="file:///\\D1863A7C\Anexo%203%20Racionalizaci&#243;n%20de%20Tr&#225;mite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s>
    <sheetDataSet>
      <sheetData sheetId="0" refreshError="1"/>
      <sheetData sheetId="1" refreshError="1"/>
      <sheetData sheetId="2" refreshError="1">
        <row r="11">
          <cell r="X11" t="str">
            <v>Menor a 10 SMLMV</v>
          </cell>
        </row>
        <row r="12">
          <cell r="X12" t="str">
            <v>Entre 10 y 50 SMLMV</v>
          </cell>
        </row>
        <row r="13">
          <cell r="X13" t="str">
            <v>Entre 50 y 100 SMLMV</v>
          </cell>
        </row>
        <row r="14">
          <cell r="X14" t="str">
            <v>Entre 100 y 500 SMLMV</v>
          </cell>
        </row>
        <row r="15">
          <cell r="X15" t="str">
            <v>Mayor a 500 SMLMV</v>
          </cell>
        </row>
        <row r="16">
          <cell r="X16"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row r="4">
          <cell r="A4" t="str">
            <v>A_Ejecución_y_Administración_de_procesos</v>
          </cell>
          <cell r="O4" t="str">
            <v>Preventivo</v>
          </cell>
        </row>
        <row r="5">
          <cell r="A5" t="str">
            <v>B_Fraude_Externo</v>
          </cell>
          <cell r="O5" t="str">
            <v>Detectivo</v>
          </cell>
          <cell r="P5" t="str">
            <v>Probabilidad</v>
          </cell>
        </row>
        <row r="6">
          <cell r="A6" t="str">
            <v>C_Fraude_Interno</v>
          </cell>
          <cell r="O6" t="str">
            <v>Correctivo</v>
          </cell>
          <cell r="P6" t="str">
            <v>Impacto</v>
          </cell>
        </row>
        <row r="7">
          <cell r="A7" t="str">
            <v>D_Fallas_Tecnológicas</v>
          </cell>
        </row>
        <row r="8">
          <cell r="A8" t="str">
            <v>E_Relaciones_Laborales</v>
          </cell>
        </row>
        <row r="9">
          <cell r="A9" t="str">
            <v>F_Usuarios_Productos_y_Prácticas_Organizacionales</v>
          </cell>
        </row>
        <row r="10">
          <cell r="A10" t="str">
            <v>G_Daños_Activos_Físicos</v>
          </cell>
        </row>
        <row r="11">
          <cell r="A11">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ESTABLECER CONTEXTO "/>
      <sheetName val="B. DOFA"/>
      <sheetName val="C. ESTRATEGIAS DOFA"/>
      <sheetName val="1. RIESGOS "/>
      <sheetName val="2. DOCUMENTACIÓN"/>
      <sheetName val="2.1 CIBER"/>
      <sheetName val="3. EVALUACIÓN"/>
      <sheetName val="4. VALORACIÓN"/>
      <sheetName val="5. MATRIZ DE RIESGOS"/>
      <sheetName val="4a. MATRIZ CALIFICACIÓN"/>
      <sheetName val="MATRIZ DE CALIFICACIÓN"/>
      <sheetName val="Causas"/>
      <sheetName val="AMENAZAS DE CIBERSEGURIDAD "/>
      <sheetName val="NUEVAS_TABLAS"/>
      <sheetName val="CONTROLES SD"/>
      <sheetName val="IDENTIFICACIÓN DE LAS VULNERABI"/>
      <sheetName val="HISTORIAL DE CAMBIOS"/>
      <sheetName val="Hoja3"/>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EGIAS DE RACIONALIZACION"/>
      <sheetName val="TABLA"/>
      <sheetName val="Tablas instituciones"/>
      <sheetName val="Hoja1"/>
      <sheetName val="Formulas"/>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92"/>
  <sheetViews>
    <sheetView showGridLines="0" workbookViewId="0">
      <selection activeCell="E41" sqref="E41"/>
    </sheetView>
  </sheetViews>
  <sheetFormatPr defaultColWidth="11.42578125" defaultRowHeight="14.45"/>
  <cols>
    <col min="3" max="3" width="24.42578125" customWidth="1"/>
    <col min="4" max="4" width="6.140625" customWidth="1"/>
    <col min="5" max="5" width="21" customWidth="1"/>
    <col min="6" max="6" width="6.140625" customWidth="1"/>
    <col min="7" max="7" width="28" customWidth="1"/>
    <col min="8" max="8" width="6.5703125" customWidth="1"/>
  </cols>
  <sheetData>
    <row r="3" spans="2:8" ht="24.75" customHeight="1">
      <c r="B3" s="2" t="s">
        <v>0</v>
      </c>
      <c r="C3" s="2" t="s">
        <v>1</v>
      </c>
      <c r="D3" s="2" t="s">
        <v>2</v>
      </c>
      <c r="E3" s="2" t="s">
        <v>3</v>
      </c>
      <c r="F3" s="2" t="s">
        <v>4</v>
      </c>
      <c r="G3" s="2" t="s">
        <v>5</v>
      </c>
      <c r="H3" s="2" t="s">
        <v>6</v>
      </c>
    </row>
    <row r="4" spans="2:8" ht="19.5" customHeight="1">
      <c r="B4" s="1" t="s">
        <v>7</v>
      </c>
      <c r="C4" s="81" t="s">
        <v>8</v>
      </c>
      <c r="D4" s="78">
        <v>1</v>
      </c>
      <c r="E4" s="75" t="s">
        <v>9</v>
      </c>
      <c r="F4" s="78" t="s">
        <v>10</v>
      </c>
      <c r="G4" s="17" t="s">
        <v>11</v>
      </c>
      <c r="H4" s="16">
        <v>1</v>
      </c>
    </row>
    <row r="5" spans="2:8" ht="19.5" customHeight="1">
      <c r="B5" s="1" t="s">
        <v>7</v>
      </c>
      <c r="C5" s="82"/>
      <c r="D5" s="79"/>
      <c r="E5" s="76"/>
      <c r="F5" s="79"/>
      <c r="G5" s="17" t="s">
        <v>12</v>
      </c>
      <c r="H5" s="16">
        <v>2</v>
      </c>
    </row>
    <row r="6" spans="2:8" ht="19.5" customHeight="1">
      <c r="B6" s="1" t="s">
        <v>7</v>
      </c>
      <c r="C6" s="82"/>
      <c r="D6" s="79"/>
      <c r="E6" s="76"/>
      <c r="F6" s="79"/>
      <c r="G6" s="17" t="s">
        <v>13</v>
      </c>
      <c r="H6" s="16">
        <v>3</v>
      </c>
    </row>
    <row r="7" spans="2:8" ht="19.5" customHeight="1">
      <c r="B7" s="1" t="s">
        <v>7</v>
      </c>
      <c r="C7" s="82"/>
      <c r="D7" s="80"/>
      <c r="E7" s="77"/>
      <c r="F7" s="80"/>
      <c r="G7" s="17" t="s">
        <v>14</v>
      </c>
      <c r="H7" s="16">
        <v>4</v>
      </c>
    </row>
    <row r="8" spans="2:8" ht="19.5" customHeight="1">
      <c r="B8" s="1" t="s">
        <v>7</v>
      </c>
      <c r="C8" s="82"/>
      <c r="D8" s="3">
        <f>1+D4</f>
        <v>2</v>
      </c>
      <c r="E8" s="5" t="s">
        <v>15</v>
      </c>
      <c r="F8" s="3" t="s">
        <v>16</v>
      </c>
      <c r="G8" s="17" t="s">
        <v>14</v>
      </c>
      <c r="H8" s="16">
        <v>1</v>
      </c>
    </row>
    <row r="9" spans="2:8" ht="19.5" customHeight="1">
      <c r="B9" s="1" t="s">
        <v>7</v>
      </c>
      <c r="C9" s="82"/>
      <c r="D9" s="78">
        <v>3</v>
      </c>
      <c r="E9" s="75" t="s">
        <v>17</v>
      </c>
      <c r="F9" s="78" t="s">
        <v>18</v>
      </c>
      <c r="G9" s="17" t="s">
        <v>19</v>
      </c>
      <c r="H9" s="16">
        <v>1</v>
      </c>
    </row>
    <row r="10" spans="2:8" ht="19.5" customHeight="1">
      <c r="B10" s="1" t="s">
        <v>7</v>
      </c>
      <c r="C10" s="82"/>
      <c r="D10" s="79"/>
      <c r="E10" s="76"/>
      <c r="F10" s="79"/>
      <c r="G10" s="17" t="s">
        <v>20</v>
      </c>
      <c r="H10" s="16">
        <v>2</v>
      </c>
    </row>
    <row r="11" spans="2:8" ht="19.5" customHeight="1">
      <c r="B11" s="1" t="s">
        <v>7</v>
      </c>
      <c r="C11" s="82"/>
      <c r="D11" s="79"/>
      <c r="E11" s="76"/>
      <c r="F11" s="79"/>
      <c r="G11" s="17" t="s">
        <v>21</v>
      </c>
      <c r="H11" s="16">
        <v>3</v>
      </c>
    </row>
    <row r="12" spans="2:8" ht="19.5" customHeight="1">
      <c r="B12" s="1" t="s">
        <v>7</v>
      </c>
      <c r="C12" s="82"/>
      <c r="D12" s="80"/>
      <c r="E12" s="77"/>
      <c r="F12" s="80"/>
      <c r="G12" s="17" t="s">
        <v>22</v>
      </c>
      <c r="H12" s="16">
        <v>4</v>
      </c>
    </row>
    <row r="13" spans="2:8" ht="34.5" customHeight="1">
      <c r="B13" s="1" t="s">
        <v>7</v>
      </c>
      <c r="C13" s="82"/>
      <c r="D13" s="78">
        <v>4</v>
      </c>
      <c r="E13" s="75" t="s">
        <v>23</v>
      </c>
      <c r="F13" s="78" t="s">
        <v>24</v>
      </c>
      <c r="G13" s="17" t="s">
        <v>25</v>
      </c>
      <c r="H13" s="16">
        <v>1</v>
      </c>
    </row>
    <row r="14" spans="2:8" ht="20.45">
      <c r="B14" s="1" t="s">
        <v>7</v>
      </c>
      <c r="C14" s="82"/>
      <c r="D14" s="79"/>
      <c r="E14" s="76"/>
      <c r="F14" s="79"/>
      <c r="G14" s="17" t="s">
        <v>26</v>
      </c>
      <c r="H14" s="16">
        <v>2</v>
      </c>
    </row>
    <row r="15" spans="2:8">
      <c r="B15" s="1" t="s">
        <v>7</v>
      </c>
      <c r="C15" s="82"/>
      <c r="D15" s="79"/>
      <c r="E15" s="76"/>
      <c r="F15" s="79"/>
      <c r="G15" s="17" t="s">
        <v>27</v>
      </c>
      <c r="H15" s="16">
        <v>3</v>
      </c>
    </row>
    <row r="16" spans="2:8">
      <c r="B16" s="1" t="s">
        <v>7</v>
      </c>
      <c r="C16" s="82"/>
      <c r="D16" s="80"/>
      <c r="E16" s="77"/>
      <c r="F16" s="80"/>
      <c r="G16" s="17" t="s">
        <v>28</v>
      </c>
      <c r="H16" s="16">
        <v>4</v>
      </c>
    </row>
    <row r="17" spans="2:8" ht="34.5" customHeight="1">
      <c r="B17" s="1" t="s">
        <v>7</v>
      </c>
      <c r="C17" s="82"/>
      <c r="D17" s="78">
        <v>5</v>
      </c>
      <c r="E17" s="75" t="s">
        <v>29</v>
      </c>
      <c r="F17" s="78" t="s">
        <v>30</v>
      </c>
      <c r="G17" s="17" t="s">
        <v>31</v>
      </c>
      <c r="H17" s="16">
        <v>1</v>
      </c>
    </row>
    <row r="18" spans="2:8">
      <c r="B18" s="1" t="s">
        <v>7</v>
      </c>
      <c r="C18" s="82"/>
      <c r="D18" s="79"/>
      <c r="E18" s="76"/>
      <c r="F18" s="79"/>
      <c r="G18" s="17" t="s">
        <v>32</v>
      </c>
      <c r="H18" s="16">
        <v>2</v>
      </c>
    </row>
    <row r="19" spans="2:8">
      <c r="B19" s="1" t="s">
        <v>7</v>
      </c>
      <c r="C19" s="82"/>
      <c r="D19" s="79"/>
      <c r="E19" s="76"/>
      <c r="F19" s="79"/>
      <c r="G19" s="17" t="s">
        <v>33</v>
      </c>
      <c r="H19" s="16">
        <v>3</v>
      </c>
    </row>
    <row r="20" spans="2:8">
      <c r="B20" s="1" t="s">
        <v>7</v>
      </c>
      <c r="C20" s="82"/>
      <c r="D20" s="80"/>
      <c r="E20" s="77"/>
      <c r="F20" s="80"/>
      <c r="G20" s="17" t="s">
        <v>34</v>
      </c>
      <c r="H20" s="16">
        <v>4</v>
      </c>
    </row>
    <row r="21" spans="2:8" ht="34.5" customHeight="1">
      <c r="B21" s="1" t="s">
        <v>7</v>
      </c>
      <c r="C21" s="82"/>
      <c r="D21" s="78">
        <v>6</v>
      </c>
      <c r="E21" s="75" t="s">
        <v>35</v>
      </c>
      <c r="F21" s="78" t="s">
        <v>36</v>
      </c>
      <c r="G21" s="17" t="s">
        <v>37</v>
      </c>
      <c r="H21" s="16">
        <v>1</v>
      </c>
    </row>
    <row r="22" spans="2:8" ht="20.45">
      <c r="B22" s="1" t="s">
        <v>7</v>
      </c>
      <c r="C22" s="82"/>
      <c r="D22" s="79"/>
      <c r="E22" s="76"/>
      <c r="F22" s="79"/>
      <c r="G22" s="17" t="s">
        <v>38</v>
      </c>
      <c r="H22" s="16">
        <v>2</v>
      </c>
    </row>
    <row r="23" spans="2:8" ht="20.45">
      <c r="B23" s="1" t="s">
        <v>7</v>
      </c>
      <c r="C23" s="83"/>
      <c r="D23" s="80"/>
      <c r="E23" s="77"/>
      <c r="F23" s="80"/>
      <c r="G23" s="17" t="s">
        <v>39</v>
      </c>
      <c r="H23" s="16">
        <v>3</v>
      </c>
    </row>
    <row r="24" spans="2:8" ht="30" customHeight="1">
      <c r="B24" s="1" t="s">
        <v>7</v>
      </c>
      <c r="C24" s="18" t="s">
        <v>40</v>
      </c>
      <c r="D24" s="3">
        <v>7</v>
      </c>
      <c r="E24" s="5" t="s">
        <v>41</v>
      </c>
      <c r="F24" s="1" t="s">
        <v>42</v>
      </c>
      <c r="G24" s="4"/>
      <c r="H24" s="1"/>
    </row>
    <row r="25" spans="2:8">
      <c r="B25" s="1" t="s">
        <v>7</v>
      </c>
      <c r="C25" s="18" t="s">
        <v>43</v>
      </c>
      <c r="D25" s="3">
        <v>8</v>
      </c>
      <c r="E25" s="5" t="s">
        <v>44</v>
      </c>
      <c r="F25" s="1" t="s">
        <v>45</v>
      </c>
      <c r="G25" s="4"/>
      <c r="H25" s="1"/>
    </row>
    <row r="26" spans="2:8" ht="21.6">
      <c r="B26" s="1" t="s">
        <v>7</v>
      </c>
      <c r="C26" s="18" t="s">
        <v>43</v>
      </c>
      <c r="D26" s="3">
        <v>9</v>
      </c>
      <c r="E26" s="5" t="s">
        <v>46</v>
      </c>
      <c r="F26" s="1" t="s">
        <v>47</v>
      </c>
      <c r="G26" s="4"/>
      <c r="H26" s="1"/>
    </row>
    <row r="27" spans="2:8" ht="21.6">
      <c r="B27" s="1" t="s">
        <v>7</v>
      </c>
      <c r="C27" s="18" t="s">
        <v>43</v>
      </c>
      <c r="D27" s="3">
        <v>10</v>
      </c>
      <c r="E27" s="5" t="s">
        <v>48</v>
      </c>
      <c r="F27" s="1" t="s">
        <v>49</v>
      </c>
      <c r="G27" s="4"/>
      <c r="H27" s="1"/>
    </row>
    <row r="28" spans="2:8" ht="20.45">
      <c r="B28" s="1" t="s">
        <v>7</v>
      </c>
      <c r="C28" s="18" t="s">
        <v>50</v>
      </c>
      <c r="D28" s="3">
        <v>11</v>
      </c>
      <c r="E28" s="5" t="s">
        <v>51</v>
      </c>
      <c r="F28" s="1" t="s">
        <v>52</v>
      </c>
      <c r="G28" s="4"/>
      <c r="H28" s="1"/>
    </row>
    <row r="29" spans="2:8" ht="20.45">
      <c r="B29" s="1" t="s">
        <v>7</v>
      </c>
      <c r="C29" s="18" t="s">
        <v>50</v>
      </c>
      <c r="D29" s="3">
        <v>12</v>
      </c>
      <c r="E29" s="5" t="s">
        <v>53</v>
      </c>
      <c r="F29" s="1" t="s">
        <v>54</v>
      </c>
      <c r="G29" s="4"/>
      <c r="H29" s="1"/>
    </row>
    <row r="30" spans="2:8">
      <c r="B30" s="1" t="s">
        <v>55</v>
      </c>
      <c r="C30" s="18" t="s">
        <v>56</v>
      </c>
      <c r="D30" s="3">
        <v>13</v>
      </c>
      <c r="E30" s="5" t="s">
        <v>57</v>
      </c>
      <c r="F30" s="1" t="s">
        <v>58</v>
      </c>
      <c r="G30" s="4"/>
      <c r="H30" s="1"/>
    </row>
    <row r="31" spans="2:8">
      <c r="B31" s="1" t="s">
        <v>55</v>
      </c>
      <c r="C31" s="18" t="s">
        <v>56</v>
      </c>
      <c r="D31" s="3">
        <v>14</v>
      </c>
      <c r="E31" s="5" t="s">
        <v>59</v>
      </c>
      <c r="F31" s="1" t="s">
        <v>60</v>
      </c>
      <c r="G31" s="4"/>
      <c r="H31" s="1"/>
    </row>
    <row r="32" spans="2:8">
      <c r="B32" s="1" t="s">
        <v>55</v>
      </c>
      <c r="C32" s="18" t="s">
        <v>56</v>
      </c>
      <c r="D32" s="3">
        <v>15</v>
      </c>
      <c r="E32" s="5" t="s">
        <v>61</v>
      </c>
      <c r="F32" s="1" t="s">
        <v>62</v>
      </c>
      <c r="G32" s="4"/>
      <c r="H32" s="1"/>
    </row>
    <row r="33" spans="2:8" ht="21.6">
      <c r="B33" s="1" t="s">
        <v>55</v>
      </c>
      <c r="C33" s="18" t="s">
        <v>56</v>
      </c>
      <c r="D33" s="3">
        <v>16</v>
      </c>
      <c r="E33" s="5" t="s">
        <v>63</v>
      </c>
      <c r="F33" s="1" t="s">
        <v>64</v>
      </c>
      <c r="G33" s="4"/>
      <c r="H33" s="1"/>
    </row>
    <row r="34" spans="2:8" ht="21.6">
      <c r="B34" s="1" t="s">
        <v>55</v>
      </c>
      <c r="C34" s="18" t="s">
        <v>56</v>
      </c>
      <c r="D34" s="3">
        <v>17</v>
      </c>
      <c r="E34" s="5" t="s">
        <v>65</v>
      </c>
      <c r="F34" s="1" t="s">
        <v>66</v>
      </c>
      <c r="G34" s="4"/>
      <c r="H34" s="1"/>
    </row>
    <row r="35" spans="2:8" ht="42">
      <c r="B35" s="1" t="s">
        <v>55</v>
      </c>
      <c r="C35" s="18" t="s">
        <v>56</v>
      </c>
      <c r="D35" s="3">
        <v>18</v>
      </c>
      <c r="E35" s="5" t="s">
        <v>67</v>
      </c>
      <c r="F35" s="1" t="s">
        <v>68</v>
      </c>
      <c r="G35" s="5"/>
      <c r="H35" s="1"/>
    </row>
    <row r="36" spans="2:8" ht="21.6">
      <c r="B36" s="1" t="s">
        <v>55</v>
      </c>
      <c r="C36" s="18" t="s">
        <v>69</v>
      </c>
      <c r="D36" s="3">
        <v>19</v>
      </c>
      <c r="E36" s="5" t="s">
        <v>70</v>
      </c>
      <c r="F36" s="1" t="s">
        <v>71</v>
      </c>
      <c r="G36" s="4"/>
      <c r="H36" s="1"/>
    </row>
    <row r="37" spans="2:8">
      <c r="B37" s="1" t="s">
        <v>55</v>
      </c>
      <c r="C37" s="18" t="s">
        <v>69</v>
      </c>
      <c r="D37" s="3">
        <v>20</v>
      </c>
      <c r="E37" s="5" t="s">
        <v>72</v>
      </c>
      <c r="F37" s="1" t="s">
        <v>73</v>
      </c>
      <c r="G37" s="4"/>
      <c r="H37" s="1"/>
    </row>
    <row r="38" spans="2:8">
      <c r="B38" s="1" t="s">
        <v>55</v>
      </c>
      <c r="C38" s="18" t="s">
        <v>69</v>
      </c>
      <c r="D38" s="3">
        <v>21</v>
      </c>
      <c r="E38" s="5" t="s">
        <v>74</v>
      </c>
      <c r="F38" s="1" t="s">
        <v>75</v>
      </c>
      <c r="G38" s="4"/>
      <c r="H38" s="1"/>
    </row>
    <row r="39" spans="2:8" ht="21.6">
      <c r="B39" s="1" t="s">
        <v>55</v>
      </c>
      <c r="C39" s="18" t="s">
        <v>76</v>
      </c>
      <c r="D39" s="3">
        <v>22</v>
      </c>
      <c r="E39" s="5" t="s">
        <v>77</v>
      </c>
      <c r="F39" s="1" t="s">
        <v>78</v>
      </c>
      <c r="G39" s="4"/>
      <c r="H39" s="1"/>
    </row>
    <row r="40" spans="2:8" ht="21.6">
      <c r="B40" s="1" t="s">
        <v>55</v>
      </c>
      <c r="C40" s="18" t="s">
        <v>76</v>
      </c>
      <c r="D40" s="3">
        <v>23</v>
      </c>
      <c r="E40" s="5" t="s">
        <v>79</v>
      </c>
      <c r="F40" s="1" t="s">
        <v>80</v>
      </c>
      <c r="G40" s="4"/>
      <c r="H40" s="1"/>
    </row>
    <row r="41" spans="2:8" ht="21.6">
      <c r="B41" s="1" t="s">
        <v>55</v>
      </c>
      <c r="C41" s="18" t="s">
        <v>76</v>
      </c>
      <c r="D41" s="3">
        <v>24</v>
      </c>
      <c r="E41" s="5" t="s">
        <v>81</v>
      </c>
      <c r="F41" s="1" t="s">
        <v>82</v>
      </c>
      <c r="G41" s="4"/>
      <c r="H41" s="1"/>
    </row>
    <row r="42" spans="2:8" ht="30.6">
      <c r="B42" s="1" t="s">
        <v>55</v>
      </c>
      <c r="C42" s="18" t="s">
        <v>76</v>
      </c>
      <c r="D42" s="3">
        <v>25</v>
      </c>
      <c r="E42" s="37" t="s">
        <v>83</v>
      </c>
      <c r="F42" s="1" t="s">
        <v>84</v>
      </c>
      <c r="G42" s="4"/>
      <c r="H42" s="1"/>
    </row>
    <row r="43" spans="2:8" ht="20.45">
      <c r="B43" s="1" t="s">
        <v>55</v>
      </c>
      <c r="C43" s="18" t="s">
        <v>76</v>
      </c>
      <c r="D43" s="3">
        <v>26</v>
      </c>
      <c r="E43" s="5" t="s">
        <v>85</v>
      </c>
      <c r="F43" s="1" t="s">
        <v>86</v>
      </c>
      <c r="G43" s="4"/>
      <c r="H43" s="1"/>
    </row>
    <row r="44" spans="2:8" ht="20.45">
      <c r="B44" s="1" t="s">
        <v>55</v>
      </c>
      <c r="C44" s="18" t="s">
        <v>76</v>
      </c>
      <c r="D44" s="3">
        <f>1+D43</f>
        <v>27</v>
      </c>
      <c r="E44" s="38" t="s">
        <v>87</v>
      </c>
      <c r="F44" s="1" t="s">
        <v>88</v>
      </c>
      <c r="G44" s="4"/>
      <c r="H44" s="1"/>
    </row>
    <row r="45" spans="2:8" ht="31.9">
      <c r="B45" s="1" t="s">
        <v>55</v>
      </c>
      <c r="C45" s="18" t="s">
        <v>89</v>
      </c>
      <c r="D45" s="3">
        <f t="shared" ref="D45:D92" si="0">1+D44</f>
        <v>28</v>
      </c>
      <c r="E45" s="5" t="s">
        <v>90</v>
      </c>
      <c r="F45" s="1" t="s">
        <v>91</v>
      </c>
      <c r="G45" s="4"/>
      <c r="H45" s="1"/>
    </row>
    <row r="46" spans="2:8" ht="42">
      <c r="B46" s="1" t="s">
        <v>55</v>
      </c>
      <c r="C46" s="18" t="s">
        <v>92</v>
      </c>
      <c r="D46" s="3">
        <f t="shared" si="0"/>
        <v>29</v>
      </c>
      <c r="E46" s="5" t="s">
        <v>93</v>
      </c>
      <c r="F46" s="1" t="s">
        <v>94</v>
      </c>
      <c r="G46" s="6"/>
      <c r="H46" s="1"/>
    </row>
    <row r="47" spans="2:8" ht="52.15">
      <c r="B47" s="1" t="s">
        <v>55</v>
      </c>
      <c r="C47" s="18" t="s">
        <v>92</v>
      </c>
      <c r="D47" s="3">
        <f t="shared" si="0"/>
        <v>30</v>
      </c>
      <c r="E47" s="5" t="s">
        <v>95</v>
      </c>
      <c r="F47" s="1" t="s">
        <v>96</v>
      </c>
      <c r="G47" s="5"/>
      <c r="H47" s="1"/>
    </row>
    <row r="48" spans="2:8" ht="21.6">
      <c r="B48" s="1" t="s">
        <v>55</v>
      </c>
      <c r="C48" s="18" t="s">
        <v>92</v>
      </c>
      <c r="D48" s="3">
        <f t="shared" si="0"/>
        <v>31</v>
      </c>
      <c r="E48" s="5" t="s">
        <v>97</v>
      </c>
      <c r="F48" s="1" t="s">
        <v>98</v>
      </c>
      <c r="G48" s="4"/>
      <c r="H48" s="1"/>
    </row>
    <row r="49" spans="2:8">
      <c r="B49" s="1" t="s">
        <v>55</v>
      </c>
      <c r="C49" s="18" t="s">
        <v>92</v>
      </c>
      <c r="D49" s="3">
        <f t="shared" si="0"/>
        <v>32</v>
      </c>
      <c r="E49" s="5" t="s">
        <v>99</v>
      </c>
      <c r="F49" s="1" t="s">
        <v>100</v>
      </c>
      <c r="G49" s="4"/>
      <c r="H49" s="1"/>
    </row>
    <row r="50" spans="2:8" ht="21.6">
      <c r="B50" s="1" t="s">
        <v>55</v>
      </c>
      <c r="C50" s="18" t="s">
        <v>101</v>
      </c>
      <c r="D50" s="3">
        <f t="shared" si="0"/>
        <v>33</v>
      </c>
      <c r="E50" s="5" t="s">
        <v>102</v>
      </c>
      <c r="F50" s="1" t="s">
        <v>103</v>
      </c>
      <c r="G50" s="4"/>
      <c r="H50" s="1"/>
    </row>
    <row r="51" spans="2:8" ht="21.6">
      <c r="B51" s="1" t="s">
        <v>55</v>
      </c>
      <c r="C51" s="18" t="s">
        <v>104</v>
      </c>
      <c r="D51" s="3">
        <f t="shared" si="0"/>
        <v>34</v>
      </c>
      <c r="E51" s="5" t="s">
        <v>105</v>
      </c>
      <c r="F51" s="1" t="s">
        <v>106</v>
      </c>
      <c r="G51" s="4"/>
      <c r="H51" s="1"/>
    </row>
    <row r="52" spans="2:8" ht="31.9">
      <c r="B52" s="1" t="s">
        <v>55</v>
      </c>
      <c r="C52" s="18" t="s">
        <v>104</v>
      </c>
      <c r="D52" s="3">
        <f t="shared" si="0"/>
        <v>35</v>
      </c>
      <c r="E52" s="5" t="s">
        <v>107</v>
      </c>
      <c r="F52" s="1" t="s">
        <v>108</v>
      </c>
      <c r="G52" s="4"/>
      <c r="H52" s="1"/>
    </row>
    <row r="53" spans="2:8">
      <c r="B53" s="1" t="s">
        <v>55</v>
      </c>
      <c r="C53" s="18" t="s">
        <v>104</v>
      </c>
      <c r="D53" s="3">
        <f t="shared" si="0"/>
        <v>36</v>
      </c>
      <c r="E53" s="5" t="s">
        <v>109</v>
      </c>
      <c r="F53" s="1" t="s">
        <v>110</v>
      </c>
      <c r="G53" s="4"/>
      <c r="H53" s="1"/>
    </row>
    <row r="54" spans="2:8">
      <c r="B54" s="1" t="s">
        <v>55</v>
      </c>
      <c r="C54" s="18" t="s">
        <v>104</v>
      </c>
      <c r="D54" s="3">
        <f t="shared" si="0"/>
        <v>37</v>
      </c>
      <c r="E54" s="5" t="s">
        <v>111</v>
      </c>
      <c r="F54" s="1" t="s">
        <v>112</v>
      </c>
      <c r="G54" s="4"/>
      <c r="H54" s="1"/>
    </row>
    <row r="55" spans="2:8" ht="21.6">
      <c r="B55" s="1" t="s">
        <v>55</v>
      </c>
      <c r="C55" s="18" t="s">
        <v>104</v>
      </c>
      <c r="D55" s="3">
        <f t="shared" si="0"/>
        <v>38</v>
      </c>
      <c r="E55" s="5" t="s">
        <v>113</v>
      </c>
      <c r="F55" s="1" t="s">
        <v>114</v>
      </c>
      <c r="G55" s="4"/>
      <c r="H55" s="1"/>
    </row>
    <row r="56" spans="2:8" ht="21.6">
      <c r="B56" s="1" t="s">
        <v>55</v>
      </c>
      <c r="C56" s="18" t="s">
        <v>104</v>
      </c>
      <c r="D56" s="3">
        <f t="shared" si="0"/>
        <v>39</v>
      </c>
      <c r="E56" s="5" t="s">
        <v>115</v>
      </c>
      <c r="F56" s="1" t="s">
        <v>116</v>
      </c>
      <c r="G56" s="4"/>
      <c r="H56" s="1"/>
    </row>
    <row r="57" spans="2:8" ht="21.6">
      <c r="B57" s="1" t="s">
        <v>55</v>
      </c>
      <c r="C57" s="18" t="s">
        <v>104</v>
      </c>
      <c r="D57" s="3">
        <f t="shared" si="0"/>
        <v>40</v>
      </c>
      <c r="E57" s="5" t="s">
        <v>117</v>
      </c>
      <c r="F57" s="1" t="s">
        <v>118</v>
      </c>
      <c r="G57" s="4"/>
      <c r="H57" s="1"/>
    </row>
    <row r="58" spans="2:8">
      <c r="B58" s="1" t="s">
        <v>55</v>
      </c>
      <c r="C58" s="18" t="s">
        <v>104</v>
      </c>
      <c r="D58" s="3">
        <f t="shared" si="0"/>
        <v>41</v>
      </c>
      <c r="E58" s="5" t="s">
        <v>119</v>
      </c>
      <c r="F58" s="1" t="s">
        <v>120</v>
      </c>
      <c r="G58" s="4"/>
      <c r="H58" s="1"/>
    </row>
    <row r="59" spans="2:8" ht="21.6">
      <c r="B59" s="1" t="s">
        <v>55</v>
      </c>
      <c r="C59" s="18" t="s">
        <v>104</v>
      </c>
      <c r="D59" s="3">
        <f t="shared" si="0"/>
        <v>42</v>
      </c>
      <c r="E59" s="5" t="s">
        <v>121</v>
      </c>
      <c r="F59" s="1" t="s">
        <v>122</v>
      </c>
      <c r="G59" s="4"/>
      <c r="H59" s="1"/>
    </row>
    <row r="60" spans="2:8">
      <c r="B60" s="1" t="s">
        <v>55</v>
      </c>
      <c r="C60" s="18" t="s">
        <v>104</v>
      </c>
      <c r="D60" s="3">
        <f t="shared" si="0"/>
        <v>43</v>
      </c>
      <c r="E60" s="5" t="s">
        <v>123</v>
      </c>
      <c r="F60" s="1" t="s">
        <v>124</v>
      </c>
      <c r="G60" s="4"/>
      <c r="H60" s="1"/>
    </row>
    <row r="61" spans="2:8" ht="31.9">
      <c r="B61" s="1" t="s">
        <v>55</v>
      </c>
      <c r="C61" s="18" t="s">
        <v>104</v>
      </c>
      <c r="D61" s="3">
        <f t="shared" si="0"/>
        <v>44</v>
      </c>
      <c r="E61" s="5" t="s">
        <v>125</v>
      </c>
      <c r="F61" s="1" t="s">
        <v>126</v>
      </c>
      <c r="G61" s="4"/>
      <c r="H61" s="1"/>
    </row>
    <row r="62" spans="2:8">
      <c r="B62" s="1" t="s">
        <v>55</v>
      </c>
      <c r="C62" s="18" t="s">
        <v>104</v>
      </c>
      <c r="D62" s="3">
        <f t="shared" si="0"/>
        <v>45</v>
      </c>
      <c r="E62" s="5" t="s">
        <v>127</v>
      </c>
      <c r="F62" s="1" t="s">
        <v>128</v>
      </c>
      <c r="G62" s="4"/>
      <c r="H62" s="1"/>
    </row>
    <row r="63" spans="2:8">
      <c r="B63" s="1" t="s">
        <v>129</v>
      </c>
      <c r="C63" s="18" t="s">
        <v>130</v>
      </c>
      <c r="D63" s="3">
        <f t="shared" si="0"/>
        <v>46</v>
      </c>
      <c r="E63" s="5" t="s">
        <v>131</v>
      </c>
      <c r="F63" s="1" t="s">
        <v>132</v>
      </c>
      <c r="G63" s="4"/>
      <c r="H63" s="1"/>
    </row>
    <row r="64" spans="2:8" ht="21.6">
      <c r="B64" s="1" t="s">
        <v>129</v>
      </c>
      <c r="C64" s="18" t="s">
        <v>130</v>
      </c>
      <c r="D64" s="3">
        <f t="shared" si="0"/>
        <v>47</v>
      </c>
      <c r="E64" s="5" t="s">
        <v>133</v>
      </c>
      <c r="F64" s="1" t="s">
        <v>134</v>
      </c>
      <c r="G64" s="4"/>
      <c r="H64" s="1"/>
    </row>
    <row r="65" spans="2:8">
      <c r="B65" s="1" t="s">
        <v>129</v>
      </c>
      <c r="C65" s="18" t="s">
        <v>130</v>
      </c>
      <c r="D65" s="3">
        <f t="shared" si="0"/>
        <v>48</v>
      </c>
      <c r="E65" s="5" t="s">
        <v>135</v>
      </c>
      <c r="F65" s="1" t="s">
        <v>136</v>
      </c>
      <c r="G65" s="4"/>
      <c r="H65" s="1"/>
    </row>
    <row r="66" spans="2:8">
      <c r="B66" s="1" t="s">
        <v>129</v>
      </c>
      <c r="C66" s="18" t="s">
        <v>130</v>
      </c>
      <c r="D66" s="3">
        <f t="shared" si="0"/>
        <v>49</v>
      </c>
      <c r="E66" s="5" t="s">
        <v>137</v>
      </c>
      <c r="F66" s="1" t="s">
        <v>138</v>
      </c>
      <c r="G66" s="4"/>
      <c r="H66" s="1"/>
    </row>
    <row r="67" spans="2:8">
      <c r="B67" s="1" t="s">
        <v>129</v>
      </c>
      <c r="C67" s="18" t="s">
        <v>130</v>
      </c>
      <c r="D67" s="3">
        <f t="shared" si="0"/>
        <v>50</v>
      </c>
      <c r="E67" s="5" t="s">
        <v>139</v>
      </c>
      <c r="F67" s="1" t="s">
        <v>140</v>
      </c>
      <c r="G67" s="4"/>
      <c r="H67" s="1"/>
    </row>
    <row r="68" spans="2:8" ht="21.6">
      <c r="B68" s="1" t="s">
        <v>129</v>
      </c>
      <c r="C68" s="18" t="s">
        <v>130</v>
      </c>
      <c r="D68" s="3">
        <f t="shared" si="0"/>
        <v>51</v>
      </c>
      <c r="E68" s="5" t="s">
        <v>141</v>
      </c>
      <c r="F68" s="1" t="s">
        <v>142</v>
      </c>
      <c r="G68" s="4"/>
      <c r="H68" s="1"/>
    </row>
    <row r="69" spans="2:8">
      <c r="B69" s="1" t="s">
        <v>129</v>
      </c>
      <c r="C69" s="18" t="s">
        <v>130</v>
      </c>
      <c r="D69" s="3">
        <f t="shared" si="0"/>
        <v>52</v>
      </c>
      <c r="E69" s="5" t="s">
        <v>143</v>
      </c>
      <c r="F69" s="1" t="s">
        <v>144</v>
      </c>
      <c r="G69" s="4"/>
      <c r="H69" s="1"/>
    </row>
    <row r="70" spans="2:8">
      <c r="B70" s="1" t="s">
        <v>129</v>
      </c>
      <c r="C70" s="18" t="s">
        <v>130</v>
      </c>
      <c r="D70" s="3">
        <f t="shared" si="0"/>
        <v>53</v>
      </c>
      <c r="E70" s="5" t="s">
        <v>145</v>
      </c>
      <c r="F70" s="1" t="s">
        <v>146</v>
      </c>
      <c r="G70" s="4"/>
      <c r="H70" s="1"/>
    </row>
    <row r="71" spans="2:8">
      <c r="B71" s="1" t="s">
        <v>129</v>
      </c>
      <c r="C71" s="18" t="s">
        <v>130</v>
      </c>
      <c r="D71" s="3">
        <f t="shared" si="0"/>
        <v>54</v>
      </c>
      <c r="E71" s="5" t="s">
        <v>147</v>
      </c>
      <c r="F71" s="1" t="s">
        <v>148</v>
      </c>
      <c r="G71" s="4"/>
      <c r="H71" s="1"/>
    </row>
    <row r="72" spans="2:8" ht="21.6">
      <c r="B72" s="1" t="s">
        <v>129</v>
      </c>
      <c r="C72" s="18" t="s">
        <v>149</v>
      </c>
      <c r="D72" s="3">
        <f t="shared" si="0"/>
        <v>55</v>
      </c>
      <c r="E72" s="5" t="s">
        <v>150</v>
      </c>
      <c r="F72" s="1" t="s">
        <v>151</v>
      </c>
      <c r="G72" s="4"/>
      <c r="H72" s="1"/>
    </row>
    <row r="73" spans="2:8" ht="31.9">
      <c r="B73" s="1" t="s">
        <v>129</v>
      </c>
      <c r="C73" s="18" t="s">
        <v>149</v>
      </c>
      <c r="D73" s="3">
        <f t="shared" si="0"/>
        <v>56</v>
      </c>
      <c r="E73" s="5" t="s">
        <v>152</v>
      </c>
      <c r="F73" s="1" t="s">
        <v>153</v>
      </c>
      <c r="G73" s="4"/>
      <c r="H73" s="1"/>
    </row>
    <row r="74" spans="2:8" ht="31.9">
      <c r="B74" s="1" t="s">
        <v>129</v>
      </c>
      <c r="C74" s="18" t="s">
        <v>149</v>
      </c>
      <c r="D74" s="3">
        <f t="shared" si="0"/>
        <v>57</v>
      </c>
      <c r="E74" s="5" t="s">
        <v>154</v>
      </c>
      <c r="F74" s="1" t="s">
        <v>155</v>
      </c>
      <c r="G74" s="4"/>
      <c r="H74" s="1"/>
    </row>
    <row r="75" spans="2:8" ht="20.45">
      <c r="B75" s="1" t="s">
        <v>129</v>
      </c>
      <c r="C75" s="18" t="s">
        <v>149</v>
      </c>
      <c r="D75" s="3">
        <f t="shared" si="0"/>
        <v>58</v>
      </c>
      <c r="E75" s="5" t="s">
        <v>156</v>
      </c>
      <c r="F75" s="1" t="s">
        <v>157</v>
      </c>
      <c r="G75" s="4"/>
      <c r="H75" s="1"/>
    </row>
    <row r="76" spans="2:8" ht="21.6">
      <c r="B76" s="1" t="s">
        <v>129</v>
      </c>
      <c r="C76" s="18" t="s">
        <v>158</v>
      </c>
      <c r="D76" s="3">
        <f t="shared" si="0"/>
        <v>59</v>
      </c>
      <c r="E76" s="5" t="s">
        <v>159</v>
      </c>
      <c r="F76" s="1" t="s">
        <v>160</v>
      </c>
      <c r="G76" s="4"/>
      <c r="H76" s="1"/>
    </row>
    <row r="77" spans="2:8">
      <c r="B77" s="1" t="s">
        <v>129</v>
      </c>
      <c r="C77" s="18" t="s">
        <v>158</v>
      </c>
      <c r="D77" s="3">
        <f t="shared" si="0"/>
        <v>60</v>
      </c>
      <c r="E77" s="5" t="s">
        <v>161</v>
      </c>
      <c r="F77" s="1" t="s">
        <v>162</v>
      </c>
      <c r="G77" s="4"/>
      <c r="H77" s="1"/>
    </row>
    <row r="78" spans="2:8">
      <c r="B78" s="1" t="s">
        <v>129</v>
      </c>
      <c r="C78" s="18" t="s">
        <v>158</v>
      </c>
      <c r="D78" s="3">
        <f t="shared" si="0"/>
        <v>61</v>
      </c>
      <c r="E78" s="5" t="s">
        <v>163</v>
      </c>
      <c r="F78" s="1" t="s">
        <v>164</v>
      </c>
      <c r="G78" s="4"/>
      <c r="H78" s="1"/>
    </row>
    <row r="79" spans="2:8" ht="21.6">
      <c r="B79" s="1" t="s">
        <v>129</v>
      </c>
      <c r="C79" s="18" t="s">
        <v>158</v>
      </c>
      <c r="D79" s="3">
        <f t="shared" si="0"/>
        <v>62</v>
      </c>
      <c r="E79" s="5" t="s">
        <v>165</v>
      </c>
      <c r="F79" s="1" t="s">
        <v>166</v>
      </c>
      <c r="G79" s="4"/>
      <c r="H79" s="1"/>
    </row>
    <row r="80" spans="2:8" ht="21.6">
      <c r="B80" s="1" t="s">
        <v>129</v>
      </c>
      <c r="C80" s="18" t="s">
        <v>158</v>
      </c>
      <c r="D80" s="3">
        <f t="shared" si="0"/>
        <v>63</v>
      </c>
      <c r="E80" s="5" t="s">
        <v>167</v>
      </c>
      <c r="F80" s="1" t="s">
        <v>168</v>
      </c>
      <c r="G80" s="4"/>
      <c r="H80" s="1"/>
    </row>
    <row r="81" spans="2:8">
      <c r="B81" s="1" t="s">
        <v>129</v>
      </c>
      <c r="C81" s="18" t="s">
        <v>158</v>
      </c>
      <c r="D81" s="3">
        <f t="shared" si="0"/>
        <v>64</v>
      </c>
      <c r="E81" s="5" t="s">
        <v>169</v>
      </c>
      <c r="F81" s="1" t="s">
        <v>170</v>
      </c>
      <c r="G81" s="4"/>
      <c r="H81" s="1"/>
    </row>
    <row r="82" spans="2:8">
      <c r="B82" s="1" t="s">
        <v>129</v>
      </c>
      <c r="C82" s="18" t="s">
        <v>171</v>
      </c>
      <c r="D82" s="3">
        <f t="shared" si="0"/>
        <v>65</v>
      </c>
      <c r="E82" s="5" t="s">
        <v>172</v>
      </c>
      <c r="F82" s="1" t="s">
        <v>173</v>
      </c>
      <c r="G82" s="4"/>
      <c r="H82" s="1"/>
    </row>
    <row r="83" spans="2:8">
      <c r="B83" s="1" t="s">
        <v>129</v>
      </c>
      <c r="C83" s="18" t="s">
        <v>171</v>
      </c>
      <c r="D83" s="3">
        <f t="shared" si="0"/>
        <v>66</v>
      </c>
      <c r="E83" s="5" t="s">
        <v>174</v>
      </c>
      <c r="F83" s="1" t="s">
        <v>175</v>
      </c>
      <c r="G83" s="4"/>
      <c r="H83" s="1"/>
    </row>
    <row r="84" spans="2:8">
      <c r="B84" s="1" t="s">
        <v>129</v>
      </c>
      <c r="C84" s="18" t="s">
        <v>171</v>
      </c>
      <c r="D84" s="3">
        <f t="shared" si="0"/>
        <v>67</v>
      </c>
      <c r="E84" s="5" t="s">
        <v>176</v>
      </c>
      <c r="F84" s="1" t="s">
        <v>177</v>
      </c>
      <c r="G84" s="4"/>
      <c r="H84" s="1"/>
    </row>
    <row r="85" spans="2:8">
      <c r="B85" s="1" t="s">
        <v>129</v>
      </c>
      <c r="C85" s="18" t="s">
        <v>178</v>
      </c>
      <c r="D85" s="3">
        <f t="shared" si="0"/>
        <v>68</v>
      </c>
      <c r="E85" s="5" t="s">
        <v>179</v>
      </c>
      <c r="F85" s="1" t="s">
        <v>180</v>
      </c>
      <c r="G85" s="4"/>
      <c r="H85" s="1"/>
    </row>
    <row r="86" spans="2:8" ht="21.6">
      <c r="B86" s="1" t="s">
        <v>129</v>
      </c>
      <c r="C86" s="18" t="s">
        <v>178</v>
      </c>
      <c r="D86" s="3">
        <f t="shared" si="0"/>
        <v>69</v>
      </c>
      <c r="E86" s="5" t="s">
        <v>181</v>
      </c>
      <c r="F86" s="1" t="s">
        <v>182</v>
      </c>
      <c r="G86" s="4"/>
      <c r="H86" s="1"/>
    </row>
    <row r="87" spans="2:8" ht="21.6">
      <c r="B87" s="1" t="s">
        <v>129</v>
      </c>
      <c r="C87" s="18" t="s">
        <v>178</v>
      </c>
      <c r="D87" s="3">
        <f t="shared" si="0"/>
        <v>70</v>
      </c>
      <c r="E87" s="5" t="s">
        <v>183</v>
      </c>
      <c r="F87" s="1" t="s">
        <v>184</v>
      </c>
      <c r="G87" s="4"/>
      <c r="H87" s="1"/>
    </row>
    <row r="88" spans="2:8">
      <c r="B88" s="1" t="s">
        <v>129</v>
      </c>
      <c r="C88" s="18" t="s">
        <v>178</v>
      </c>
      <c r="D88" s="3">
        <f t="shared" si="0"/>
        <v>71</v>
      </c>
      <c r="E88" s="5" t="s">
        <v>185</v>
      </c>
      <c r="F88" s="1" t="s">
        <v>186</v>
      </c>
      <c r="G88" s="4"/>
      <c r="H88" s="1"/>
    </row>
    <row r="89" spans="2:8">
      <c r="B89" s="1" t="s">
        <v>129</v>
      </c>
      <c r="C89" s="18" t="s">
        <v>178</v>
      </c>
      <c r="D89" s="3">
        <f t="shared" si="0"/>
        <v>72</v>
      </c>
      <c r="E89" s="5" t="s">
        <v>187</v>
      </c>
      <c r="F89" s="1" t="s">
        <v>188</v>
      </c>
      <c r="G89" s="4"/>
      <c r="H89" s="1"/>
    </row>
    <row r="90" spans="2:8">
      <c r="B90" s="1" t="s">
        <v>129</v>
      </c>
      <c r="C90" s="18" t="s">
        <v>178</v>
      </c>
      <c r="D90" s="3">
        <f t="shared" si="0"/>
        <v>73</v>
      </c>
      <c r="E90" s="5" t="s">
        <v>189</v>
      </c>
      <c r="F90" s="1" t="s">
        <v>190</v>
      </c>
      <c r="G90" s="4"/>
      <c r="H90" s="1"/>
    </row>
    <row r="91" spans="2:8">
      <c r="B91" s="1" t="s">
        <v>129</v>
      </c>
      <c r="C91" s="18" t="s">
        <v>178</v>
      </c>
      <c r="D91" s="3">
        <f t="shared" si="0"/>
        <v>74</v>
      </c>
      <c r="E91" s="5" t="s">
        <v>191</v>
      </c>
      <c r="F91" s="1" t="s">
        <v>192</v>
      </c>
      <c r="G91" s="4"/>
      <c r="H91" s="1"/>
    </row>
    <row r="92" spans="2:8">
      <c r="B92" s="1" t="s">
        <v>129</v>
      </c>
      <c r="C92" s="18" t="s">
        <v>178</v>
      </c>
      <c r="D92" s="3">
        <f t="shared" si="0"/>
        <v>75</v>
      </c>
      <c r="E92" s="5" t="s">
        <v>193</v>
      </c>
      <c r="F92" s="1" t="s">
        <v>194</v>
      </c>
      <c r="G92" s="4"/>
      <c r="H92" s="1"/>
    </row>
  </sheetData>
  <sortState xmlns:xlrd2="http://schemas.microsoft.com/office/spreadsheetml/2017/richdata2" ref="E4:F30">
    <sortCondition ref="E3"/>
  </sortState>
  <mergeCells count="16">
    <mergeCell ref="E21:E23"/>
    <mergeCell ref="D21:D23"/>
    <mergeCell ref="F21:F23"/>
    <mergeCell ref="C4:C23"/>
    <mergeCell ref="E13:E16"/>
    <mergeCell ref="F13:F16"/>
    <mergeCell ref="D13:D16"/>
    <mergeCell ref="E17:E20"/>
    <mergeCell ref="F17:F20"/>
    <mergeCell ref="D17:D20"/>
    <mergeCell ref="E4:E7"/>
    <mergeCell ref="E9:E12"/>
    <mergeCell ref="F9:F12"/>
    <mergeCell ref="F4:F7"/>
    <mergeCell ref="D4:D7"/>
    <mergeCell ref="D9:D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08830-54EA-411C-856A-C42E979F78C4}">
  <dimension ref="A2:Z10"/>
  <sheetViews>
    <sheetView topLeftCell="A7" zoomScale="92" zoomScaleNormal="110" workbookViewId="0">
      <selection activeCell="A7" sqref="A7"/>
    </sheetView>
  </sheetViews>
  <sheetFormatPr defaultColWidth="11.42578125" defaultRowHeight="14.45"/>
  <cols>
    <col min="1" max="1" width="24.85546875" customWidth="1"/>
    <col min="2" max="9" width="19.28515625" customWidth="1"/>
  </cols>
  <sheetData>
    <row r="2" spans="1:26" ht="15" customHeight="1">
      <c r="B2" s="84" t="s">
        <v>195</v>
      </c>
      <c r="C2" s="85"/>
      <c r="D2" s="85"/>
      <c r="E2" s="86"/>
      <c r="F2" s="87" t="s">
        <v>196</v>
      </c>
      <c r="G2" s="88"/>
      <c r="H2" s="88"/>
      <c r="I2" s="89"/>
    </row>
    <row r="3" spans="1:26" ht="50.25" customHeight="1">
      <c r="A3" s="19"/>
      <c r="B3" s="22" t="s">
        <v>197</v>
      </c>
      <c r="C3" s="22" t="s">
        <v>198</v>
      </c>
      <c r="D3" s="22" t="s">
        <v>199</v>
      </c>
      <c r="E3" s="22" t="s">
        <v>200</v>
      </c>
      <c r="F3" s="23" t="s">
        <v>201</v>
      </c>
      <c r="G3" s="23" t="s">
        <v>202</v>
      </c>
      <c r="H3" s="23" t="s">
        <v>203</v>
      </c>
      <c r="I3" s="24" t="s">
        <v>204</v>
      </c>
    </row>
    <row r="4" spans="1:26" ht="15" thickBot="1">
      <c r="A4" s="21" t="s">
        <v>205</v>
      </c>
      <c r="B4" s="21" t="s">
        <v>206</v>
      </c>
      <c r="C4" s="21" t="s">
        <v>207</v>
      </c>
      <c r="D4" s="21" t="s">
        <v>208</v>
      </c>
      <c r="E4" s="21" t="s">
        <v>209</v>
      </c>
      <c r="F4" s="21" t="s">
        <v>210</v>
      </c>
      <c r="G4" s="21" t="s">
        <v>211</v>
      </c>
      <c r="H4" s="21" t="s">
        <v>212</v>
      </c>
      <c r="I4" s="21" t="s">
        <v>213</v>
      </c>
    </row>
    <row r="5" spans="1:26" ht="409.6" thickBot="1">
      <c r="A5" s="56" t="s">
        <v>214</v>
      </c>
      <c r="B5" s="57" t="s">
        <v>215</v>
      </c>
      <c r="C5" s="57" t="s">
        <v>216</v>
      </c>
      <c r="D5" s="57" t="s">
        <v>217</v>
      </c>
      <c r="E5" s="57" t="s">
        <v>218</v>
      </c>
      <c r="F5" s="57" t="s">
        <v>219</v>
      </c>
      <c r="G5" s="57" t="s">
        <v>220</v>
      </c>
      <c r="H5" s="57" t="s">
        <v>221</v>
      </c>
      <c r="I5" s="57" t="s">
        <v>222</v>
      </c>
      <c r="J5" s="58"/>
      <c r="K5" s="58"/>
      <c r="L5" s="58"/>
      <c r="M5" s="58"/>
      <c r="N5" s="58"/>
      <c r="O5" s="58"/>
      <c r="P5" s="58"/>
      <c r="Q5" s="58"/>
      <c r="R5" s="58"/>
      <c r="S5" s="58"/>
      <c r="T5" s="58"/>
      <c r="U5" s="58"/>
      <c r="V5" s="58"/>
      <c r="W5" s="58"/>
      <c r="X5" s="58"/>
      <c r="Y5" s="58"/>
      <c r="Z5" s="58"/>
    </row>
    <row r="6" spans="1:26" ht="360.6" thickBot="1">
      <c r="A6" s="59" t="s">
        <v>223</v>
      </c>
      <c r="B6" s="57" t="s">
        <v>224</v>
      </c>
      <c r="C6" s="57" t="s">
        <v>225</v>
      </c>
      <c r="D6" s="57" t="s">
        <v>226</v>
      </c>
      <c r="E6" s="57" t="s">
        <v>227</v>
      </c>
      <c r="F6" s="57" t="s">
        <v>228</v>
      </c>
      <c r="G6" s="57" t="s">
        <v>229</v>
      </c>
      <c r="H6" s="57" t="s">
        <v>230</v>
      </c>
      <c r="I6" s="57" t="s">
        <v>231</v>
      </c>
      <c r="J6" s="58"/>
      <c r="K6" s="58"/>
      <c r="L6" s="60"/>
      <c r="M6" s="58"/>
      <c r="N6" s="58"/>
      <c r="O6" s="58"/>
      <c r="P6" s="58"/>
      <c r="Q6" s="58"/>
      <c r="R6" s="58"/>
      <c r="S6" s="58"/>
      <c r="T6" s="58"/>
      <c r="U6" s="58"/>
      <c r="V6" s="58"/>
      <c r="W6" s="58"/>
      <c r="X6" s="58"/>
      <c r="Y6" s="58"/>
      <c r="Z6" s="58"/>
    </row>
    <row r="7" spans="1:26" s="64" customFormat="1" ht="409.6">
      <c r="A7" s="65" t="s">
        <v>232</v>
      </c>
      <c r="B7" s="62" t="s">
        <v>233</v>
      </c>
      <c r="C7" s="62" t="s">
        <v>234</v>
      </c>
      <c r="D7" s="62" t="s">
        <v>235</v>
      </c>
      <c r="E7" s="62" t="s">
        <v>236</v>
      </c>
      <c r="F7" s="62" t="s">
        <v>237</v>
      </c>
      <c r="G7" s="63" t="s">
        <v>238</v>
      </c>
      <c r="H7" s="62" t="s">
        <v>239</v>
      </c>
      <c r="I7" s="62" t="s">
        <v>240</v>
      </c>
    </row>
    <row r="8" spans="1:26" s="64" customFormat="1" ht="409.6">
      <c r="A8" s="65" t="s">
        <v>241</v>
      </c>
      <c r="B8" s="62" t="s">
        <v>242</v>
      </c>
      <c r="C8" s="62" t="s">
        <v>243</v>
      </c>
      <c r="D8" s="62" t="s">
        <v>244</v>
      </c>
      <c r="E8" s="62" t="s">
        <v>245</v>
      </c>
      <c r="F8" s="62" t="s">
        <v>246</v>
      </c>
      <c r="G8" s="62" t="s">
        <v>247</v>
      </c>
      <c r="H8" s="62" t="s">
        <v>248</v>
      </c>
      <c r="I8" s="62" t="s">
        <v>249</v>
      </c>
    </row>
    <row r="9" spans="1:26" ht="409.6">
      <c r="A9" s="66" t="s">
        <v>250</v>
      </c>
      <c r="B9" s="61" t="s">
        <v>251</v>
      </c>
      <c r="C9" s="61" t="s">
        <v>252</v>
      </c>
      <c r="D9" s="61" t="s">
        <v>253</v>
      </c>
      <c r="E9" s="61" t="s">
        <v>254</v>
      </c>
      <c r="F9" s="20" t="s">
        <v>255</v>
      </c>
      <c r="G9" s="61" t="s">
        <v>256</v>
      </c>
      <c r="H9" s="20" t="s">
        <v>257</v>
      </c>
      <c r="I9" s="61" t="s">
        <v>258</v>
      </c>
    </row>
    <row r="10" spans="1:26" s="25" customFormat="1" ht="360">
      <c r="A10" s="66" t="s">
        <v>259</v>
      </c>
      <c r="B10" s="61" t="s">
        <v>260</v>
      </c>
      <c r="C10" s="61" t="s">
        <v>261</v>
      </c>
      <c r="D10" s="61" t="s">
        <v>262</v>
      </c>
      <c r="E10" s="61" t="s">
        <v>263</v>
      </c>
      <c r="F10" s="61" t="s">
        <v>264</v>
      </c>
      <c r="G10" s="61" t="s">
        <v>265</v>
      </c>
      <c r="H10" s="61" t="s">
        <v>266</v>
      </c>
      <c r="I10" s="61" t="s">
        <v>267</v>
      </c>
    </row>
  </sheetData>
  <autoFilter ref="A4:I10" xr:uid="{00000000-0009-0000-0000-000001000000}"/>
  <mergeCells count="2">
    <mergeCell ref="B2:E2"/>
    <mergeCell ref="F2:I2"/>
  </mergeCells>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41"/>
  <sheetViews>
    <sheetView showGridLines="0" tabSelected="1" topLeftCell="A32" zoomScale="142" zoomScaleNormal="136" workbookViewId="0">
      <selection activeCell="Y33" sqref="Y33"/>
    </sheetView>
  </sheetViews>
  <sheetFormatPr defaultColWidth="11.42578125" defaultRowHeight="14.45"/>
  <cols>
    <col min="1" max="1" width="12.85546875" customWidth="1"/>
    <col min="2" max="2" width="8.28515625" customWidth="1"/>
    <col min="3" max="3" width="27.140625" customWidth="1"/>
    <col min="4" max="4" width="23.28515625" customWidth="1"/>
    <col min="5" max="5" width="28.42578125" customWidth="1"/>
    <col min="6" max="6" width="49.28515625" customWidth="1"/>
    <col min="7" max="7" width="20.7109375" customWidth="1"/>
    <col min="8" max="8" width="15.85546875" customWidth="1"/>
    <col min="9" max="9" width="19.5703125" customWidth="1"/>
    <col min="10" max="10" width="15.85546875" customWidth="1"/>
    <col min="11" max="11" width="10.28515625" customWidth="1"/>
    <col min="12" max="12" width="11.5703125" customWidth="1"/>
    <col min="13" max="13" width="7.42578125" customWidth="1"/>
    <col min="14" max="14" width="16.5703125" customWidth="1"/>
    <col min="15" max="15" width="6.7109375" customWidth="1"/>
    <col min="16" max="16" width="12.140625" customWidth="1"/>
    <col min="17" max="17" width="15.5703125" customWidth="1"/>
    <col min="18" max="18" width="13.42578125" customWidth="1"/>
    <col min="19" max="19" width="7" customWidth="1"/>
    <col min="20" max="20" width="12.7109375" customWidth="1"/>
    <col min="21" max="21" width="8.28515625" customWidth="1"/>
    <col min="22" max="22" width="12.7109375" customWidth="1"/>
    <col min="23" max="23" width="8.42578125" customWidth="1"/>
    <col min="24" max="24" width="17.5703125" customWidth="1"/>
    <col min="25" max="25" width="42.28515625" customWidth="1"/>
    <col min="26" max="26" width="21.85546875" customWidth="1"/>
    <col min="27" max="27" width="37.28515625" customWidth="1"/>
    <col min="28" max="28" width="9.85546875" customWidth="1"/>
    <col min="29" max="29" width="8.85546875" customWidth="1"/>
    <col min="30" max="30" width="13.7109375" customWidth="1"/>
    <col min="31" max="31" width="11.85546875" customWidth="1"/>
    <col min="32" max="32" width="12.5703125" customWidth="1"/>
    <col min="33" max="33" width="12.140625" customWidth="1"/>
    <col min="34" max="34" width="9.140625" customWidth="1"/>
    <col min="35" max="35" width="10.85546875" customWidth="1"/>
    <col min="36" max="36" width="8.7109375" customWidth="1"/>
    <col min="37" max="37" width="8.140625" customWidth="1"/>
    <col min="38" max="38" width="9.42578125" customWidth="1"/>
    <col min="39" max="39" width="8.42578125" customWidth="1"/>
    <col min="40" max="40" width="7.85546875" customWidth="1"/>
    <col min="41" max="41" width="13.28515625" customWidth="1"/>
    <col min="42" max="42" width="7.7109375" customWidth="1"/>
    <col min="43" max="43" width="13.28515625" customWidth="1"/>
    <col min="44" max="44" width="12.7109375" customWidth="1"/>
    <col min="45" max="45" width="12" customWidth="1"/>
    <col min="46" max="47" width="17.28515625" customWidth="1"/>
    <col min="48" max="48" width="14.28515625" customWidth="1"/>
    <col min="49" max="49" width="12.28515625" customWidth="1"/>
    <col min="50" max="52" width="17.28515625" customWidth="1"/>
    <col min="53" max="54" width="22" customWidth="1"/>
    <col min="55" max="55" width="12.140625" customWidth="1"/>
    <col min="61" max="61" width="54.140625" customWidth="1"/>
    <col min="16338" max="16384" width="25.42578125" customWidth="1"/>
  </cols>
  <sheetData>
    <row r="1" spans="1:61" s="7" customFormat="1" ht="16.5" customHeight="1">
      <c r="A1" s="139"/>
      <c r="B1" s="139"/>
      <c r="C1" s="139"/>
      <c r="D1" s="127" t="s">
        <v>268</v>
      </c>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8" t="s">
        <v>269</v>
      </c>
      <c r="BC1" s="128"/>
      <c r="BI1" s="27" t="s">
        <v>270</v>
      </c>
    </row>
    <row r="2" spans="1:61" s="7" customFormat="1" ht="16.5" customHeight="1">
      <c r="A2" s="139"/>
      <c r="B2" s="139"/>
      <c r="C2" s="139"/>
      <c r="D2" s="129" t="s">
        <v>271</v>
      </c>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1"/>
      <c r="BB2" s="128" t="s">
        <v>272</v>
      </c>
      <c r="BC2" s="128"/>
      <c r="BI2" s="27" t="s">
        <v>273</v>
      </c>
    </row>
    <row r="3" spans="1:61" s="7" customFormat="1" ht="16.5" customHeight="1">
      <c r="A3" s="139"/>
      <c r="B3" s="139"/>
      <c r="C3" s="139"/>
      <c r="D3" s="129" t="s">
        <v>274</v>
      </c>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1"/>
      <c r="BB3" s="128" t="s">
        <v>275</v>
      </c>
      <c r="BC3" s="128"/>
      <c r="BI3" s="27" t="s">
        <v>276</v>
      </c>
    </row>
    <row r="4" spans="1:61" s="7" customFormat="1" ht="18" customHeight="1">
      <c r="A4" s="139"/>
      <c r="B4" s="139"/>
      <c r="C4" s="139"/>
      <c r="D4" s="132" t="s">
        <v>277</v>
      </c>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4"/>
      <c r="BB4" s="128" t="s">
        <v>278</v>
      </c>
      <c r="BC4" s="128"/>
      <c r="BI4" s="27" t="s">
        <v>279</v>
      </c>
    </row>
    <row r="5" spans="1:61" s="8" customFormat="1" ht="41.25" customHeight="1">
      <c r="A5" s="140" t="s">
        <v>280</v>
      </c>
      <c r="B5" s="141"/>
      <c r="C5" s="141"/>
      <c r="D5" s="135" t="s">
        <v>268</v>
      </c>
      <c r="E5" s="136"/>
      <c r="F5" s="42" t="s">
        <v>281</v>
      </c>
      <c r="G5" s="43" t="s">
        <v>76</v>
      </c>
      <c r="H5" s="42" t="s">
        <v>282</v>
      </c>
      <c r="I5" s="43" t="s">
        <v>81</v>
      </c>
      <c r="J5" s="42" t="s">
        <v>0</v>
      </c>
      <c r="K5" s="44" t="s">
        <v>283</v>
      </c>
      <c r="L5" s="137" t="s">
        <v>284</v>
      </c>
      <c r="M5" s="138"/>
      <c r="N5" s="31"/>
      <c r="O5" s="40"/>
      <c r="P5" s="46"/>
      <c r="Q5" s="46"/>
      <c r="R5" s="46"/>
      <c r="S5" s="47"/>
      <c r="T5" s="47"/>
      <c r="U5" s="47"/>
      <c r="AS5" s="48"/>
      <c r="BB5" s="125"/>
      <c r="BC5" s="126"/>
      <c r="BI5" s="27" t="s">
        <v>285</v>
      </c>
    </row>
    <row r="6" spans="1:61" s="8" customFormat="1" ht="26.45">
      <c r="A6" s="142" t="s">
        <v>286</v>
      </c>
      <c r="B6" s="143"/>
      <c r="C6" s="144"/>
      <c r="D6" s="154" t="s">
        <v>287</v>
      </c>
      <c r="E6" s="154"/>
      <c r="F6" s="154"/>
      <c r="G6" s="154"/>
      <c r="H6" s="154"/>
      <c r="I6" s="154"/>
      <c r="J6" s="154"/>
      <c r="K6" s="154"/>
      <c r="L6" s="151" t="s">
        <v>288</v>
      </c>
      <c r="M6" s="152"/>
      <c r="N6" s="41"/>
      <c r="O6" s="40"/>
      <c r="P6" s="46"/>
      <c r="Q6" s="49"/>
      <c r="R6" s="49"/>
      <c r="S6" s="49"/>
      <c r="T6" s="49"/>
      <c r="W6" s="33" t="s">
        <v>289</v>
      </c>
      <c r="X6" s="147"/>
      <c r="Y6" s="147"/>
      <c r="Z6" s="147"/>
      <c r="AA6" s="147"/>
      <c r="AB6" s="147"/>
      <c r="AC6" s="147"/>
      <c r="AD6" s="147"/>
      <c r="AE6" s="147"/>
      <c r="AF6" s="147"/>
      <c r="AG6" s="147"/>
      <c r="AH6" s="147"/>
      <c r="AI6" s="147"/>
      <c r="AJ6" s="34"/>
      <c r="AK6" s="34"/>
      <c r="AL6" s="34"/>
      <c r="AM6" s="34"/>
      <c r="AN6" s="35"/>
      <c r="AO6" s="36"/>
      <c r="AP6" s="36"/>
      <c r="AQ6" s="36"/>
      <c r="AS6" s="48"/>
      <c r="AT6" s="32"/>
      <c r="AU6" s="32"/>
      <c r="AV6" s="32"/>
      <c r="AW6" s="32"/>
      <c r="AX6" s="32"/>
      <c r="AY6" s="32"/>
      <c r="AZ6" s="32"/>
      <c r="BA6" s="32"/>
      <c r="BB6" s="155"/>
      <c r="BC6" s="156"/>
      <c r="BI6" s="27" t="s">
        <v>290</v>
      </c>
    </row>
    <row r="7" spans="1:61" s="8" customFormat="1" ht="29.25" customHeight="1">
      <c r="A7" s="90" t="s">
        <v>291</v>
      </c>
      <c r="B7" s="91"/>
      <c r="C7" s="91"/>
      <c r="D7" s="91"/>
      <c r="E7" s="91"/>
      <c r="F7" s="91"/>
      <c r="G7" s="91"/>
      <c r="H7" s="91"/>
      <c r="I7" s="91"/>
      <c r="J7" s="91"/>
      <c r="K7" s="91"/>
      <c r="L7" s="91"/>
      <c r="M7" s="91"/>
      <c r="N7" s="91"/>
      <c r="O7" s="91"/>
      <c r="P7" s="91"/>
      <c r="Q7" s="91"/>
      <c r="R7" s="91"/>
      <c r="S7" s="91"/>
      <c r="T7" s="91"/>
      <c r="U7" s="91"/>
      <c r="V7" s="91"/>
      <c r="W7" s="148" t="s">
        <v>292</v>
      </c>
      <c r="X7" s="148"/>
      <c r="Y7" s="148"/>
      <c r="Z7" s="148"/>
      <c r="AA7" s="148"/>
      <c r="AB7" s="148"/>
      <c r="AC7" s="148"/>
      <c r="AD7" s="148"/>
      <c r="AE7" s="148"/>
      <c r="AF7" s="148"/>
      <c r="AG7" s="148"/>
      <c r="AH7" s="148"/>
      <c r="AI7" s="148"/>
      <c r="AJ7" s="148"/>
      <c r="AK7" s="148"/>
      <c r="AL7" s="148"/>
      <c r="AM7" s="148"/>
      <c r="AN7" s="148"/>
      <c r="AO7" s="148"/>
      <c r="AP7" s="148"/>
      <c r="AQ7" s="148"/>
      <c r="AR7" s="148"/>
      <c r="AS7" s="149"/>
      <c r="AT7" s="123" t="s">
        <v>293</v>
      </c>
      <c r="AU7" s="123"/>
      <c r="AV7" s="123"/>
      <c r="AW7" s="123"/>
      <c r="AX7" s="123"/>
      <c r="AY7" s="123"/>
      <c r="AZ7" s="123"/>
      <c r="BA7" s="123"/>
      <c r="BB7" s="123"/>
      <c r="BC7" s="157"/>
    </row>
    <row r="8" spans="1:61" s="8" customFormat="1" ht="33" customHeight="1">
      <c r="A8" s="162" t="s">
        <v>294</v>
      </c>
      <c r="B8" s="162"/>
      <c r="C8" s="162"/>
      <c r="D8" s="162"/>
      <c r="E8" s="162"/>
      <c r="F8" s="162"/>
      <c r="G8" s="162"/>
      <c r="H8" s="162"/>
      <c r="I8" s="162"/>
      <c r="J8" s="163"/>
      <c r="K8" s="123" t="s">
        <v>295</v>
      </c>
      <c r="L8" s="123"/>
      <c r="M8" s="123"/>
      <c r="N8" s="123"/>
      <c r="O8" s="123"/>
      <c r="P8" s="123"/>
      <c r="Q8" s="123"/>
      <c r="R8" s="123"/>
      <c r="S8" s="123"/>
      <c r="T8" s="123"/>
      <c r="U8" s="123"/>
      <c r="V8" s="123"/>
      <c r="W8" s="114" t="s">
        <v>296</v>
      </c>
      <c r="X8" s="114"/>
      <c r="Y8" s="114"/>
      <c r="Z8" s="114"/>
      <c r="AA8" s="114"/>
      <c r="AB8" s="116" t="s">
        <v>297</v>
      </c>
      <c r="AC8" s="116"/>
      <c r="AD8" s="116"/>
      <c r="AE8" s="116"/>
      <c r="AF8" s="116"/>
      <c r="AG8" s="116"/>
      <c r="AH8" s="116"/>
      <c r="AI8" s="116"/>
      <c r="AJ8" s="117"/>
      <c r="AK8" s="117"/>
      <c r="AL8" s="117"/>
      <c r="AM8" s="117"/>
      <c r="AN8" s="117"/>
      <c r="AO8" s="117"/>
      <c r="AP8" s="117"/>
      <c r="AQ8" s="117"/>
      <c r="AR8" s="117"/>
      <c r="AS8" s="117"/>
      <c r="AT8" s="158"/>
      <c r="AU8" s="158"/>
      <c r="AV8" s="158"/>
      <c r="AW8" s="158"/>
      <c r="AX8" s="158"/>
      <c r="AY8" s="158"/>
      <c r="AZ8" s="158"/>
      <c r="BA8" s="158"/>
      <c r="BB8" s="158"/>
      <c r="BC8" s="159"/>
    </row>
    <row r="9" spans="1:61" s="9" customFormat="1" ht="33" customHeight="1">
      <c r="A9" s="164"/>
      <c r="B9" s="164"/>
      <c r="C9" s="164"/>
      <c r="D9" s="164"/>
      <c r="E9" s="164"/>
      <c r="F9" s="164"/>
      <c r="G9" s="164"/>
      <c r="H9" s="164"/>
      <c r="I9" s="164"/>
      <c r="J9" s="138"/>
      <c r="K9" s="113" t="s">
        <v>298</v>
      </c>
      <c r="L9" s="113" t="s">
        <v>299</v>
      </c>
      <c r="M9" s="113" t="s">
        <v>300</v>
      </c>
      <c r="N9" s="113" t="s">
        <v>301</v>
      </c>
      <c r="O9" s="113" t="s">
        <v>302</v>
      </c>
      <c r="P9" s="113" t="s">
        <v>303</v>
      </c>
      <c r="Q9" s="113" t="s">
        <v>304</v>
      </c>
      <c r="R9" s="113" t="s">
        <v>305</v>
      </c>
      <c r="S9" s="113" t="s">
        <v>306</v>
      </c>
      <c r="T9" s="113" t="s">
        <v>307</v>
      </c>
      <c r="U9" s="113" t="s">
        <v>308</v>
      </c>
      <c r="V9" s="113" t="s">
        <v>309</v>
      </c>
      <c r="W9" s="114"/>
      <c r="X9" s="114"/>
      <c r="Y9" s="114"/>
      <c r="Z9" s="114"/>
      <c r="AA9" s="115"/>
      <c r="AB9" s="150" t="s">
        <v>310</v>
      </c>
      <c r="AC9" s="150"/>
      <c r="AD9" s="150"/>
      <c r="AE9" s="150"/>
      <c r="AF9" s="150"/>
      <c r="AG9" s="150"/>
      <c r="AH9" s="150"/>
      <c r="AI9" s="150"/>
      <c r="AJ9" s="119" t="s">
        <v>311</v>
      </c>
      <c r="AK9" s="26"/>
      <c r="AL9" s="120" t="s">
        <v>312</v>
      </c>
      <c r="AM9" s="120" t="s">
        <v>313</v>
      </c>
      <c r="AN9" s="124" t="s">
        <v>314</v>
      </c>
      <c r="AO9" s="124" t="s">
        <v>315</v>
      </c>
      <c r="AP9" s="120" t="s">
        <v>316</v>
      </c>
      <c r="AQ9" s="124" t="s">
        <v>317</v>
      </c>
      <c r="AR9" s="124" t="s">
        <v>318</v>
      </c>
      <c r="AS9" s="124" t="s">
        <v>319</v>
      </c>
      <c r="AT9" s="158"/>
      <c r="AU9" s="158"/>
      <c r="AV9" s="158"/>
      <c r="AW9" s="158"/>
      <c r="AX9" s="158"/>
      <c r="AY9" s="158"/>
      <c r="AZ9" s="158"/>
      <c r="BA9" s="158"/>
      <c r="BB9" s="158"/>
      <c r="BC9" s="159"/>
    </row>
    <row r="10" spans="1:61" s="9" customFormat="1" ht="49.5" customHeight="1">
      <c r="A10" s="145" t="s">
        <v>320</v>
      </c>
      <c r="B10" s="145" t="s">
        <v>321</v>
      </c>
      <c r="C10" s="153" t="s">
        <v>322</v>
      </c>
      <c r="D10" s="153" t="s">
        <v>323</v>
      </c>
      <c r="E10" s="153" t="s">
        <v>324</v>
      </c>
      <c r="F10" s="153" t="s">
        <v>325</v>
      </c>
      <c r="G10" s="153" t="s">
        <v>326</v>
      </c>
      <c r="H10" s="153"/>
      <c r="I10" s="153"/>
      <c r="J10" s="153"/>
      <c r="K10" s="113"/>
      <c r="L10" s="113"/>
      <c r="M10" s="113"/>
      <c r="N10" s="113"/>
      <c r="O10" s="113"/>
      <c r="P10" s="113"/>
      <c r="Q10" s="113"/>
      <c r="R10" s="113"/>
      <c r="S10" s="113"/>
      <c r="T10" s="113"/>
      <c r="U10" s="113"/>
      <c r="V10" s="113"/>
      <c r="W10" s="114"/>
      <c r="X10" s="114"/>
      <c r="Y10" s="114"/>
      <c r="Z10" s="114"/>
      <c r="AA10" s="114"/>
      <c r="AB10" s="118" t="s">
        <v>327</v>
      </c>
      <c r="AC10" s="118"/>
      <c r="AD10" s="118"/>
      <c r="AE10" s="118"/>
      <c r="AF10" s="118"/>
      <c r="AG10" s="118" t="s">
        <v>328</v>
      </c>
      <c r="AH10" s="118"/>
      <c r="AI10" s="118"/>
      <c r="AJ10" s="120"/>
      <c r="AK10" s="26"/>
      <c r="AL10" s="120"/>
      <c r="AM10" s="120"/>
      <c r="AN10" s="124"/>
      <c r="AO10" s="124"/>
      <c r="AP10" s="120"/>
      <c r="AQ10" s="124"/>
      <c r="AR10" s="124"/>
      <c r="AS10" s="124"/>
      <c r="AT10" s="121" t="s">
        <v>329</v>
      </c>
      <c r="AU10" s="121" t="s">
        <v>330</v>
      </c>
      <c r="AV10" s="121" t="s">
        <v>331</v>
      </c>
      <c r="AW10" s="121" t="s">
        <v>332</v>
      </c>
      <c r="AX10" s="161" t="s">
        <v>333</v>
      </c>
      <c r="AY10" s="161"/>
      <c r="AZ10" s="161"/>
      <c r="BA10" s="153" t="s">
        <v>334</v>
      </c>
      <c r="BB10" s="153" t="s">
        <v>335</v>
      </c>
      <c r="BC10" s="160" t="s">
        <v>336</v>
      </c>
    </row>
    <row r="11" spans="1:61" s="9" customFormat="1" ht="64.5" customHeight="1">
      <c r="A11" s="145"/>
      <c r="B11" s="145"/>
      <c r="C11" s="153"/>
      <c r="D11" s="153"/>
      <c r="E11" s="153"/>
      <c r="F11" s="153"/>
      <c r="G11" s="10" t="s">
        <v>337</v>
      </c>
      <c r="H11" s="10" t="s">
        <v>338</v>
      </c>
      <c r="I11" s="10" t="s">
        <v>339</v>
      </c>
      <c r="J11" s="10" t="s">
        <v>340</v>
      </c>
      <c r="K11" s="113"/>
      <c r="L11" s="113"/>
      <c r="M11" s="113"/>
      <c r="N11" s="113"/>
      <c r="O11" s="113"/>
      <c r="P11" s="113"/>
      <c r="Q11" s="113"/>
      <c r="R11" s="113"/>
      <c r="S11" s="113"/>
      <c r="T11" s="113"/>
      <c r="U11" s="113"/>
      <c r="V11" s="113"/>
      <c r="W11" s="11" t="s">
        <v>341</v>
      </c>
      <c r="X11" s="11" t="s">
        <v>342</v>
      </c>
      <c r="Y11" s="11" t="s">
        <v>343</v>
      </c>
      <c r="Z11" s="11" t="s">
        <v>344</v>
      </c>
      <c r="AA11" s="12" t="s">
        <v>345</v>
      </c>
      <c r="AB11" s="12" t="s">
        <v>346</v>
      </c>
      <c r="AC11" s="11" t="s">
        <v>347</v>
      </c>
      <c r="AD11" s="11" t="s">
        <v>348</v>
      </c>
      <c r="AE11" s="12" t="s">
        <v>349</v>
      </c>
      <c r="AF11" s="11" t="s">
        <v>350</v>
      </c>
      <c r="AG11" s="11" t="s">
        <v>351</v>
      </c>
      <c r="AH11" s="11" t="s">
        <v>352</v>
      </c>
      <c r="AI11" s="11" t="s">
        <v>353</v>
      </c>
      <c r="AJ11" s="26" t="s">
        <v>354</v>
      </c>
      <c r="AK11" s="26"/>
      <c r="AL11" s="26" t="s">
        <v>355</v>
      </c>
      <c r="AM11" s="26" t="s">
        <v>356</v>
      </c>
      <c r="AN11" s="124"/>
      <c r="AO11" s="124"/>
      <c r="AP11" s="120"/>
      <c r="AQ11" s="124"/>
      <c r="AR11" s="124"/>
      <c r="AS11" s="124"/>
      <c r="AT11" s="122"/>
      <c r="AU11" s="122"/>
      <c r="AV11" s="122"/>
      <c r="AW11" s="122"/>
      <c r="AX11" s="12" t="s">
        <v>357</v>
      </c>
      <c r="AY11" s="12" t="s">
        <v>358</v>
      </c>
      <c r="AZ11" s="12" t="s">
        <v>359</v>
      </c>
      <c r="BA11" s="153"/>
      <c r="BB11" s="153"/>
      <c r="BC11" s="160"/>
      <c r="BF11" s="25"/>
    </row>
    <row r="12" spans="1:61" s="15" customFormat="1" ht="94.9" customHeight="1">
      <c r="A12" s="146" t="str">
        <f>+CONTEXTO!A5</f>
        <v>ATENCIÓN Y PREVENCIÓN DEL DELITO DE TRATA DE PERSONAS</v>
      </c>
      <c r="B12" s="104" t="s">
        <v>360</v>
      </c>
      <c r="C12" s="105" t="s">
        <v>361</v>
      </c>
      <c r="D12" s="105" t="s">
        <v>362</v>
      </c>
      <c r="E12" s="105" t="s">
        <v>363</v>
      </c>
      <c r="F12" s="106" t="str">
        <f>+CONCATENATE(C12," ",D12," ",E12)</f>
        <v>Posibilidad de perdida reputacional por el incumplimiento en la atención oportuna y adecuada a personas en situación de explotación, debido a fallas en la identificación de posibles casos de trata de personas.</v>
      </c>
      <c r="G12" s="105" t="s">
        <v>364</v>
      </c>
      <c r="H12" s="105"/>
      <c r="I12" s="105" t="s">
        <v>365</v>
      </c>
      <c r="J12" s="107" t="s">
        <v>365</v>
      </c>
      <c r="K12" s="108">
        <v>50</v>
      </c>
      <c r="L12" s="93" t="str">
        <f>IF(K12&lt;=0,"",IF(K12&lt;=2,"Muy Baja",IF(K12&lt;=24,"Baja",IF(K12&lt;=500,"Media",IF(K12&lt;=5000,"Alta","Muy Alta")))))</f>
        <v>Media</v>
      </c>
      <c r="M12" s="109">
        <f>IF(L12="","",IF(L12="Muy Baja",0.2,IF(L12="Baja",0.4,IF(L12="Media",0.6,IF(L12="Alta",0.8,IF(L12="Muy Alta",1,))))))</f>
        <v>0.6</v>
      </c>
      <c r="N12" s="111" t="s">
        <v>366</v>
      </c>
      <c r="O12" s="109">
        <f>IF(N12="","",IF(N12="menor a 10 SMLMV",0.2,IF(N12="ENTRE 10 Y 50 SMLMV",0.4,IF(N12="entre 50 y 100 SMLMV",0.6,IF(N12="entre 100 y 500 SMLMV",0.8,IF(N12="Mayor a 500 SMLMV",1,))))))</f>
        <v>0</v>
      </c>
      <c r="P12" s="93" t="str">
        <f>IF(O12&lt;=0,"",IF(O12&lt;=20%,"Leve",IF(O12&lt;=40%,"Menor",IF(O12&lt;=60%,"Moderado",IF(O12&lt;=80%,"Mayor","Catastrofico")))))</f>
        <v/>
      </c>
      <c r="Q12" s="101" t="s">
        <v>290</v>
      </c>
      <c r="R12" s="93" t="str">
        <f>IF(S12&lt;=0,"",IF(S12&lt;=20%,"Leve",IF(S12&lt;=40%,"Menor",IF(S12&lt;=60%,"Moderado",IF(S12&lt;=80%,"Mayor","Catastrofico")))))</f>
        <v>Catastrofico</v>
      </c>
      <c r="S12" s="109">
        <f>IF(Q12="","",IF(Q12="El riesgo afecta la imagen de algún área de la organización",0.2,IF(Q12="El riesgo afecta la imagen de la entidad internamente, de conocimiento general nivel interno, de junta directiva y accionistas y/o de proveedores",0.4,IF(Q12="El riesgo afecta la imagen de la entidad con algunos usuarios de relevancia frente al logro de los objetivos",0.6,IF(Q12="El riesgo afecta la imagen de la entidad con efecto publicitario sostenido a nivel de sector administrativo, nivel departamental o municipal",0.8,IF(Q12="El riesgo afecta la imagen de la entidad a nivel nacional, con efecto publicitario sostenido a nivel país",1,))))))</f>
        <v>1</v>
      </c>
      <c r="T12" s="93" t="str">
        <f>IF(U12&lt;=0,"",IF(U12&lt;=20%,"Leve",IF(U12&lt;=40%,"Menor",IF(U12&lt;=60%,"Moderado",IF(U12&lt;=80%,"Mayor","Catastrofico")))))</f>
        <v>Catastrofico</v>
      </c>
      <c r="U12" s="112">
        <f>+S12</f>
        <v>1</v>
      </c>
      <c r="V12" s="100" t="str">
        <f>IF(OR(AND(L12="Muy Baja",T12="Leve"),AND(L12="Muy Baja",T12="Menor"),AND(L12="Baja",T12="Leve")),"Bajo",IF(OR(AND(L12="Muy baja",T12="Moderado"),AND(L12="Baja",T12="Menor"),AND(L12="Baja",T12="Moderado"),AND(L12="Media",T12="Leve"),AND(L12="Media",T12="Menor"),AND(L12="Media",T12="Moderado"),AND(L12="Alta",T12="Leve"),AND(L12="Alta",T12="Menor")),"Moderado",IF(OR(AND(L12="Muy Baja",T12="Mayor"),AND(L12="Baja",T12="Mayor"),AND(L12="Media",T12="Mayor"),AND(L12="Alta",T12="Moderado"),AND(L12="Alta",T12="Mayor"),AND(L12="Muy Alta",T12="Leve"),AND(L12="Muy Alta",T12="Menor"),AND(L12="Muy Alta",T12="Moderado"),AND(L12="Muy Alta",T12="Mayor")),"Alto",IF(OR(AND(L12="Muy Baja",T12="Catastrofico"),AND(L12="Baja",T12="Catastrofico"),AND(L12="Media",T12="Catastrofico"),AND(L12="Alta",T12="Catastrofico"),AND(L12="Muy Alta",T12="Catastrofico")),"Extremo",))))</f>
        <v>Extremo</v>
      </c>
      <c r="W12" s="13">
        <v>1</v>
      </c>
      <c r="X12" s="45" t="s">
        <v>367</v>
      </c>
      <c r="Y12" s="45" t="s">
        <v>368</v>
      </c>
      <c r="Z12" s="45" t="s">
        <v>369</v>
      </c>
      <c r="AA12" s="13" t="str">
        <f t="shared" ref="AA12:AA13" si="0">+CONCATENATE(X12," ",Y12," ",Z12)</f>
        <v>El  Coordinador del subproceso de Atencion y Prevencion de Delito de Trata de Personas Capacitara a los funcionarios que hacen parte del comité distrital de la lucha contra la trata de personas, sobre la normatividad vigente correspondiente al subproceso en mención. Se hará seguimiento trimestral y si se presenta alguna observación, se notificará al profesional encargado para su corrección y/o nuevo diseño.</v>
      </c>
      <c r="AB12" s="28" t="s">
        <v>370</v>
      </c>
      <c r="AC12" s="29">
        <f>IF(AB12="","",IF(AB12="Preventivo",0.25,IF(AB12="Detectivo",0.15,IF(AB12="Correctivo",0.1,))))</f>
        <v>0.25</v>
      </c>
      <c r="AD12" s="14" t="str">
        <f>+IF(OR(AB12='[2]11 FORMULAS'!$O$4,AB12='[2]11 FORMULAS'!$O$5),'[2]11 FORMULAS'!$P$5,IF(AB12='[2]11 FORMULAS'!$O$6,'[2]11 FORMULAS'!$P$6,""))</f>
        <v>Probabilidad</v>
      </c>
      <c r="AE12" s="28" t="s">
        <v>371</v>
      </c>
      <c r="AF12" s="29">
        <f>IF(AE12="","",IF(AE12="Manual",0.15,IF(AE12="Automatico",0.25,)))</f>
        <v>0.15</v>
      </c>
      <c r="AG12" s="30" t="s">
        <v>372</v>
      </c>
      <c r="AH12" s="30" t="s">
        <v>373</v>
      </c>
      <c r="AI12" s="30" t="s">
        <v>374</v>
      </c>
      <c r="AJ12" s="14">
        <f>+AC12+AF12</f>
        <v>0.4</v>
      </c>
      <c r="AK12" s="14">
        <f>+M12*AJ12</f>
        <v>0.24</v>
      </c>
      <c r="AL12" s="14">
        <f>+M12-AK12</f>
        <v>0.36</v>
      </c>
      <c r="AM12" s="14">
        <f>IF(AD12='[2]11 FORMULAS'!$P$6,U12-(U12*AJ12),U12)</f>
        <v>1</v>
      </c>
      <c r="AN12" s="92">
        <f>+AL16</f>
        <v>0.216</v>
      </c>
      <c r="AO12" s="93" t="str">
        <f>IF(AN12&lt;=0,"",IF(AN12&lt;=20%,"Muy Baja",IF(AN12&lt;=40%,"Baja",IF(AN12&lt;=60%,"Media",IF(AN12&lt;=80%,"Alta","Muy Alta")))))</f>
        <v>Baja</v>
      </c>
      <c r="AP12" s="92">
        <f>+AM16</f>
        <v>1</v>
      </c>
      <c r="AQ12" s="93" t="str">
        <f>IF(AP12&lt;=0,"",IF(AP12&lt;=20%,"Leve",IF(AP12&lt;=40%,"Menor",IF(AP12&lt;=60%,"Moderado",IF(AP12&lt;=80%,"Mayor","Catastrofico")))))</f>
        <v>Catastrofico</v>
      </c>
      <c r="AR12" s="100" t="str">
        <f>IF(OR(AND(AO12="Muy Baja",AQ12="Leve"),AND(AO12="Muy Baja",AQ12="Menor"),AND(AO12="Baja",AQ12="Leve")),"Bajo",IF(OR(AND(AO12="Muy baja",AQ12="Moderado"),AND(AO12="Baja",AQ12="Menor"),AND(AO12="Baja",AQ12="Moderado"),AND(AO12="Media",AQ12="Leve"),AND(AO12="Media",AQ12="Menor"),AND(AO12="Media",AQ12="Moderado"),AND(AO12="Alta",AQ12="Leve"),AND(AO12="Alta",AQ12="Menor")),"Moderado",IF(OR(AND(AO12="Muy Baja",AQ12="Mayor"),AND(AO12="Baja",AQ12="Mayor"),AND(AO12="Media",AQ12="Mayor"),AND(AO12="Alta",AQ12="Moderado"),AND(AO12="Alta",AQ12="Mayor"),AND(AO12="Muy Alta",AQ12="Leve"),AND(AO12="Muy Alta",AQ12="Menor"),AND(AO12="Muy Alta",AQ12="Moderado"),AND(AO12="Muy Alta",AQ12="Mayor")),"Alto",IF(OR(AND(AO12="Muy Baja",AQ12="Catastrofico"),AND(AO12="Baja",AQ12="Catastrofico"),AND(AO12="Media",AQ12="Catastrofico"),AND(AO12="Alta",AQ12="Catastrofico"),AND(AO12="Muy Alta",AQ12="Catastrofico")),"Extremo",""))))</f>
        <v>Extremo</v>
      </c>
      <c r="AS12" s="101" t="s">
        <v>375</v>
      </c>
      <c r="AT12" s="94"/>
      <c r="AU12" s="94"/>
      <c r="AV12" s="94"/>
      <c r="AW12" s="94"/>
      <c r="AX12" s="94"/>
      <c r="AY12" s="94"/>
      <c r="AZ12" s="94"/>
      <c r="BA12" s="94"/>
      <c r="BB12" s="94"/>
      <c r="BC12" s="97"/>
      <c r="BE12"/>
      <c r="BF12"/>
      <c r="BG12"/>
      <c r="BI12" s="9"/>
    </row>
    <row r="13" spans="1:61" s="15" customFormat="1" ht="49.15" customHeight="1">
      <c r="A13" s="146"/>
      <c r="B13" s="104"/>
      <c r="C13" s="105"/>
      <c r="D13" s="105"/>
      <c r="E13" s="105"/>
      <c r="F13" s="106"/>
      <c r="G13" s="105"/>
      <c r="H13" s="105"/>
      <c r="I13" s="105"/>
      <c r="J13" s="107"/>
      <c r="K13" s="108"/>
      <c r="L13" s="93"/>
      <c r="M13" s="110"/>
      <c r="N13" s="111"/>
      <c r="O13" s="110"/>
      <c r="P13" s="93"/>
      <c r="Q13" s="102"/>
      <c r="R13" s="93"/>
      <c r="S13" s="110"/>
      <c r="T13" s="93"/>
      <c r="U13" s="112"/>
      <c r="V13" s="100"/>
      <c r="W13" s="13">
        <v>2</v>
      </c>
      <c r="X13" s="45" t="s">
        <v>367</v>
      </c>
      <c r="Y13" s="45" t="s">
        <v>376</v>
      </c>
      <c r="Z13" s="45" t="s">
        <v>377</v>
      </c>
      <c r="AA13" s="13" t="str">
        <f t="shared" si="0"/>
        <v>El  Coordinador del subproceso de Atencion y Prevencion de Delito de Trata de Personas Implementara  correctamente el formato de identificación de casos cada vez que se presente la situación. Se hará seguimiento trimestral, y frente a una desviacion o hallazgo se enviara al funcionario encargado para su correcion.</v>
      </c>
      <c r="AB13" s="28" t="s">
        <v>370</v>
      </c>
      <c r="AC13" s="29">
        <f>IF(AB13="","",IF(AB13="Preventivo",0.25,IF(AB13="Detectivo",0.15,IF(AB13="Correctivo",0.1,))))</f>
        <v>0.25</v>
      </c>
      <c r="AD13" s="14" t="str">
        <f>+IF(OR(AB13='[2]11 FORMULAS'!$O$4,AB13='[2]11 FORMULAS'!$O$5),'[2]11 FORMULAS'!$P$5,IF(AB13='[2]11 FORMULAS'!$O$6,'[2]11 FORMULAS'!$P$6,""))</f>
        <v>Probabilidad</v>
      </c>
      <c r="AE13" s="28" t="s">
        <v>371</v>
      </c>
      <c r="AF13" s="29">
        <f>IF(AE13="","",IF(AE13="Manual",0.15,IF(AE13="Automatico",0.25,)))</f>
        <v>0.15</v>
      </c>
      <c r="AG13" s="30" t="s">
        <v>372</v>
      </c>
      <c r="AH13" s="30" t="s">
        <v>373</v>
      </c>
      <c r="AI13" s="30" t="s">
        <v>374</v>
      </c>
      <c r="AJ13" s="14">
        <f>+AC13+AF13</f>
        <v>0.4</v>
      </c>
      <c r="AK13" s="14">
        <f>+AL12*AJ13</f>
        <v>0.14399999999999999</v>
      </c>
      <c r="AL13" s="14">
        <f>+AL12-AK13</f>
        <v>0.216</v>
      </c>
      <c r="AM13" s="14">
        <f>IF(AD13='[2]11 FORMULAS'!$P$6,AM12-(AM12*AJ13),AM12)</f>
        <v>1</v>
      </c>
      <c r="AN13" s="92"/>
      <c r="AO13" s="93"/>
      <c r="AP13" s="92"/>
      <c r="AQ13" s="93"/>
      <c r="AR13" s="100"/>
      <c r="AS13" s="102"/>
      <c r="AT13" s="95"/>
      <c r="AU13" s="95"/>
      <c r="AV13" s="95"/>
      <c r="AW13" s="95"/>
      <c r="AX13" s="95"/>
      <c r="AY13" s="95"/>
      <c r="AZ13" s="95"/>
      <c r="BA13" s="95"/>
      <c r="BB13" s="95"/>
      <c r="BC13" s="98"/>
      <c r="BE13"/>
      <c r="BF13"/>
      <c r="BG13"/>
      <c r="BI13" s="9"/>
    </row>
    <row r="14" spans="1:61" s="15" customFormat="1" ht="35.25" customHeight="1">
      <c r="A14" s="146"/>
      <c r="B14" s="104"/>
      <c r="C14" s="105"/>
      <c r="D14" s="105"/>
      <c r="E14" s="105"/>
      <c r="F14" s="106"/>
      <c r="G14" s="105"/>
      <c r="H14" s="105"/>
      <c r="I14" s="105"/>
      <c r="J14" s="107"/>
      <c r="K14" s="108"/>
      <c r="L14" s="93"/>
      <c r="M14" s="110"/>
      <c r="N14" s="111"/>
      <c r="O14" s="110"/>
      <c r="P14" s="93"/>
      <c r="Q14" s="102"/>
      <c r="R14" s="93"/>
      <c r="S14" s="110"/>
      <c r="T14" s="93"/>
      <c r="U14" s="112"/>
      <c r="V14" s="100"/>
      <c r="W14" s="13">
        <v>3</v>
      </c>
      <c r="X14" s="45"/>
      <c r="Y14" s="45"/>
      <c r="Z14" s="45"/>
      <c r="AA14" s="13" t="str">
        <f t="shared" ref="AA14:AA41" si="1">+CONCATENATE(X14," ",Y14," ",Z14)</f>
        <v xml:space="preserve">  </v>
      </c>
      <c r="AB14" s="28" t="s">
        <v>270</v>
      </c>
      <c r="AC14" s="29">
        <f>IF(AB14="","",IF(AB14="Preventivo",0.25,IF(AB14="Detectivo",0.15,IF(AB14="Correctivo",0.1,))))</f>
        <v>0</v>
      </c>
      <c r="AD14" s="14" t="str">
        <f>+IF(OR(AB14='[2]11 FORMULAS'!$O$4,AB14='[2]11 FORMULAS'!$O$5),'[2]11 FORMULAS'!$P$5,IF(AB14='[2]11 FORMULAS'!$O$6,'[2]11 FORMULAS'!$P$6,""))</f>
        <v/>
      </c>
      <c r="AE14" s="28" t="s">
        <v>270</v>
      </c>
      <c r="AF14" s="29">
        <f t="shared" ref="AF14:AF16" si="2">IF(AE14="","",IF(AE14="Manual",0.15,IF(AE14="Automatico",0.25,)))</f>
        <v>0</v>
      </c>
      <c r="AG14" s="30" t="s">
        <v>270</v>
      </c>
      <c r="AH14" s="30" t="s">
        <v>270</v>
      </c>
      <c r="AI14" s="30" t="s">
        <v>270</v>
      </c>
      <c r="AJ14" s="14">
        <f>+AC14+AF14</f>
        <v>0</v>
      </c>
      <c r="AK14" s="14">
        <f t="shared" ref="AK14:AK16" si="3">+AL13*AJ14</f>
        <v>0</v>
      </c>
      <c r="AL14" s="14">
        <f t="shared" ref="AL14:AL16" si="4">+AL13-AK14</f>
        <v>0.216</v>
      </c>
      <c r="AM14" s="14">
        <f>IF(AD14='[2]11 FORMULAS'!$P$6,AM13-(AM13*AJ14),AM13)</f>
        <v>1</v>
      </c>
      <c r="AN14" s="92"/>
      <c r="AO14" s="93"/>
      <c r="AP14" s="92"/>
      <c r="AQ14" s="93"/>
      <c r="AR14" s="100"/>
      <c r="AS14" s="102"/>
      <c r="AT14" s="95"/>
      <c r="AU14" s="95"/>
      <c r="AV14" s="95"/>
      <c r="AW14" s="95"/>
      <c r="AX14" s="95"/>
      <c r="AY14" s="95"/>
      <c r="AZ14" s="95"/>
      <c r="BA14" s="95"/>
      <c r="BB14" s="95"/>
      <c r="BC14" s="98"/>
      <c r="BE14"/>
      <c r="BF14"/>
      <c r="BG14"/>
    </row>
    <row r="15" spans="1:61" s="15" customFormat="1" ht="35.25" customHeight="1">
      <c r="A15" s="146"/>
      <c r="B15" s="104"/>
      <c r="C15" s="105"/>
      <c r="D15" s="105"/>
      <c r="E15" s="105"/>
      <c r="F15" s="106"/>
      <c r="G15" s="105"/>
      <c r="H15" s="105"/>
      <c r="I15" s="105"/>
      <c r="J15" s="107"/>
      <c r="K15" s="108"/>
      <c r="L15" s="93"/>
      <c r="M15" s="110"/>
      <c r="N15" s="111"/>
      <c r="O15" s="110"/>
      <c r="P15" s="93"/>
      <c r="Q15" s="102"/>
      <c r="R15" s="93"/>
      <c r="S15" s="110"/>
      <c r="T15" s="93"/>
      <c r="U15" s="112"/>
      <c r="V15" s="100"/>
      <c r="W15" s="13">
        <v>4</v>
      </c>
      <c r="X15" s="45"/>
      <c r="Y15" s="45"/>
      <c r="Z15" s="45"/>
      <c r="AA15" s="13" t="str">
        <f t="shared" si="1"/>
        <v xml:space="preserve">  </v>
      </c>
      <c r="AB15" s="28" t="s">
        <v>270</v>
      </c>
      <c r="AC15" s="29">
        <f t="shared" ref="AC15:AC16" si="5">IF(AB15="","",IF(AB15="Preventivo",0.25,IF(AB15="Detectivo",0.15,IF(AB15="Correctivo",0.1,))))</f>
        <v>0</v>
      </c>
      <c r="AD15" s="14" t="str">
        <f>+IF(OR(AB15='[2]11 FORMULAS'!$O$4,AB15='[2]11 FORMULAS'!$O$5),'[2]11 FORMULAS'!$P$5,IF(AB15='[2]11 FORMULAS'!$O$6,'[2]11 FORMULAS'!$P$6,""))</f>
        <v/>
      </c>
      <c r="AE15" s="28" t="s">
        <v>270</v>
      </c>
      <c r="AF15" s="29">
        <f t="shared" si="2"/>
        <v>0</v>
      </c>
      <c r="AG15" s="30" t="s">
        <v>270</v>
      </c>
      <c r="AH15" s="30" t="s">
        <v>270</v>
      </c>
      <c r="AI15" s="30" t="s">
        <v>270</v>
      </c>
      <c r="AJ15" s="14">
        <f t="shared" ref="AJ15:AJ16" si="6">+AC15+AF15</f>
        <v>0</v>
      </c>
      <c r="AK15" s="14">
        <f t="shared" si="3"/>
        <v>0</v>
      </c>
      <c r="AL15" s="14">
        <f t="shared" si="4"/>
        <v>0.216</v>
      </c>
      <c r="AM15" s="14">
        <f>IF(AD15='[2]11 FORMULAS'!$P$6,AM14-(AM14*AJ15),AM14)</f>
        <v>1</v>
      </c>
      <c r="AN15" s="92"/>
      <c r="AO15" s="93"/>
      <c r="AP15" s="92"/>
      <c r="AQ15" s="93"/>
      <c r="AR15" s="100"/>
      <c r="AS15" s="102"/>
      <c r="AT15" s="95"/>
      <c r="AU15" s="95"/>
      <c r="AV15" s="95"/>
      <c r="AW15" s="95"/>
      <c r="AX15" s="95"/>
      <c r="AY15" s="95"/>
      <c r="AZ15" s="95"/>
      <c r="BA15" s="95"/>
      <c r="BB15" s="95"/>
      <c r="BC15" s="98"/>
      <c r="BE15"/>
      <c r="BF15"/>
      <c r="BG15"/>
    </row>
    <row r="16" spans="1:61" s="15" customFormat="1" ht="35.25" customHeight="1">
      <c r="A16" s="146"/>
      <c r="B16" s="104"/>
      <c r="C16" s="105"/>
      <c r="D16" s="105"/>
      <c r="E16" s="105"/>
      <c r="F16" s="106"/>
      <c r="G16" s="105"/>
      <c r="H16" s="105"/>
      <c r="I16" s="105"/>
      <c r="J16" s="107"/>
      <c r="K16" s="108"/>
      <c r="L16" s="93"/>
      <c r="M16" s="110"/>
      <c r="N16" s="111"/>
      <c r="O16" s="110"/>
      <c r="P16" s="93"/>
      <c r="Q16" s="103"/>
      <c r="R16" s="93"/>
      <c r="S16" s="110"/>
      <c r="T16" s="93"/>
      <c r="U16" s="112"/>
      <c r="V16" s="100"/>
      <c r="W16" s="13"/>
      <c r="X16" s="13"/>
      <c r="Y16" s="13"/>
      <c r="Z16" s="13"/>
      <c r="AA16" s="13" t="str">
        <f t="shared" si="1"/>
        <v xml:space="preserve">  </v>
      </c>
      <c r="AB16" s="28" t="s">
        <v>270</v>
      </c>
      <c r="AC16" s="29">
        <f t="shared" si="5"/>
        <v>0</v>
      </c>
      <c r="AD16" s="14" t="str">
        <f>+IF(OR(AB16='[2]11 FORMULAS'!$O$4,AB16='[2]11 FORMULAS'!$O$5),'[2]11 FORMULAS'!$P$5,IF(AB16='[2]11 FORMULAS'!$O$6,'[2]11 FORMULAS'!$P$6,""))</f>
        <v/>
      </c>
      <c r="AE16" s="28" t="s">
        <v>270</v>
      </c>
      <c r="AF16" s="29">
        <f t="shared" si="2"/>
        <v>0</v>
      </c>
      <c r="AG16" s="30" t="s">
        <v>270</v>
      </c>
      <c r="AH16" s="30" t="s">
        <v>270</v>
      </c>
      <c r="AI16" s="30" t="s">
        <v>270</v>
      </c>
      <c r="AJ16" s="14">
        <f t="shared" si="6"/>
        <v>0</v>
      </c>
      <c r="AK16" s="14">
        <f t="shared" si="3"/>
        <v>0</v>
      </c>
      <c r="AL16" s="14">
        <f t="shared" si="4"/>
        <v>0.216</v>
      </c>
      <c r="AM16" s="14">
        <f>IF(AD16='[2]11 FORMULAS'!$P$6,AM15-(AM15*AJ16),AM15)</f>
        <v>1</v>
      </c>
      <c r="AN16" s="92"/>
      <c r="AO16" s="93"/>
      <c r="AP16" s="92"/>
      <c r="AQ16" s="93"/>
      <c r="AR16" s="100"/>
      <c r="AS16" s="103"/>
      <c r="AT16" s="96"/>
      <c r="AU16" s="96"/>
      <c r="AV16" s="96"/>
      <c r="AW16" s="96"/>
      <c r="AX16" s="96"/>
      <c r="AY16" s="96"/>
      <c r="AZ16" s="96"/>
      <c r="BA16" s="96"/>
      <c r="BB16" s="96"/>
      <c r="BC16" s="99"/>
      <c r="BE16"/>
      <c r="BF16"/>
      <c r="BG16"/>
    </row>
    <row r="17" spans="1:61" s="15" customFormat="1" ht="115.9" customHeight="1">
      <c r="A17" s="146" t="str">
        <f>+CONTEXTO!A6</f>
        <v>PREVENCIÓN, PROMOCIÓN Y PROTECCIÓN DE DERECHOS HUMANOS.</v>
      </c>
      <c r="B17" s="104" t="s">
        <v>378</v>
      </c>
      <c r="C17" s="105" t="s">
        <v>361</v>
      </c>
      <c r="D17" s="105" t="s">
        <v>379</v>
      </c>
      <c r="E17" s="105" t="s">
        <v>380</v>
      </c>
      <c r="F17" s="106" t="str">
        <f>+CONCATENATE(C17," ",D17," ",E17)</f>
        <v>Posibilidad de perdida reputacional Por incumplimiento en el proceso de activación de ruta de protección de manera oportuna debido al desconocimiento de los procedimientos utilizados y de la normatividad vigente referente a la identificación del grupo de valor.</v>
      </c>
      <c r="G17" s="105" t="s">
        <v>364</v>
      </c>
      <c r="H17" s="105"/>
      <c r="I17" s="105" t="s">
        <v>365</v>
      </c>
      <c r="J17" s="107" t="s">
        <v>365</v>
      </c>
      <c r="K17" s="108">
        <v>100</v>
      </c>
      <c r="L17" s="93" t="str">
        <f>IF(K17&lt;=0,"",IF(K17&lt;=2,"Muy Baja",IF(K17&lt;=24,"Baja",IF(K17&lt;=500,"Media",IF(K17&lt;=5000,"Alta","Muy Alta")))))</f>
        <v>Media</v>
      </c>
      <c r="M17" s="109">
        <f>IF(L17="","",IF(L17="Muy Baja",0.2,IF(L17="Baja",0.4,IF(L17="Media",0.6,IF(L17="Alta",0.8,IF(L17="Muy Alta",1,))))))</f>
        <v>0.6</v>
      </c>
      <c r="N17" s="111" t="s">
        <v>366</v>
      </c>
      <c r="O17" s="109">
        <f>IF(N17="","",IF(N17="menor a 10 SMLMV",0.2,IF(N17="ENTRE 10 Y 50 SMLMV",0.4,IF(N17="entre 50 y 100 SMLMV",0.6,IF(N17="entre 100 y 500 SMLMV",0.8,IF(N17="Mayor a 500 SMLMV",1,))))))</f>
        <v>0</v>
      </c>
      <c r="P17" s="93" t="str">
        <f>IF(O17&lt;=0,"",IF(O17&lt;=20%,"Leve",IF(O17&lt;=40%,"Menor",IF(O17&lt;=60%,"Moderado",IF(O17&lt;=80%,"Mayor","Catastrofico")))))</f>
        <v/>
      </c>
      <c r="Q17" s="101" t="s">
        <v>290</v>
      </c>
      <c r="R17" s="93" t="str">
        <f>IF(S17&lt;=0,"",IF(S17&lt;=20%,"Leve",IF(S17&lt;=40%,"Menor",IF(S17&lt;=60%,"Moderado",IF(S17&lt;=80%,"Mayor","Catastrofico")))))</f>
        <v>Catastrofico</v>
      </c>
      <c r="S17" s="109">
        <f>IF(Q17="","",IF(Q17="El riesgo afecta la imagen de algún área de la organización",0.2,IF(Q17="El riesgo afecta la imagen de la entidad internamente, de conocimiento general nivel interno, de junta directiva y accionistas y/o de proveedores",0.4,IF(Q17="El riesgo afecta la imagen de la entidad con algunos usuarios de relevancia frente al logro de los objetivos",0.6,IF(Q17="El riesgo afecta la imagen de la entidad con efecto publicitario sostenido a nivel de sector administrativo, nivel departamental o municipal",0.8,IF(Q17="El riesgo afecta la imagen de la entidad a nivel nacional, con efecto publicitario sostenido a nivel país",1,))))))</f>
        <v>1</v>
      </c>
      <c r="T17" s="93" t="str">
        <f>IF(U17&lt;=0,"",IF(U17&lt;=20%,"Leve",IF(U17&lt;=40%,"Menor",IF(U17&lt;=60%,"Moderado",IF(U17&lt;=80%,"Mayor","Catastrofico")))))</f>
        <v>Catastrofico</v>
      </c>
      <c r="U17" s="112">
        <f>+S17</f>
        <v>1</v>
      </c>
      <c r="V17" s="100" t="str">
        <f>IF(OR(AND(L17="Muy Baja",T17="Leve"),AND(L17="Muy Baja",T17="Menor"),AND(L17="Baja",T17="Leve")),"Bajo",IF(OR(AND(L17="Muy baja",T17="Moderado"),AND(L17="Baja",T17="Menor"),AND(L17="Baja",T17="Moderado"),AND(L17="Media",T17="Leve"),AND(L17="Media",T17="Menor"),AND(L17="Media",T17="Moderado"),AND(L17="Alta",T17="Leve"),AND(L17="Alta",T17="Menor")),"Moderado",IF(OR(AND(L17="Muy Baja",T17="Mayor"),AND(L17="Baja",T17="Mayor"),AND(L17="Media",T17="Mayor"),AND(L17="Alta",T17="Moderado"),AND(L17="Alta",T17="Mayor"),AND(L17="Muy Alta",T17="Leve"),AND(L17="Muy Alta",T17="Menor"),AND(L17="Muy Alta",T17="Moderado"),AND(L17="Muy Alta",T17="Mayor")),"Alto",IF(OR(AND(L17="Muy Baja",T17="Catastrofico"),AND(L17="Baja",T17="Catastrofico"),AND(L17="Media",T17="Catastrofico"),AND(L17="Alta",T17="Catastrofico"),AND(L17="Muy Alta",T17="Catastrofico")),"Extremo",))))</f>
        <v>Extremo</v>
      </c>
      <c r="W17" s="67">
        <v>1</v>
      </c>
      <c r="X17" s="68" t="s">
        <v>381</v>
      </c>
      <c r="Y17" s="68" t="s">
        <v>382</v>
      </c>
      <c r="Z17" s="68" t="s">
        <v>383</v>
      </c>
      <c r="AA17" s="69" t="str">
        <f t="shared" si="1"/>
        <v xml:space="preserve">El Coordinador del subproceso de  Prevención, promoción y protección de derechos humanos. Diseñara e implementara un manual de procedimiento de activación de Rutas de Protección. Se hara seguimiento trimestral y si se detecta alguna observación, se devolverá el manual de procedimiento al profesional encargado para su corrección y/o nuevo diseño. </v>
      </c>
      <c r="AB17" s="28" t="s">
        <v>370</v>
      </c>
      <c r="AC17" s="29">
        <f>IF(AB17="","",IF(AB17="Preventivo",0.25,IF(AB17="Detectivo",0.15,IF(AB17="Correctivo",0.1,))))</f>
        <v>0.25</v>
      </c>
      <c r="AD17" s="14" t="str">
        <f>+IF(OR(AB17='[2]11 FORMULAS'!$O$4,AB17='[2]11 FORMULAS'!$O$5),'[2]11 FORMULAS'!$P$5,IF(AB17='[2]11 FORMULAS'!$O$6,'[2]11 FORMULAS'!$P$6,""))</f>
        <v>Probabilidad</v>
      </c>
      <c r="AE17" s="28" t="s">
        <v>371</v>
      </c>
      <c r="AF17" s="29">
        <f>IF(AE17="","",IF(AE17="Manual",0.15,IF(AE17="Automatico",0.25,)))</f>
        <v>0.15</v>
      </c>
      <c r="AG17" s="30" t="s">
        <v>372</v>
      </c>
      <c r="AH17" s="30" t="s">
        <v>373</v>
      </c>
      <c r="AI17" s="30" t="s">
        <v>374</v>
      </c>
      <c r="AJ17" s="14">
        <f>+AC17+AF17</f>
        <v>0.4</v>
      </c>
      <c r="AK17" s="14">
        <f>+M17*AJ17</f>
        <v>0.24</v>
      </c>
      <c r="AL17" s="14">
        <f>+M17-AK17</f>
        <v>0.36</v>
      </c>
      <c r="AM17" s="14">
        <f>IF(AD17='[2]11 FORMULAS'!$P$6,U17-(U17*AJ17),U17)</f>
        <v>1</v>
      </c>
      <c r="AN17" s="92">
        <f>+AL21</f>
        <v>0.216</v>
      </c>
      <c r="AO17" s="93" t="str">
        <f>IF(AN17&lt;=0,"",IF(AN17&lt;=20%,"Muy Baja",IF(AN17&lt;=40%,"Baja",IF(AN17&lt;=60%,"Media",IF(AN17&lt;=80%,"Alta","Muy Alta")))))</f>
        <v>Baja</v>
      </c>
      <c r="AP17" s="92">
        <f>+AM21</f>
        <v>1</v>
      </c>
      <c r="AQ17" s="93" t="str">
        <f>IF(AP17&lt;=0,"",IF(AP17&lt;=20%,"Leve",IF(AP17&lt;=40%,"Menor",IF(AP17&lt;=60%,"Moderado",IF(AP17&lt;=80%,"Mayor","Catastrofico")))))</f>
        <v>Catastrofico</v>
      </c>
      <c r="AR17" s="100" t="str">
        <f>IF(OR(AND(AO17="Muy Baja",AQ17="Leve"),AND(AO17="Muy Baja",AQ17="Menor"),AND(AO17="Baja",AQ17="Leve")),"Bajo",IF(OR(AND(AO17="Muy baja",AQ17="Moderado"),AND(AO17="Baja",AQ17="Menor"),AND(AO17="Baja",AQ17="Moderado"),AND(AO17="Media",AQ17="Leve"),AND(AO17="Media",AQ17="Menor"),AND(AO17="Media",AQ17="Moderado"),AND(AO17="Alta",AQ17="Leve"),AND(AO17="Alta",AQ17="Menor")),"Moderado",IF(OR(AND(AO17="Muy Baja",AQ17="Mayor"),AND(AO17="Baja",AQ17="Mayor"),AND(AO17="Media",AQ17="Mayor"),AND(AO17="Alta",AQ17="Moderado"),AND(AO17="Alta",AQ17="Mayor"),AND(AO17="Muy Alta",AQ17="Leve"),AND(AO17="Muy Alta",AQ17="Menor"),AND(AO17="Muy Alta",AQ17="Moderado"),AND(AO17="Muy Alta",AQ17="Mayor")),"Alto",IF(OR(AND(AO17="Muy Baja",AQ17="Catastrofico"),AND(AO17="Baja",AQ17="Catastrofico"),AND(AO17="Media",AQ17="Catastrofico"),AND(AO17="Alta",AQ17="Catastrofico"),AND(AO17="Muy Alta",AQ17="Catastrofico")),"Extremo",""))))</f>
        <v>Extremo</v>
      </c>
      <c r="AS17" s="101" t="s">
        <v>375</v>
      </c>
      <c r="AT17" s="94"/>
      <c r="AU17" s="94"/>
      <c r="AV17" s="94"/>
      <c r="AW17" s="94"/>
      <c r="AX17" s="94"/>
      <c r="AY17" s="94"/>
      <c r="AZ17" s="94"/>
      <c r="BA17" s="94"/>
      <c r="BB17" s="94"/>
      <c r="BC17" s="97"/>
      <c r="BE17"/>
      <c r="BF17"/>
      <c r="BG17"/>
      <c r="BI17" s="9"/>
    </row>
    <row r="18" spans="1:61" s="15" customFormat="1" ht="115.9" customHeight="1">
      <c r="A18" s="146"/>
      <c r="B18" s="104"/>
      <c r="C18" s="105"/>
      <c r="D18" s="105"/>
      <c r="E18" s="105"/>
      <c r="F18" s="106"/>
      <c r="G18" s="105"/>
      <c r="H18" s="105"/>
      <c r="I18" s="105"/>
      <c r="J18" s="107"/>
      <c r="K18" s="108"/>
      <c r="L18" s="93"/>
      <c r="M18" s="110"/>
      <c r="N18" s="111"/>
      <c r="O18" s="110"/>
      <c r="P18" s="93"/>
      <c r="Q18" s="102"/>
      <c r="R18" s="93"/>
      <c r="S18" s="110"/>
      <c r="T18" s="93"/>
      <c r="U18" s="112"/>
      <c r="V18" s="100"/>
      <c r="W18" s="67">
        <v>2</v>
      </c>
      <c r="X18" s="68" t="s">
        <v>381</v>
      </c>
      <c r="Y18" s="68" t="s">
        <v>384</v>
      </c>
      <c r="Z18" s="68" t="s">
        <v>385</v>
      </c>
      <c r="AA18" s="69" t="str">
        <f t="shared" si="1"/>
        <v>El Coordinador del subproceso de  Prevención, promoción y protección de derechos humanos. Capacitara  trimestralmente  al equipo de trabajo sobre la normatividad vigente y actualizaciones  relacionada a la activación de ruta e identificación del grupo de valor, con enfoque diferencial de género y asuntos étnicos. se hara seguimiento trimestral y si se presenta alguna observación, se notificará al profesional encargado para su corrección y/o nuevo diseño.</v>
      </c>
      <c r="AB18" s="28" t="s">
        <v>370</v>
      </c>
      <c r="AC18" s="29">
        <f>IF(AB18="","",IF(AB18="Preventivo",0.25,IF(AB18="Detectivo",0.15,IF(AB18="Correctivo",0.1,))))</f>
        <v>0.25</v>
      </c>
      <c r="AD18" s="14" t="str">
        <f>+IF(OR(AB18='[2]11 FORMULAS'!$O$4,AB18='[2]11 FORMULAS'!$O$5),'[2]11 FORMULAS'!$P$5,IF(AB18='[2]11 FORMULAS'!$O$6,'[2]11 FORMULAS'!$P$6,""))</f>
        <v>Probabilidad</v>
      </c>
      <c r="AE18" s="28" t="s">
        <v>371</v>
      </c>
      <c r="AF18" s="29">
        <f>IF(AE18="","",IF(AE18="Manual",0.15,IF(AE18="Automatico",0.25,)))</f>
        <v>0.15</v>
      </c>
      <c r="AG18" s="30" t="s">
        <v>372</v>
      </c>
      <c r="AH18" s="30" t="s">
        <v>373</v>
      </c>
      <c r="AI18" s="30" t="s">
        <v>374</v>
      </c>
      <c r="AJ18" s="14">
        <f>+AC18+AF18</f>
        <v>0.4</v>
      </c>
      <c r="AK18" s="14">
        <f>+AL17*AJ18</f>
        <v>0.14399999999999999</v>
      </c>
      <c r="AL18" s="14">
        <f>+AL17-AK18</f>
        <v>0.216</v>
      </c>
      <c r="AM18" s="14">
        <f>IF(AD18='[2]11 FORMULAS'!$P$6,AM17-(AM17*AJ18),AM17)</f>
        <v>1</v>
      </c>
      <c r="AN18" s="92"/>
      <c r="AO18" s="93"/>
      <c r="AP18" s="92"/>
      <c r="AQ18" s="93"/>
      <c r="AR18" s="100"/>
      <c r="AS18" s="102"/>
      <c r="AT18" s="95"/>
      <c r="AU18" s="95"/>
      <c r="AV18" s="95"/>
      <c r="AW18" s="95"/>
      <c r="AX18" s="95"/>
      <c r="AY18" s="95"/>
      <c r="AZ18" s="95"/>
      <c r="BA18" s="95"/>
      <c r="BB18" s="95"/>
      <c r="BC18" s="98"/>
      <c r="BE18"/>
      <c r="BF18"/>
      <c r="BG18"/>
      <c r="BI18" s="9"/>
    </row>
    <row r="19" spans="1:61" s="15" customFormat="1" ht="35.25" customHeight="1">
      <c r="A19" s="146"/>
      <c r="B19" s="104"/>
      <c r="C19" s="105"/>
      <c r="D19" s="105"/>
      <c r="E19" s="105"/>
      <c r="F19" s="106"/>
      <c r="G19" s="105"/>
      <c r="H19" s="105"/>
      <c r="I19" s="105"/>
      <c r="J19" s="107"/>
      <c r="K19" s="108"/>
      <c r="L19" s="93"/>
      <c r="M19" s="110"/>
      <c r="N19" s="111"/>
      <c r="O19" s="110"/>
      <c r="P19" s="93"/>
      <c r="Q19" s="102"/>
      <c r="R19" s="93"/>
      <c r="S19" s="110"/>
      <c r="T19" s="93"/>
      <c r="U19" s="112"/>
      <c r="V19" s="100"/>
      <c r="W19" s="13">
        <v>3</v>
      </c>
      <c r="X19" s="45"/>
      <c r="Y19" s="45"/>
      <c r="Z19" s="45"/>
      <c r="AA19" s="13" t="str">
        <f t="shared" si="1"/>
        <v xml:space="preserve">  </v>
      </c>
      <c r="AB19" s="28" t="s">
        <v>270</v>
      </c>
      <c r="AC19" s="29">
        <f>IF(AB19="","",IF(AB19="Preventivo",0.25,IF(AB19="Detectivo",0.15,IF(AB19="Correctivo",0.1,))))</f>
        <v>0</v>
      </c>
      <c r="AD19" s="14" t="str">
        <f>+IF(OR(AB19='[2]11 FORMULAS'!$O$4,AB19='[2]11 FORMULAS'!$O$5),'[2]11 FORMULAS'!$P$5,IF(AB19='[2]11 FORMULAS'!$O$6,'[2]11 FORMULAS'!$P$6,""))</f>
        <v/>
      </c>
      <c r="AE19" s="28" t="s">
        <v>270</v>
      </c>
      <c r="AF19" s="29">
        <f t="shared" ref="AF19:AF21" si="7">IF(AE19="","",IF(AE19="Manual",0.15,IF(AE19="Automatico",0.25,)))</f>
        <v>0</v>
      </c>
      <c r="AG19" s="30" t="s">
        <v>270</v>
      </c>
      <c r="AH19" s="30" t="s">
        <v>270</v>
      </c>
      <c r="AI19" s="30" t="s">
        <v>270</v>
      </c>
      <c r="AJ19" s="14">
        <f>+AC19+AF19</f>
        <v>0</v>
      </c>
      <c r="AK19" s="14">
        <f t="shared" ref="AK19:AK21" si="8">+AL18*AJ19</f>
        <v>0</v>
      </c>
      <c r="AL19" s="14">
        <f t="shared" ref="AL19:AL21" si="9">+AL18-AK19</f>
        <v>0.216</v>
      </c>
      <c r="AM19" s="14">
        <f>IF(AD19='[2]11 FORMULAS'!$P$6,AM18-(AM18*AJ19),AM18)</f>
        <v>1</v>
      </c>
      <c r="AN19" s="92"/>
      <c r="AO19" s="93"/>
      <c r="AP19" s="92"/>
      <c r="AQ19" s="93"/>
      <c r="AR19" s="100"/>
      <c r="AS19" s="102"/>
      <c r="AT19" s="95"/>
      <c r="AU19" s="95"/>
      <c r="AV19" s="95"/>
      <c r="AW19" s="95"/>
      <c r="AX19" s="95"/>
      <c r="AY19" s="95"/>
      <c r="AZ19" s="95"/>
      <c r="BA19" s="95"/>
      <c r="BB19" s="95"/>
      <c r="BC19" s="98"/>
      <c r="BE19"/>
      <c r="BF19"/>
      <c r="BG19"/>
    </row>
    <row r="20" spans="1:61" s="15" customFormat="1" ht="35.25" customHeight="1">
      <c r="A20" s="146"/>
      <c r="B20" s="104"/>
      <c r="C20" s="105"/>
      <c r="D20" s="105"/>
      <c r="E20" s="105"/>
      <c r="F20" s="106"/>
      <c r="G20" s="105"/>
      <c r="H20" s="105"/>
      <c r="I20" s="105"/>
      <c r="J20" s="107"/>
      <c r="K20" s="108"/>
      <c r="L20" s="93"/>
      <c r="M20" s="110"/>
      <c r="N20" s="111"/>
      <c r="O20" s="110"/>
      <c r="P20" s="93"/>
      <c r="Q20" s="102"/>
      <c r="R20" s="93"/>
      <c r="S20" s="110"/>
      <c r="T20" s="93"/>
      <c r="U20" s="112"/>
      <c r="V20" s="100"/>
      <c r="W20" s="13">
        <v>4</v>
      </c>
      <c r="X20" s="45"/>
      <c r="Y20" s="45"/>
      <c r="Z20" s="45"/>
      <c r="AA20" s="13" t="str">
        <f t="shared" si="1"/>
        <v xml:space="preserve">  </v>
      </c>
      <c r="AB20" s="28" t="s">
        <v>270</v>
      </c>
      <c r="AC20" s="29">
        <f t="shared" ref="AC20:AC21" si="10">IF(AB20="","",IF(AB20="Preventivo",0.25,IF(AB20="Detectivo",0.15,IF(AB20="Correctivo",0.1,))))</f>
        <v>0</v>
      </c>
      <c r="AD20" s="14" t="str">
        <f>+IF(OR(AB20='[2]11 FORMULAS'!$O$4,AB20='[2]11 FORMULAS'!$O$5),'[2]11 FORMULAS'!$P$5,IF(AB20='[2]11 FORMULAS'!$O$6,'[2]11 FORMULAS'!$P$6,""))</f>
        <v/>
      </c>
      <c r="AE20" s="28" t="s">
        <v>270</v>
      </c>
      <c r="AF20" s="29">
        <f t="shared" si="7"/>
        <v>0</v>
      </c>
      <c r="AG20" s="30" t="s">
        <v>270</v>
      </c>
      <c r="AH20" s="30" t="s">
        <v>270</v>
      </c>
      <c r="AI20" s="30" t="s">
        <v>270</v>
      </c>
      <c r="AJ20" s="14">
        <f t="shared" ref="AJ20:AJ21" si="11">+AC20+AF20</f>
        <v>0</v>
      </c>
      <c r="AK20" s="14">
        <f t="shared" si="8"/>
        <v>0</v>
      </c>
      <c r="AL20" s="14">
        <f t="shared" si="9"/>
        <v>0.216</v>
      </c>
      <c r="AM20" s="14">
        <f>IF(AD20='[2]11 FORMULAS'!$P$6,AM19-(AM19*AJ20),AM19)</f>
        <v>1</v>
      </c>
      <c r="AN20" s="92"/>
      <c r="AO20" s="93"/>
      <c r="AP20" s="92"/>
      <c r="AQ20" s="93"/>
      <c r="AR20" s="100"/>
      <c r="AS20" s="102"/>
      <c r="AT20" s="95"/>
      <c r="AU20" s="95"/>
      <c r="AV20" s="95"/>
      <c r="AW20" s="95"/>
      <c r="AX20" s="95"/>
      <c r="AY20" s="95"/>
      <c r="AZ20" s="95"/>
      <c r="BA20" s="95"/>
      <c r="BB20" s="95"/>
      <c r="BC20" s="98"/>
      <c r="BE20"/>
      <c r="BF20"/>
      <c r="BG20"/>
    </row>
    <row r="21" spans="1:61" s="15" customFormat="1" ht="35.25" customHeight="1">
      <c r="A21" s="146"/>
      <c r="B21" s="104"/>
      <c r="C21" s="105"/>
      <c r="D21" s="105"/>
      <c r="E21" s="105"/>
      <c r="F21" s="106"/>
      <c r="G21" s="105"/>
      <c r="H21" s="105"/>
      <c r="I21" s="105"/>
      <c r="J21" s="107"/>
      <c r="K21" s="108"/>
      <c r="L21" s="93"/>
      <c r="M21" s="110"/>
      <c r="N21" s="111"/>
      <c r="O21" s="110"/>
      <c r="P21" s="93"/>
      <c r="Q21" s="103"/>
      <c r="R21" s="93"/>
      <c r="S21" s="110"/>
      <c r="T21" s="93"/>
      <c r="U21" s="112"/>
      <c r="V21" s="100"/>
      <c r="W21" s="13"/>
      <c r="X21" s="13"/>
      <c r="Y21" s="13"/>
      <c r="Z21" s="13"/>
      <c r="AA21" s="13" t="str">
        <f t="shared" si="1"/>
        <v xml:space="preserve">  </v>
      </c>
      <c r="AB21" s="28" t="s">
        <v>270</v>
      </c>
      <c r="AC21" s="29">
        <f t="shared" si="10"/>
        <v>0</v>
      </c>
      <c r="AD21" s="14" t="str">
        <f>+IF(OR(AB21='[2]11 FORMULAS'!$O$4,AB21='[2]11 FORMULAS'!$O$5),'[2]11 FORMULAS'!$P$5,IF(AB21='[2]11 FORMULAS'!$O$6,'[2]11 FORMULAS'!$P$6,""))</f>
        <v/>
      </c>
      <c r="AE21" s="28" t="s">
        <v>270</v>
      </c>
      <c r="AF21" s="29">
        <f t="shared" si="7"/>
        <v>0</v>
      </c>
      <c r="AG21" s="30" t="s">
        <v>270</v>
      </c>
      <c r="AH21" s="30" t="s">
        <v>270</v>
      </c>
      <c r="AI21" s="30" t="s">
        <v>270</v>
      </c>
      <c r="AJ21" s="14">
        <f t="shared" si="11"/>
        <v>0</v>
      </c>
      <c r="AK21" s="14">
        <f t="shared" si="8"/>
        <v>0</v>
      </c>
      <c r="AL21" s="14">
        <f t="shared" si="9"/>
        <v>0.216</v>
      </c>
      <c r="AM21" s="14">
        <f>IF(AD21='[2]11 FORMULAS'!$P$6,AM20-(AM20*AJ21),AM20)</f>
        <v>1</v>
      </c>
      <c r="AN21" s="92"/>
      <c r="AO21" s="93"/>
      <c r="AP21" s="92"/>
      <c r="AQ21" s="93"/>
      <c r="AR21" s="100"/>
      <c r="AS21" s="103"/>
      <c r="AT21" s="96"/>
      <c r="AU21" s="96"/>
      <c r="AV21" s="96"/>
      <c r="AW21" s="96"/>
      <c r="AX21" s="96"/>
      <c r="AY21" s="96"/>
      <c r="AZ21" s="96"/>
      <c r="BA21" s="96"/>
      <c r="BB21" s="96"/>
      <c r="BC21" s="99"/>
      <c r="BE21"/>
      <c r="BF21"/>
      <c r="BG21"/>
    </row>
    <row r="22" spans="1:61" s="15" customFormat="1" ht="84.75" customHeight="1">
      <c r="A22" s="146" t="str">
        <f>+CONTEXTO!A7</f>
        <v>ATENCION ASISTENCIA Y REPARACION INTEGRAL A LAS VICTIMAS DEL CONFLICTO ARMADO</v>
      </c>
      <c r="B22" s="104" t="s">
        <v>386</v>
      </c>
      <c r="C22" s="105" t="s">
        <v>361</v>
      </c>
      <c r="D22" s="105" t="s">
        <v>387</v>
      </c>
      <c r="E22" s="105" t="s">
        <v>388</v>
      </c>
      <c r="F22" s="106" t="str">
        <f>+CONCATENATE(C22," ",D22," ",E22)</f>
        <v>Posibilidad de perdida reputacional Por el incumplimiento de los términos establecidos en  la política publica de victimas Debido a la entrega extemporánea de las ayudas humanitarias a las víctimas del conflicto armado.</v>
      </c>
      <c r="G22" s="105" t="s">
        <v>364</v>
      </c>
      <c r="H22" s="105"/>
      <c r="I22" s="105" t="s">
        <v>365</v>
      </c>
      <c r="J22" s="107" t="s">
        <v>365</v>
      </c>
      <c r="K22" s="108">
        <v>240</v>
      </c>
      <c r="L22" s="93" t="str">
        <f>IF(K22&lt;=0,"",IF(K22&lt;=2,"Muy Baja",IF(K22&lt;=24,"Baja",IF(K22&lt;=500,"Media",IF(K22&lt;=5000,"Alta","Muy Alta")))))</f>
        <v>Media</v>
      </c>
      <c r="M22" s="109">
        <f>IF(L22="","",IF(L22="Muy Baja",0.2,IF(L22="Baja",0.4,IF(L22="Media",0.6,IF(L22="Alta",0.8,IF(L22="Muy Alta",1,))))))</f>
        <v>0.6</v>
      </c>
      <c r="N22" s="111" t="s">
        <v>366</v>
      </c>
      <c r="O22" s="109">
        <f>IF(N22="","",IF(N22="menor a 10 SMLMV",0.2,IF(N22="ENTRE 10 Y 50 SMLMV",0.4,IF(N22="entre 50 y 100 SMLMV",0.6,IF(N22="entre 100 y 500 SMLMV",0.8,IF(N22="Mayor a 500 SMLMV",1,))))))</f>
        <v>0</v>
      </c>
      <c r="P22" s="93" t="str">
        <f>IF(O22&lt;=0,"",IF(O22&lt;=20%,"Leve",IF(O22&lt;=40%,"Menor",IF(O22&lt;=60%,"Moderado",IF(O22&lt;=80%,"Mayor","Catastrofico")))))</f>
        <v/>
      </c>
      <c r="Q22" s="101" t="s">
        <v>290</v>
      </c>
      <c r="R22" s="93" t="str">
        <f>IF(S22&lt;=0,"",IF(S22&lt;=20%,"Leve",IF(S22&lt;=40%,"Menor",IF(S22&lt;=60%,"Moderado",IF(S22&lt;=80%,"Mayor","Catastrofico")))))</f>
        <v>Catastrofico</v>
      </c>
      <c r="S22" s="109">
        <f>IF(Q22="","",IF(Q22="El riesgo afecta la imagen de algún área de la organización",0.2,IF(Q22="El riesgo afecta la imagen de la entidad internamente, de conocimiento general nivel interno, de junta directiva y accionistas y/o de proveedores",0.4,IF(Q22="El riesgo afecta la imagen de la entidad con algunos usuarios de relevancia frente al logro de los objetivos",0.6,IF(Q22="El riesgo afecta la imagen de la entidad con efecto publicitario sostenido a nivel de sector administrativo, nivel departamental o municipal",0.8,IF(Q22="El riesgo afecta la imagen de la entidad a nivel nacional, con efecto publicitario sostenido a nivel país",1,))))))</f>
        <v>1</v>
      </c>
      <c r="T22" s="93" t="str">
        <f>IF(U22&lt;=0,"",IF(U22&lt;=20%,"Leve",IF(U22&lt;=40%,"Menor",IF(U22&lt;=60%,"Moderado",IF(U22&lt;=80%,"Mayor","Catastrofico")))))</f>
        <v>Catastrofico</v>
      </c>
      <c r="U22" s="112">
        <f>+S22</f>
        <v>1</v>
      </c>
      <c r="V22" s="100" t="str">
        <f>IF(OR(AND(L22="Muy Baja",T22="Leve"),AND(L22="Muy Baja",T22="Menor"),AND(L22="Baja",T22="Leve")),"Bajo",IF(OR(AND(L22="Muy baja",T22="Moderado"),AND(L22="Baja",T22="Menor"),AND(L22="Baja",T22="Moderado"),AND(L22="Media",T22="Leve"),AND(L22="Media",T22="Menor"),AND(L22="Media",T22="Moderado"),AND(L22="Alta",T22="Leve"),AND(L22="Alta",T22="Menor")),"Moderado",IF(OR(AND(L22="Muy Baja",T22="Mayor"),AND(L22="Baja",T22="Mayor"),AND(L22="Media",T22="Mayor"),AND(L22="Alta",T22="Moderado"),AND(L22="Alta",T22="Mayor"),AND(L22="Muy Alta",T22="Leve"),AND(L22="Muy Alta",T22="Menor"),AND(L22="Muy Alta",T22="Moderado"),AND(L22="Muy Alta",T22="Mayor")),"Alto",IF(OR(AND(L22="Muy Baja",T22="Catastrofico"),AND(L22="Baja",T22="Catastrofico"),AND(L22="Media",T22="Catastrofico"),AND(L22="Alta",T22="Catastrofico"),AND(L22="Muy Alta",T22="Catastrofico")),"Extremo",))))</f>
        <v>Extremo</v>
      </c>
      <c r="W22" s="67">
        <v>1</v>
      </c>
      <c r="X22" s="68" t="s">
        <v>389</v>
      </c>
      <c r="Y22" s="68" t="s">
        <v>390</v>
      </c>
      <c r="Z22" s="72" t="s">
        <v>391</v>
      </c>
      <c r="AA22" s="67" t="str">
        <f t="shared" si="1"/>
        <v>El coordinador del subproceso Atención, aqsistencia y reparación integral a las Víctimas dek conflicto armado Diseñara e implementara un procedimiento para las entregas de ayudas humanitarias inmediata a las víctimas del conflicto armado Se hará seguimiento de manera continua con el fin de cumplir con los términos establecidos en la política publica de victimas y si se presenta alguna observación, se notificará al profesional encargado para su corrección y/o nuevo diseño.</v>
      </c>
      <c r="AB22" s="28" t="s">
        <v>370</v>
      </c>
      <c r="AC22" s="29">
        <f>IF(AB22="","",IF(AB22="Preventivo",0.25,IF(AB22="Detectivo",0.15,IF(AB22="Correctivo",0.1,))))</f>
        <v>0.25</v>
      </c>
      <c r="AD22" s="14" t="str">
        <f>+IF(OR(AB22='[2]11 FORMULAS'!$O$4,AB22='[2]11 FORMULAS'!$O$5),'[2]11 FORMULAS'!$P$5,IF(AB22='[2]11 FORMULAS'!$O$6,'[2]11 FORMULAS'!$P$6,""))</f>
        <v>Probabilidad</v>
      </c>
      <c r="AE22" s="28" t="s">
        <v>371</v>
      </c>
      <c r="AF22" s="29">
        <f>IF(AE22="","",IF(AE22="Manual",0.15,IF(AE22="Automatico",0.25,)))</f>
        <v>0.15</v>
      </c>
      <c r="AG22" s="30" t="s">
        <v>392</v>
      </c>
      <c r="AH22" s="30" t="s">
        <v>373</v>
      </c>
      <c r="AI22" s="30" t="s">
        <v>374</v>
      </c>
      <c r="AJ22" s="14">
        <f>+AC22+AF22</f>
        <v>0.4</v>
      </c>
      <c r="AK22" s="14">
        <f>+M22*AJ22</f>
        <v>0.24</v>
      </c>
      <c r="AL22" s="14">
        <f>+M22-AK22</f>
        <v>0.36</v>
      </c>
      <c r="AM22" s="14">
        <f>IF(AD22='[2]11 FORMULAS'!$P$6,U22-(U22*AJ22),U22)</f>
        <v>1</v>
      </c>
      <c r="AN22" s="92">
        <f>+AL26</f>
        <v>0.216</v>
      </c>
      <c r="AO22" s="93" t="str">
        <f>IF(AN22&lt;=0,"",IF(AN22&lt;=20%,"Muy Baja",IF(AN22&lt;=40%,"Baja",IF(AN22&lt;=60%,"Media",IF(AN22&lt;=80%,"Alta","Muy Alta")))))</f>
        <v>Baja</v>
      </c>
      <c r="AP22" s="92">
        <f>+AM26</f>
        <v>1</v>
      </c>
      <c r="AQ22" s="93" t="str">
        <f>IF(AP22&lt;=0,"",IF(AP22&lt;=20%,"Leve",IF(AP22&lt;=40%,"Menor",IF(AP22&lt;=60%,"Moderado",IF(AP22&lt;=80%,"Mayor","Catastrofico")))))</f>
        <v>Catastrofico</v>
      </c>
      <c r="AR22" s="100" t="str">
        <f>IF(OR(AND(AO22="Muy Baja",AQ22="Leve"),AND(AO22="Muy Baja",AQ22="Menor"),AND(AO22="Baja",AQ22="Leve")),"Bajo",IF(OR(AND(AO22="Muy baja",AQ22="Moderado"),AND(AO22="Baja",AQ22="Menor"),AND(AO22="Baja",AQ22="Moderado"),AND(AO22="Media",AQ22="Leve"),AND(AO22="Media",AQ22="Menor"),AND(AO22="Media",AQ22="Moderado"),AND(AO22="Alta",AQ22="Leve"),AND(AO22="Alta",AQ22="Menor")),"Moderado",IF(OR(AND(AO22="Muy Baja",AQ22="Mayor"),AND(AO22="Baja",AQ22="Mayor"),AND(AO22="Media",AQ22="Mayor"),AND(AO22="Alta",AQ22="Moderado"),AND(AO22="Alta",AQ22="Mayor"),AND(AO22="Muy Alta",AQ22="Leve"),AND(AO22="Muy Alta",AQ22="Menor"),AND(AO22="Muy Alta",AQ22="Moderado"),AND(AO22="Muy Alta",AQ22="Mayor")),"Alto",IF(OR(AND(AO22="Muy Baja",AQ22="Catastrofico"),AND(AO22="Baja",AQ22="Catastrofico"),AND(AO22="Media",AQ22="Catastrofico"),AND(AO22="Alta",AQ22="Catastrofico"),AND(AO22="Muy Alta",AQ22="Catastrofico")),"Extremo",""))))</f>
        <v>Extremo</v>
      </c>
      <c r="AS22" s="101" t="s">
        <v>375</v>
      </c>
      <c r="AT22" s="94"/>
      <c r="AU22" s="94"/>
      <c r="AV22" s="94"/>
      <c r="AW22" s="94"/>
      <c r="AX22" s="94"/>
      <c r="AY22" s="94"/>
      <c r="AZ22" s="94"/>
      <c r="BA22" s="94"/>
      <c r="BB22" s="94"/>
      <c r="BC22" s="97"/>
      <c r="BE22"/>
      <c r="BF22"/>
      <c r="BG22"/>
      <c r="BI22" s="9"/>
    </row>
    <row r="23" spans="1:61" s="15" customFormat="1" ht="35.25" customHeight="1">
      <c r="A23" s="146"/>
      <c r="B23" s="104"/>
      <c r="C23" s="105"/>
      <c r="D23" s="105"/>
      <c r="E23" s="105"/>
      <c r="F23" s="106"/>
      <c r="G23" s="105"/>
      <c r="H23" s="105"/>
      <c r="I23" s="105"/>
      <c r="J23" s="107"/>
      <c r="K23" s="108"/>
      <c r="L23" s="93"/>
      <c r="M23" s="110"/>
      <c r="N23" s="111"/>
      <c r="O23" s="110"/>
      <c r="P23" s="93"/>
      <c r="Q23" s="102"/>
      <c r="R23" s="93"/>
      <c r="S23" s="110"/>
      <c r="T23" s="93"/>
      <c r="U23" s="112"/>
      <c r="V23" s="100"/>
      <c r="W23" s="67">
        <v>2</v>
      </c>
      <c r="X23" s="68" t="s">
        <v>389</v>
      </c>
      <c r="Y23" s="68" t="s">
        <v>393</v>
      </c>
      <c r="Z23" s="68" t="s">
        <v>394</v>
      </c>
      <c r="AA23" s="67" t="str">
        <f t="shared" si="1"/>
        <v>El coordinador del subproceso Atención, aqsistencia y reparación integral a las Víctimas dek conflicto armado Hara seguimiento a la implementación del procedimiento de las entregas humanitarias inmediatas a las víctimas del conflicto armado Se hrá seguimiento mensualemente con el proposito de cumplir con lo establecido en el procedimiento y si se presenta alguna observación, se notificará al profesional encargado para su corrección y/o nuevo diseño.</v>
      </c>
      <c r="AB23" s="28" t="s">
        <v>370</v>
      </c>
      <c r="AC23" s="29">
        <f>IF(AB23="","",IF(AB23="Preventivo",0.25,IF(AB23="Detectivo",0.15,IF(AB23="Correctivo",0.1,))))</f>
        <v>0.25</v>
      </c>
      <c r="AD23" s="14" t="str">
        <f>+IF(OR(AB23='[2]11 FORMULAS'!$O$4,AB23='[2]11 FORMULAS'!$O$5),'[2]11 FORMULAS'!$P$5,IF(AB23='[2]11 FORMULAS'!$O$6,'[2]11 FORMULAS'!$P$6,""))</f>
        <v>Probabilidad</v>
      </c>
      <c r="AE23" s="28" t="s">
        <v>371</v>
      </c>
      <c r="AF23" s="29">
        <f>IF(AE23="","",IF(AE23="Manual",0.15,IF(AE23="Automatico",0.25,)))</f>
        <v>0.15</v>
      </c>
      <c r="AG23" s="30" t="s">
        <v>392</v>
      </c>
      <c r="AH23" s="30" t="s">
        <v>373</v>
      </c>
      <c r="AI23" s="30" t="s">
        <v>374</v>
      </c>
      <c r="AJ23" s="14">
        <f>+AC23+AF23</f>
        <v>0.4</v>
      </c>
      <c r="AK23" s="14">
        <f>+AL22*AJ23</f>
        <v>0.14399999999999999</v>
      </c>
      <c r="AL23" s="14">
        <f>+AL22-AK23</f>
        <v>0.216</v>
      </c>
      <c r="AM23" s="14">
        <f>IF(AD23='[2]11 FORMULAS'!$P$6,AM22-(AM22*AJ23),AM22)</f>
        <v>1</v>
      </c>
      <c r="AN23" s="92"/>
      <c r="AO23" s="93"/>
      <c r="AP23" s="92"/>
      <c r="AQ23" s="93"/>
      <c r="AR23" s="100"/>
      <c r="AS23" s="102"/>
      <c r="AT23" s="95"/>
      <c r="AU23" s="95"/>
      <c r="AV23" s="95"/>
      <c r="AW23" s="95"/>
      <c r="AX23" s="95"/>
      <c r="AY23" s="95"/>
      <c r="AZ23" s="95"/>
      <c r="BA23" s="95"/>
      <c r="BB23" s="95"/>
      <c r="BC23" s="98"/>
      <c r="BE23"/>
      <c r="BF23"/>
      <c r="BG23"/>
      <c r="BI23" s="9"/>
    </row>
    <row r="24" spans="1:61" s="15" customFormat="1" ht="35.25" customHeight="1">
      <c r="A24" s="146"/>
      <c r="B24" s="104"/>
      <c r="C24" s="105"/>
      <c r="D24" s="105"/>
      <c r="E24" s="105"/>
      <c r="F24" s="106"/>
      <c r="G24" s="105"/>
      <c r="H24" s="105"/>
      <c r="I24" s="105"/>
      <c r="J24" s="107"/>
      <c r="K24" s="108"/>
      <c r="L24" s="93"/>
      <c r="M24" s="110"/>
      <c r="N24" s="111"/>
      <c r="O24" s="110"/>
      <c r="P24" s="93"/>
      <c r="Q24" s="102"/>
      <c r="R24" s="93"/>
      <c r="S24" s="110"/>
      <c r="T24" s="93"/>
      <c r="U24" s="112"/>
      <c r="V24" s="100"/>
      <c r="W24" s="13">
        <v>3</v>
      </c>
      <c r="X24" s="45"/>
      <c r="Y24" s="45"/>
      <c r="Z24" s="45"/>
      <c r="AA24" s="13" t="str">
        <f t="shared" si="1"/>
        <v xml:space="preserve">  </v>
      </c>
      <c r="AB24" s="28" t="s">
        <v>270</v>
      </c>
      <c r="AC24" s="29">
        <f>IF(AB24="","",IF(AB24="Preventivo",0.25,IF(AB24="Detectivo",0.15,IF(AB24="Correctivo",0.1,))))</f>
        <v>0</v>
      </c>
      <c r="AD24" s="14" t="str">
        <f>+IF(OR(AB24='[2]11 FORMULAS'!$O$4,AB24='[2]11 FORMULAS'!$O$5),'[2]11 FORMULAS'!$P$5,IF(AB24='[2]11 FORMULAS'!$O$6,'[2]11 FORMULAS'!$P$6,""))</f>
        <v/>
      </c>
      <c r="AE24" s="28" t="s">
        <v>270</v>
      </c>
      <c r="AF24" s="29">
        <f t="shared" ref="AF24:AF26" si="12">IF(AE24="","",IF(AE24="Manual",0.15,IF(AE24="Automatico",0.25,)))</f>
        <v>0</v>
      </c>
      <c r="AG24" s="30" t="s">
        <v>270</v>
      </c>
      <c r="AH24" s="30" t="s">
        <v>270</v>
      </c>
      <c r="AI24" s="30" t="s">
        <v>270</v>
      </c>
      <c r="AJ24" s="14">
        <f>+AC24+AF24</f>
        <v>0</v>
      </c>
      <c r="AK24" s="14">
        <f t="shared" ref="AK24:AK26" si="13">+AL23*AJ24</f>
        <v>0</v>
      </c>
      <c r="AL24" s="14">
        <f t="shared" ref="AL24:AL26" si="14">+AL23-AK24</f>
        <v>0.216</v>
      </c>
      <c r="AM24" s="14">
        <f>IF(AD24='[2]11 FORMULAS'!$P$6,AM23-(AM23*AJ24),AM23)</f>
        <v>1</v>
      </c>
      <c r="AN24" s="92"/>
      <c r="AO24" s="93"/>
      <c r="AP24" s="92"/>
      <c r="AQ24" s="93"/>
      <c r="AR24" s="100"/>
      <c r="AS24" s="102"/>
      <c r="AT24" s="95"/>
      <c r="AU24" s="95"/>
      <c r="AV24" s="95"/>
      <c r="AW24" s="95"/>
      <c r="AX24" s="95"/>
      <c r="AY24" s="95"/>
      <c r="AZ24" s="95"/>
      <c r="BA24" s="95"/>
      <c r="BB24" s="95"/>
      <c r="BC24" s="98"/>
      <c r="BE24"/>
      <c r="BF24"/>
      <c r="BG24"/>
    </row>
    <row r="25" spans="1:61" s="15" customFormat="1" ht="35.25" customHeight="1">
      <c r="A25" s="146"/>
      <c r="B25" s="104"/>
      <c r="C25" s="105"/>
      <c r="D25" s="105"/>
      <c r="E25" s="105"/>
      <c r="F25" s="106"/>
      <c r="G25" s="105"/>
      <c r="H25" s="105"/>
      <c r="I25" s="105"/>
      <c r="J25" s="107"/>
      <c r="K25" s="108"/>
      <c r="L25" s="93"/>
      <c r="M25" s="110"/>
      <c r="N25" s="111"/>
      <c r="O25" s="110"/>
      <c r="P25" s="93"/>
      <c r="Q25" s="102"/>
      <c r="R25" s="93"/>
      <c r="S25" s="110"/>
      <c r="T25" s="93"/>
      <c r="U25" s="112"/>
      <c r="V25" s="100"/>
      <c r="W25" s="13">
        <v>4</v>
      </c>
      <c r="X25" s="45"/>
      <c r="Y25" s="45"/>
      <c r="Z25" s="45"/>
      <c r="AA25" s="13" t="str">
        <f t="shared" si="1"/>
        <v xml:space="preserve">  </v>
      </c>
      <c r="AB25" s="28" t="s">
        <v>270</v>
      </c>
      <c r="AC25" s="29">
        <f t="shared" ref="AC25:AC26" si="15">IF(AB25="","",IF(AB25="Preventivo",0.25,IF(AB25="Detectivo",0.15,IF(AB25="Correctivo",0.1,))))</f>
        <v>0</v>
      </c>
      <c r="AD25" s="14" t="str">
        <f>+IF(OR(AB25='[2]11 FORMULAS'!$O$4,AB25='[2]11 FORMULAS'!$O$5),'[2]11 FORMULAS'!$P$5,IF(AB25='[2]11 FORMULAS'!$O$6,'[2]11 FORMULAS'!$P$6,""))</f>
        <v/>
      </c>
      <c r="AE25" s="28" t="s">
        <v>270</v>
      </c>
      <c r="AF25" s="29">
        <f t="shared" si="12"/>
        <v>0</v>
      </c>
      <c r="AG25" s="30" t="s">
        <v>270</v>
      </c>
      <c r="AH25" s="30" t="s">
        <v>270</v>
      </c>
      <c r="AI25" s="30" t="s">
        <v>270</v>
      </c>
      <c r="AJ25" s="14">
        <f t="shared" ref="AJ25:AJ26" si="16">+AC25+AF25</f>
        <v>0</v>
      </c>
      <c r="AK25" s="14">
        <f t="shared" si="13"/>
        <v>0</v>
      </c>
      <c r="AL25" s="14">
        <f t="shared" si="14"/>
        <v>0.216</v>
      </c>
      <c r="AM25" s="14">
        <f>IF(AD25='[2]11 FORMULAS'!$P$6,AM24-(AM24*AJ25),AM24)</f>
        <v>1</v>
      </c>
      <c r="AN25" s="92"/>
      <c r="AO25" s="93"/>
      <c r="AP25" s="92"/>
      <c r="AQ25" s="93"/>
      <c r="AR25" s="100"/>
      <c r="AS25" s="102"/>
      <c r="AT25" s="95"/>
      <c r="AU25" s="95"/>
      <c r="AV25" s="95"/>
      <c r="AW25" s="95"/>
      <c r="AX25" s="95"/>
      <c r="AY25" s="95"/>
      <c r="AZ25" s="95"/>
      <c r="BA25" s="95"/>
      <c r="BB25" s="95"/>
      <c r="BC25" s="98"/>
      <c r="BE25"/>
      <c r="BF25"/>
      <c r="BG25"/>
    </row>
    <row r="26" spans="1:61" s="15" customFormat="1" ht="35.25" customHeight="1">
      <c r="A26" s="146"/>
      <c r="B26" s="104"/>
      <c r="C26" s="105"/>
      <c r="D26" s="105"/>
      <c r="E26" s="105"/>
      <c r="F26" s="106"/>
      <c r="G26" s="105"/>
      <c r="H26" s="105"/>
      <c r="I26" s="105"/>
      <c r="J26" s="107"/>
      <c r="K26" s="108"/>
      <c r="L26" s="93"/>
      <c r="M26" s="110"/>
      <c r="N26" s="111"/>
      <c r="O26" s="110"/>
      <c r="P26" s="93"/>
      <c r="Q26" s="103"/>
      <c r="R26" s="93"/>
      <c r="S26" s="110"/>
      <c r="T26" s="93"/>
      <c r="U26" s="112"/>
      <c r="V26" s="100"/>
      <c r="W26" s="13"/>
      <c r="X26" s="13"/>
      <c r="Y26" s="13"/>
      <c r="Z26" s="13"/>
      <c r="AA26" s="13" t="str">
        <f t="shared" si="1"/>
        <v xml:space="preserve">  </v>
      </c>
      <c r="AB26" s="28" t="s">
        <v>270</v>
      </c>
      <c r="AC26" s="29">
        <f t="shared" si="15"/>
        <v>0</v>
      </c>
      <c r="AD26" s="14" t="str">
        <f>+IF(OR(AB26='[2]11 FORMULAS'!$O$4,AB26='[2]11 FORMULAS'!$O$5),'[2]11 FORMULAS'!$P$5,IF(AB26='[2]11 FORMULAS'!$O$6,'[2]11 FORMULAS'!$P$6,""))</f>
        <v/>
      </c>
      <c r="AE26" s="28" t="s">
        <v>270</v>
      </c>
      <c r="AF26" s="29">
        <f t="shared" si="12"/>
        <v>0</v>
      </c>
      <c r="AG26" s="30" t="s">
        <v>270</v>
      </c>
      <c r="AH26" s="30" t="s">
        <v>270</v>
      </c>
      <c r="AI26" s="30" t="s">
        <v>270</v>
      </c>
      <c r="AJ26" s="14">
        <f t="shared" si="16"/>
        <v>0</v>
      </c>
      <c r="AK26" s="14">
        <f t="shared" si="13"/>
        <v>0</v>
      </c>
      <c r="AL26" s="14">
        <f t="shared" si="14"/>
        <v>0.216</v>
      </c>
      <c r="AM26" s="14">
        <f>IF(AD26='[2]11 FORMULAS'!$P$6,AM25-(AM25*AJ26),AM25)</f>
        <v>1</v>
      </c>
      <c r="AN26" s="92"/>
      <c r="AO26" s="93"/>
      <c r="AP26" s="92"/>
      <c r="AQ26" s="93"/>
      <c r="AR26" s="100"/>
      <c r="AS26" s="103"/>
      <c r="AT26" s="96"/>
      <c r="AU26" s="96"/>
      <c r="AV26" s="96"/>
      <c r="AW26" s="96"/>
      <c r="AX26" s="96"/>
      <c r="AY26" s="96"/>
      <c r="AZ26" s="96"/>
      <c r="BA26" s="96"/>
      <c r="BB26" s="96"/>
      <c r="BC26" s="99"/>
      <c r="BE26"/>
      <c r="BF26"/>
      <c r="BG26"/>
    </row>
    <row r="27" spans="1:61" s="15" customFormat="1" ht="49.5" customHeight="1">
      <c r="A27" s="146" t="str">
        <f>+CONTEXTO!A8</f>
        <v xml:space="preserve">PAZ TERRITORIAL PARA LA RECONCILIACIÓN Y LA CONVIVENCIA EN CARTAGENA
</v>
      </c>
      <c r="B27" s="104" t="s">
        <v>395</v>
      </c>
      <c r="C27" s="105" t="s">
        <v>361</v>
      </c>
      <c r="D27" s="105" t="s">
        <v>396</v>
      </c>
      <c r="E27" s="105" t="s">
        <v>397</v>
      </c>
      <c r="F27" s="106" t="str">
        <f>+CONCATENATE(C27," ",D27," ",E27)</f>
        <v>Posibilidad de perdida reputacional Por incumplimiento en la ejecución del plan de acción del concejo de paz y acciones de paz territorial  debido a la insuficiente asignación de recursos por parte de la entidad competente.</v>
      </c>
      <c r="G27" s="105" t="s">
        <v>364</v>
      </c>
      <c r="H27" s="105"/>
      <c r="I27" s="105" t="s">
        <v>365</v>
      </c>
      <c r="J27" s="107" t="s">
        <v>365</v>
      </c>
      <c r="K27" s="108">
        <v>365</v>
      </c>
      <c r="L27" s="93" t="str">
        <f>IF(K27&lt;=0,"",IF(K27&lt;=2,"Muy Baja",IF(K27&lt;=24,"Baja",IF(K27&lt;=500,"Media",IF(K27&lt;=5000,"Alta","Muy Alta")))))</f>
        <v>Media</v>
      </c>
      <c r="M27" s="109">
        <f>IF(L27="","",IF(L27="Muy Baja",0.2,IF(L27="Baja",0.4,IF(L27="Media",0.6,IF(L27="Alta",0.8,IF(L27="Muy Alta",1,))))))</f>
        <v>0.6</v>
      </c>
      <c r="N27" s="111" t="s">
        <v>366</v>
      </c>
      <c r="O27" s="109">
        <f>IF(N27="","",IF(N27="menor a 10 SMLMV",0.2,IF(N27="ENTRE 10 Y 50 SMLMV",0.4,IF(N27="entre 50 y 100 SMLMV",0.6,IF(N27="entre 100 y 500 SMLMV",0.8,IF(N27="Mayor a 500 SMLMV",1,))))))</f>
        <v>0</v>
      </c>
      <c r="P27" s="93" t="str">
        <f>IF(O27&lt;=0,"",IF(O27&lt;=20%,"Leve",IF(O27&lt;=40%,"Menor",IF(O27&lt;=60%,"Moderado",IF(O27&lt;=80%,"Mayor","Catastrofico")))))</f>
        <v/>
      </c>
      <c r="Q27" s="101" t="s">
        <v>290</v>
      </c>
      <c r="R27" s="93" t="str">
        <f>IF(S27&lt;=0,"",IF(S27&lt;=20%,"Leve",IF(S27&lt;=40%,"Menor",IF(S27&lt;=60%,"Moderado",IF(S27&lt;=80%,"Mayor","Catastrofico")))))</f>
        <v>Catastrofico</v>
      </c>
      <c r="S27" s="109">
        <f>IF(Q27="","",IF(Q27="El riesgo afecta la imagen de algún área de la organización",0.2,IF(Q27="El riesgo afecta la imagen de la entidad internamente, de conocimiento general nivel interno, de junta directiva y accionistas y/o de proveedores",0.4,IF(Q27="El riesgo afecta la imagen de la entidad con algunos usuarios de relevancia frente al logro de los objetivos",0.6,IF(Q27="El riesgo afecta la imagen de la entidad con efecto publicitario sostenido a nivel de sector administrativo, nivel departamental o municipal",0.8,IF(Q27="El riesgo afecta la imagen de la entidad a nivel nacional, con efecto publicitario sostenido a nivel país",1,))))))</f>
        <v>1</v>
      </c>
      <c r="T27" s="93" t="str">
        <f>IF(U27&lt;=0,"",IF(U27&lt;=20%,"Leve",IF(U27&lt;=40%,"Menor",IF(U27&lt;=60%,"Moderado",IF(U27&lt;=80%,"Mayor","Catastrofico")))))</f>
        <v>Catastrofico</v>
      </c>
      <c r="U27" s="112">
        <f>+S27</f>
        <v>1</v>
      </c>
      <c r="V27" s="100" t="str">
        <f>IF(OR(AND(L27="Muy Baja",T27="Leve"),AND(L27="Muy Baja",T27="Menor"),AND(L27="Baja",T27="Leve")),"Bajo",IF(OR(AND(L27="Muy baja",T27="Moderado"),AND(L27="Baja",T27="Menor"),AND(L27="Baja",T27="Moderado"),AND(L27="Media",T27="Leve"),AND(L27="Media",T27="Menor"),AND(L27="Media",T27="Moderado"),AND(L27="Alta",T27="Leve"),AND(L27="Alta",T27="Menor")),"Moderado",IF(OR(AND(L27="Muy Baja",T27="Mayor"),AND(L27="Baja",T27="Mayor"),AND(L27="Media",T27="Mayor"),AND(L27="Alta",T27="Moderado"),AND(L27="Alta",T27="Mayor"),AND(L27="Muy Alta",T27="Leve"),AND(L27="Muy Alta",T27="Menor"),AND(L27="Muy Alta",T27="Moderado"),AND(L27="Muy Alta",T27="Mayor")),"Alto",IF(OR(AND(L27="Muy Baja",T27="Catastrofico"),AND(L27="Baja",T27="Catastrofico"),AND(L27="Media",T27="Catastrofico"),AND(L27="Alta",T27="Catastrofico"),AND(L27="Muy Alta",T27="Catastrofico")),"Extremo",))))</f>
        <v>Extremo</v>
      </c>
      <c r="W27" s="173">
        <v>1</v>
      </c>
      <c r="X27" s="174" t="s">
        <v>398</v>
      </c>
      <c r="Y27" s="175" t="s">
        <v>399</v>
      </c>
      <c r="Z27" s="175" t="s">
        <v>369</v>
      </c>
      <c r="AA27" s="173" t="str">
        <f t="shared" si="1"/>
        <v>Coordinador del subproceso Paz territorial para la reconciliación y la convivencia en Cartagena La capacitación constante al personal sobre la normatividad vigente Se hará seguimiento trimestral y si se presenta alguna observación, se notificará al profesional encargado para su corrección y/o nuevo diseño.</v>
      </c>
      <c r="AB27" s="28" t="s">
        <v>400</v>
      </c>
      <c r="AC27" s="29">
        <f>IF(AB27="","",IF(AB27="Preventivo",0.25,IF(AB27="Detectivo",0.15,IF(AB27="Correctivo",0.1,))))</f>
        <v>0.1</v>
      </c>
      <c r="AD27" s="14" t="str">
        <f>+IF(OR(AB27='[2]11 FORMULAS'!$O$4,AB27='[2]11 FORMULAS'!$O$5),'[2]11 FORMULAS'!$P$5,IF(AB27='[2]11 FORMULAS'!$O$6,'[2]11 FORMULAS'!$P$6,""))</f>
        <v>Impacto</v>
      </c>
      <c r="AE27" s="28" t="s">
        <v>371</v>
      </c>
      <c r="AF27" s="29">
        <f>IF(AE27="","",IF(AE27="Manual",0.15,IF(AE27="Automatico",0.25,)))</f>
        <v>0.15</v>
      </c>
      <c r="AG27" s="30" t="s">
        <v>372</v>
      </c>
      <c r="AH27" s="30" t="s">
        <v>373</v>
      </c>
      <c r="AI27" s="30" t="s">
        <v>374</v>
      </c>
      <c r="AJ27" s="14">
        <f>+AC27+AF27</f>
        <v>0.25</v>
      </c>
      <c r="AK27" s="14">
        <f>+M27*AJ27</f>
        <v>0.15</v>
      </c>
      <c r="AL27" s="14">
        <f>+M27-AK27</f>
        <v>0.44999999999999996</v>
      </c>
      <c r="AM27" s="14">
        <f>IF(AD27='[2]11 FORMULAS'!$P$6,U27-(U27*AJ27),U27)</f>
        <v>0.75</v>
      </c>
      <c r="AN27" s="92">
        <f>+AL31</f>
        <v>0.26999999999999996</v>
      </c>
      <c r="AO27" s="93" t="str">
        <f>IF(AN27&lt;=0,"",IF(AN27&lt;=20%,"Muy Baja",IF(AN27&lt;=40%,"Baja",IF(AN27&lt;=60%,"Media",IF(AN27&lt;=80%,"Alta","Muy Alta")))))</f>
        <v>Baja</v>
      </c>
      <c r="AP27" s="92">
        <f>+AM31</f>
        <v>0.75</v>
      </c>
      <c r="AQ27" s="93" t="str">
        <f>IF(AP27&lt;=0,"",IF(AP27&lt;=20%,"Leve",IF(AP27&lt;=40%,"Menor",IF(AP27&lt;=60%,"Moderado",IF(AP27&lt;=80%,"Mayor","Catastrofico")))))</f>
        <v>Mayor</v>
      </c>
      <c r="AR27" s="100" t="str">
        <f>IF(OR(AND(AO27="Muy Baja",AQ27="Leve"),AND(AO27="Muy Baja",AQ27="Menor"),AND(AO27="Baja",AQ27="Leve")),"Bajo",IF(OR(AND(AO27="Muy baja",AQ27="Moderado"),AND(AO27="Baja",AQ27="Menor"),AND(AO27="Baja",AQ27="Moderado"),AND(AO27="Media",AQ27="Leve"),AND(AO27="Media",AQ27="Menor"),AND(AO27="Media",AQ27="Moderado"),AND(AO27="Alta",AQ27="Leve"),AND(AO27="Alta",AQ27="Menor")),"Moderado",IF(OR(AND(AO27="Muy Baja",AQ27="Mayor"),AND(AO27="Baja",AQ27="Mayor"),AND(AO27="Media",AQ27="Mayor"),AND(AO27="Alta",AQ27="Moderado"),AND(AO27="Alta",AQ27="Mayor"),AND(AO27="Muy Alta",AQ27="Leve"),AND(AO27="Muy Alta",AQ27="Menor"),AND(AO27="Muy Alta",AQ27="Moderado"),AND(AO27="Muy Alta",AQ27="Mayor")),"Alto",IF(OR(AND(AO27="Muy Baja",AQ27="Catastrofico"),AND(AO27="Baja",AQ27="Catastrofico"),AND(AO27="Media",AQ27="Catastrofico"),AND(AO27="Alta",AQ27="Catastrofico"),AND(AO27="Muy Alta",AQ27="Catastrofico")),"Extremo",""))))</f>
        <v>Alto</v>
      </c>
      <c r="AS27" s="101" t="s">
        <v>375</v>
      </c>
      <c r="AT27" s="94"/>
      <c r="AU27" s="94"/>
      <c r="AV27" s="94"/>
      <c r="AW27" s="94"/>
      <c r="AX27" s="94"/>
      <c r="AY27" s="94"/>
      <c r="AZ27" s="94"/>
      <c r="BA27" s="94"/>
      <c r="BB27" s="94"/>
      <c r="BC27" s="97"/>
      <c r="BE27"/>
      <c r="BF27"/>
      <c r="BG27"/>
      <c r="BI27" s="9"/>
    </row>
    <row r="28" spans="1:61" s="15" customFormat="1" ht="56.45" customHeight="1">
      <c r="A28" s="146"/>
      <c r="B28" s="104"/>
      <c r="C28" s="105"/>
      <c r="D28" s="105"/>
      <c r="E28" s="105"/>
      <c r="F28" s="106"/>
      <c r="G28" s="105"/>
      <c r="H28" s="105"/>
      <c r="I28" s="105"/>
      <c r="J28" s="107"/>
      <c r="K28" s="108"/>
      <c r="L28" s="93"/>
      <c r="M28" s="110"/>
      <c r="N28" s="111"/>
      <c r="O28" s="110"/>
      <c r="P28" s="93"/>
      <c r="Q28" s="102"/>
      <c r="R28" s="93"/>
      <c r="S28" s="110"/>
      <c r="T28" s="93"/>
      <c r="U28" s="112"/>
      <c r="V28" s="171"/>
      <c r="W28" s="166">
        <v>2</v>
      </c>
      <c r="X28" s="167" t="s">
        <v>398</v>
      </c>
      <c r="Y28" s="168" t="s">
        <v>401</v>
      </c>
      <c r="Z28" s="168" t="s">
        <v>402</v>
      </c>
      <c r="AA28" s="166" t="str">
        <f t="shared" si="1"/>
        <v>Coordinador del subproceso Paz territorial para la reconciliación y la convivencia en Cartagena Implementar de manera adecuada y eficiente el plan de acción del subproceso Seguimiento trimestral y si se presenta alguna observación, se notificará al profesional encargado para su corrección y/o nuevo diseño.</v>
      </c>
      <c r="AB28" s="172" t="s">
        <v>370</v>
      </c>
      <c r="AC28" s="29">
        <f t="shared" ref="AC28:AC31" si="17">IF(AB28="","",IF(AB28="Preventivo",0.25,IF(AB28="Detectivo",0.15,IF(AB28="Correctivo",0.1,))))</f>
        <v>0.25</v>
      </c>
      <c r="AD28" s="14" t="str">
        <f>+IF(OR(AB28='[2]11 FORMULAS'!$O$4,AB28='[2]11 FORMULAS'!$O$5),'[2]11 FORMULAS'!$P$5,IF(AB28='[2]11 FORMULAS'!$O$6,'[2]11 FORMULAS'!$P$6,""))</f>
        <v>Probabilidad</v>
      </c>
      <c r="AE28" s="28" t="s">
        <v>371</v>
      </c>
      <c r="AF28" s="29">
        <f t="shared" ref="AF28:AF31" si="18">IF(AE28="","",IF(AE28="Manual",0.15,IF(AE28="Automatico",0.25,)))</f>
        <v>0.15</v>
      </c>
      <c r="AG28" s="30" t="s">
        <v>372</v>
      </c>
      <c r="AH28" s="30" t="s">
        <v>373</v>
      </c>
      <c r="AI28" s="30" t="s">
        <v>374</v>
      </c>
      <c r="AJ28" s="14">
        <f>+AC28+AF28</f>
        <v>0.4</v>
      </c>
      <c r="AK28" s="14">
        <f>+AL27*AJ28</f>
        <v>0.18</v>
      </c>
      <c r="AL28" s="14">
        <f>+AL27-AK28</f>
        <v>0.26999999999999996</v>
      </c>
      <c r="AM28" s="14">
        <f>IF(AD28='[2]11 FORMULAS'!$P$6,AM27-(AM27*AJ28),AM27)</f>
        <v>0.75</v>
      </c>
      <c r="AN28" s="92"/>
      <c r="AO28" s="93"/>
      <c r="AP28" s="92"/>
      <c r="AQ28" s="93"/>
      <c r="AR28" s="100"/>
      <c r="AS28" s="102"/>
      <c r="AT28" s="95"/>
      <c r="AU28" s="95"/>
      <c r="AV28" s="95"/>
      <c r="AW28" s="95"/>
      <c r="AX28" s="95"/>
      <c r="AY28" s="95"/>
      <c r="AZ28" s="95"/>
      <c r="BA28" s="95"/>
      <c r="BB28" s="95"/>
      <c r="BC28" s="98"/>
      <c r="BE28"/>
      <c r="BF28"/>
      <c r="BG28"/>
      <c r="BI28" s="9"/>
    </row>
    <row r="29" spans="1:61" s="15" customFormat="1" ht="33.75" customHeight="1">
      <c r="A29" s="146"/>
      <c r="B29" s="104"/>
      <c r="C29" s="105"/>
      <c r="D29" s="105"/>
      <c r="E29" s="105"/>
      <c r="F29" s="106"/>
      <c r="G29" s="105"/>
      <c r="H29" s="105"/>
      <c r="I29" s="105"/>
      <c r="J29" s="107"/>
      <c r="K29" s="108"/>
      <c r="L29" s="93"/>
      <c r="M29" s="110"/>
      <c r="N29" s="111"/>
      <c r="O29" s="110"/>
      <c r="P29" s="93"/>
      <c r="Q29" s="102"/>
      <c r="R29" s="93"/>
      <c r="S29" s="110"/>
      <c r="T29" s="93"/>
      <c r="U29" s="112"/>
      <c r="V29" s="171"/>
      <c r="W29" s="169">
        <v>3</v>
      </c>
      <c r="X29" s="170"/>
      <c r="Y29" s="170"/>
      <c r="Z29" s="170"/>
      <c r="AA29" s="169" t="str">
        <f t="shared" si="1"/>
        <v xml:space="preserve">  </v>
      </c>
      <c r="AB29" s="172" t="s">
        <v>270</v>
      </c>
      <c r="AC29" s="29">
        <f t="shared" si="17"/>
        <v>0</v>
      </c>
      <c r="AD29" s="14" t="str">
        <f>+IF(OR(AB29='[2]11 FORMULAS'!$O$4,AB29='[2]11 FORMULAS'!$O$5),'[2]11 FORMULAS'!$P$5,IF(AB29='[2]11 FORMULAS'!$O$6,'[2]11 FORMULAS'!$P$6,""))</f>
        <v/>
      </c>
      <c r="AE29" s="28" t="s">
        <v>270</v>
      </c>
      <c r="AF29" s="29">
        <f t="shared" si="18"/>
        <v>0</v>
      </c>
      <c r="AG29" s="30" t="s">
        <v>270</v>
      </c>
      <c r="AH29" s="30" t="s">
        <v>270</v>
      </c>
      <c r="AI29" s="30" t="s">
        <v>270</v>
      </c>
      <c r="AJ29" s="14">
        <f>+AC29+AF29</f>
        <v>0</v>
      </c>
      <c r="AK29" s="14">
        <f t="shared" ref="AK29:AK31" si="19">+AL28*AJ29</f>
        <v>0</v>
      </c>
      <c r="AL29" s="14">
        <f t="shared" ref="AL29:AL31" si="20">+AL28-AK29</f>
        <v>0.26999999999999996</v>
      </c>
      <c r="AM29" s="14">
        <f>IF(AD29='[2]11 FORMULAS'!$P$6,AM28-(AM28*AJ29),AM28)</f>
        <v>0.75</v>
      </c>
      <c r="AN29" s="92"/>
      <c r="AO29" s="93"/>
      <c r="AP29" s="92"/>
      <c r="AQ29" s="93"/>
      <c r="AR29" s="100"/>
      <c r="AS29" s="102"/>
      <c r="AT29" s="95"/>
      <c r="AU29" s="95"/>
      <c r="AV29" s="95"/>
      <c r="AW29" s="95"/>
      <c r="AX29" s="95"/>
      <c r="AY29" s="95"/>
      <c r="AZ29" s="95"/>
      <c r="BA29" s="95"/>
      <c r="BB29" s="95"/>
      <c r="BC29" s="98"/>
      <c r="BE29"/>
      <c r="BF29"/>
      <c r="BG29"/>
      <c r="BI29" s="9"/>
    </row>
    <row r="30" spans="1:61" s="15" customFormat="1" ht="33.75" customHeight="1">
      <c r="A30" s="146"/>
      <c r="B30" s="104"/>
      <c r="C30" s="105"/>
      <c r="D30" s="105"/>
      <c r="E30" s="105"/>
      <c r="F30" s="106"/>
      <c r="G30" s="105"/>
      <c r="H30" s="105"/>
      <c r="I30" s="105"/>
      <c r="J30" s="107"/>
      <c r="K30" s="108"/>
      <c r="L30" s="93"/>
      <c r="M30" s="110"/>
      <c r="N30" s="111"/>
      <c r="O30" s="110"/>
      <c r="P30" s="93"/>
      <c r="Q30" s="102"/>
      <c r="R30" s="93"/>
      <c r="S30" s="110"/>
      <c r="T30" s="93"/>
      <c r="U30" s="112"/>
      <c r="V30" s="100"/>
      <c r="W30" s="74">
        <v>4</v>
      </c>
      <c r="X30" s="176"/>
      <c r="Y30" s="176"/>
      <c r="Z30" s="176"/>
      <c r="AA30" s="74" t="str">
        <f t="shared" si="1"/>
        <v xml:space="preserve">  </v>
      </c>
      <c r="AB30" s="28" t="s">
        <v>270</v>
      </c>
      <c r="AC30" s="29">
        <f t="shared" si="17"/>
        <v>0</v>
      </c>
      <c r="AD30" s="14" t="str">
        <f>+IF(OR(AB30='[2]11 FORMULAS'!$O$4,AB30='[2]11 FORMULAS'!$O$5),'[2]11 FORMULAS'!$P$5,IF(AB30='[2]11 FORMULAS'!$O$6,'[2]11 FORMULAS'!$P$6,""))</f>
        <v/>
      </c>
      <c r="AE30" s="28" t="s">
        <v>270</v>
      </c>
      <c r="AF30" s="29">
        <f t="shared" si="18"/>
        <v>0</v>
      </c>
      <c r="AG30" s="30" t="s">
        <v>270</v>
      </c>
      <c r="AH30" s="30" t="s">
        <v>270</v>
      </c>
      <c r="AI30" s="30" t="s">
        <v>270</v>
      </c>
      <c r="AJ30" s="14">
        <f t="shared" ref="AJ30:AJ31" si="21">+AC30+AF30</f>
        <v>0</v>
      </c>
      <c r="AK30" s="14">
        <f t="shared" si="19"/>
        <v>0</v>
      </c>
      <c r="AL30" s="14">
        <f t="shared" si="20"/>
        <v>0.26999999999999996</v>
      </c>
      <c r="AM30" s="14">
        <f>IF(AD30='[2]11 FORMULAS'!$P$6,AM29-(AM29*AJ30),AM29)</f>
        <v>0.75</v>
      </c>
      <c r="AN30" s="92"/>
      <c r="AO30" s="93"/>
      <c r="AP30" s="92"/>
      <c r="AQ30" s="93"/>
      <c r="AR30" s="100"/>
      <c r="AS30" s="102"/>
      <c r="AT30" s="95"/>
      <c r="AU30" s="95"/>
      <c r="AV30" s="95"/>
      <c r="AW30" s="95"/>
      <c r="AX30" s="95"/>
      <c r="AY30" s="95"/>
      <c r="AZ30" s="95"/>
      <c r="BA30" s="95"/>
      <c r="BB30" s="95"/>
      <c r="BC30" s="98"/>
      <c r="BE30"/>
      <c r="BF30"/>
      <c r="BG30"/>
      <c r="BI30" s="9"/>
    </row>
    <row r="31" spans="1:61" s="15" customFormat="1" ht="33.75" customHeight="1">
      <c r="A31" s="146"/>
      <c r="B31" s="104"/>
      <c r="C31" s="105"/>
      <c r="D31" s="105"/>
      <c r="E31" s="105"/>
      <c r="F31" s="106"/>
      <c r="G31" s="105"/>
      <c r="H31" s="105"/>
      <c r="I31" s="105"/>
      <c r="J31" s="107"/>
      <c r="K31" s="108"/>
      <c r="L31" s="93"/>
      <c r="M31" s="110"/>
      <c r="N31" s="111"/>
      <c r="O31" s="110"/>
      <c r="P31" s="93"/>
      <c r="Q31" s="103"/>
      <c r="R31" s="93"/>
      <c r="S31" s="110"/>
      <c r="T31" s="93"/>
      <c r="U31" s="112"/>
      <c r="V31" s="100"/>
      <c r="W31" s="13"/>
      <c r="X31" s="13"/>
      <c r="Y31" s="13"/>
      <c r="Z31" s="13"/>
      <c r="AA31" s="13" t="str">
        <f t="shared" si="1"/>
        <v xml:space="preserve">  </v>
      </c>
      <c r="AB31" s="28" t="s">
        <v>270</v>
      </c>
      <c r="AC31" s="29">
        <f t="shared" si="17"/>
        <v>0</v>
      </c>
      <c r="AD31" s="14" t="str">
        <f>+IF(OR(AB31='[2]11 FORMULAS'!$O$4,AB31='[2]11 FORMULAS'!$O$5),'[2]11 FORMULAS'!$P$5,IF(AB31='[2]11 FORMULAS'!$O$6,'[2]11 FORMULAS'!$P$6,""))</f>
        <v/>
      </c>
      <c r="AE31" s="28" t="s">
        <v>270</v>
      </c>
      <c r="AF31" s="29">
        <f t="shared" si="18"/>
        <v>0</v>
      </c>
      <c r="AG31" s="30" t="s">
        <v>270</v>
      </c>
      <c r="AH31" s="30" t="s">
        <v>270</v>
      </c>
      <c r="AI31" s="30" t="s">
        <v>270</v>
      </c>
      <c r="AJ31" s="14">
        <f t="shared" si="21"/>
        <v>0</v>
      </c>
      <c r="AK31" s="14">
        <f t="shared" si="19"/>
        <v>0</v>
      </c>
      <c r="AL31" s="14">
        <f t="shared" si="20"/>
        <v>0.26999999999999996</v>
      </c>
      <c r="AM31" s="14">
        <f>IF(AD31='[2]11 FORMULAS'!$P$6,AM30-(AM30*AJ31),AM30)</f>
        <v>0.75</v>
      </c>
      <c r="AN31" s="92"/>
      <c r="AO31" s="93"/>
      <c r="AP31" s="92"/>
      <c r="AQ31" s="93"/>
      <c r="AR31" s="100"/>
      <c r="AS31" s="103"/>
      <c r="AT31" s="96"/>
      <c r="AU31" s="96"/>
      <c r="AV31" s="96"/>
      <c r="AW31" s="96"/>
      <c r="AX31" s="96"/>
      <c r="AY31" s="96"/>
      <c r="AZ31" s="96"/>
      <c r="BA31" s="96"/>
      <c r="BB31" s="96"/>
      <c r="BC31" s="99"/>
      <c r="BE31"/>
      <c r="BF31"/>
      <c r="BG31"/>
      <c r="BI31" s="9"/>
    </row>
    <row r="32" spans="1:61" s="15" customFormat="1" ht="65.45" customHeight="1">
      <c r="A32" s="146" t="str">
        <f>+CONTEXTO!A9</f>
        <v>ATENCIÓN Y ORIENTACIÓN A POBLACIÓN MIGRANTE, REFUGIADOS Y RETORNADOS</v>
      </c>
      <c r="B32" s="104" t="s">
        <v>403</v>
      </c>
      <c r="C32" s="105" t="s">
        <v>361</v>
      </c>
      <c r="D32" s="105" t="s">
        <v>404</v>
      </c>
      <c r="E32" s="105" t="s">
        <v>405</v>
      </c>
      <c r="F32" s="106" t="str">
        <f>+CONCATENATE(C32," ",D32," ",E32)</f>
        <v>Posibilidad de perdida reputacional por la atención inadecuada a la población migrante brindada por los operadores que desarrollan el modelo de atención y la falta de información para la toma de decisiones. debido a la poca orientación al usuario, desconocimiento de los procedimientos y la omisión de información en el sistema.</v>
      </c>
      <c r="G32" s="105" t="s">
        <v>364</v>
      </c>
      <c r="H32" s="105"/>
      <c r="I32" s="105" t="s">
        <v>365</v>
      </c>
      <c r="J32" s="107" t="s">
        <v>365</v>
      </c>
      <c r="K32" s="108">
        <v>15000</v>
      </c>
      <c r="L32" s="93" t="str">
        <f>IF(K32&lt;=0,"",IF(K32&lt;=2,"Muy Baja",IF(K32&lt;=24,"Baja",IF(K32&lt;=500,"Media",IF(K32&lt;=5000,"Alta","Muy Alta")))))</f>
        <v>Muy Alta</v>
      </c>
      <c r="M32" s="109">
        <f>IF(L32="","",IF(L32="Muy Baja",0.2,IF(L32="Baja",0.4,IF(L32="Media",0.6,IF(L32="Alta",0.8,IF(L32="Muy Alta",1,))))))</f>
        <v>1</v>
      </c>
      <c r="N32" s="111" t="s">
        <v>366</v>
      </c>
      <c r="O32" s="109">
        <f>IF(N32="","",IF(N32="menor a 10 SMLMV",0.2,IF(N32="ENTRE 10 Y 50 SMLMV",0.4,IF(N32="entre 50 y 100 SMLMV",0.6,IF(N32="entre 100 y 500 SMLMV",0.8,IF(N32="Mayor a 500 SMLMV",1,))))))</f>
        <v>0</v>
      </c>
      <c r="P32" s="93" t="str">
        <f>IF(O32&lt;=0,"",IF(O32&lt;=20%,"Leve",IF(O32&lt;=40%,"Menor",IF(O32&lt;=60%,"Moderado",IF(O32&lt;=80%,"Mayor","Catastrofico")))))</f>
        <v/>
      </c>
      <c r="Q32" s="101" t="s">
        <v>279</v>
      </c>
      <c r="R32" s="93" t="str">
        <f>IF(S32&lt;=0,"",IF(S32&lt;=20%,"Leve",IF(S32&lt;=40%,"Menor",IF(S32&lt;=60%,"Moderado",IF(S32&lt;=80%,"Mayor","Catastrofico")))))</f>
        <v>Moderado</v>
      </c>
      <c r="S32" s="109">
        <f>IF(Q32="","",IF(Q32="El riesgo afecta la imagen de algún área de la organización",0.2,IF(Q32="El riesgo afecta la imagen de la entidad internamente, de conocimiento general nivel interno, de junta directiva y accionistas y/o de proveedores",0.4,IF(Q32="El riesgo afecta la imagen de la entidad con algunos usuarios de relevancia frente al logro de los objetivos",0.6,IF(Q32="El riesgo afecta la imagen de la entidad con efecto publicitario sostenido a nivel de sector administrativo, nivel departamental o municipal",0.8,IF(Q32="El riesgo afecta la imagen de la entidad a nivel nacional, con efecto publicitario sostenido a nivel país",1,))))))</f>
        <v>0.6</v>
      </c>
      <c r="T32" s="93" t="str">
        <f>IF(U32&lt;=0,"",IF(U32&lt;=20%,"Leve",IF(U32&lt;=40%,"Menor",IF(U32&lt;=60%,"Moderado",IF(U32&lt;=80%,"Mayor","Catastrofico")))))</f>
        <v>Moderado</v>
      </c>
      <c r="U32" s="112">
        <f>+S32</f>
        <v>0.6</v>
      </c>
      <c r="V32" s="100" t="str">
        <f>IF(OR(AND(L32="Muy Baja",T32="Leve"),AND(L32="Muy Baja",T32="Menor"),AND(L32="Baja",T32="Leve")),"Bajo",IF(OR(AND(L32="Muy baja",T32="Moderado"),AND(L32="Baja",T32="Menor"),AND(L32="Baja",T32="Moderado"),AND(L32="Media",T32="Leve"),AND(L32="Media",T32="Menor"),AND(L32="Media",T32="Moderado"),AND(L32="Alta",T32="Leve"),AND(L32="Alta",T32="Menor")),"Moderado",IF(OR(AND(L32="Muy Baja",T32="Mayor"),AND(L32="Baja",T32="Mayor"),AND(L32="Media",T32="Mayor"),AND(L32="Alta",T32="Moderado"),AND(L32="Alta",T32="Mayor"),AND(L32="Muy Alta",T32="Leve"),AND(L32="Muy Alta",T32="Menor"),AND(L32="Muy Alta",T32="Moderado"),AND(L32="Muy Alta",T32="Mayor")),"Alto",IF(OR(AND(L32="Muy Baja",T32="Catastrofico"),AND(L32="Baja",T32="Catastrofico"),AND(L32="Media",T32="Catastrofico"),AND(L32="Alta",T32="Catastrofico"),AND(L32="Muy Alta",T32="Catastrofico")),"Extremo",))))</f>
        <v>Alto</v>
      </c>
      <c r="W32" s="67">
        <v>1</v>
      </c>
      <c r="X32" s="70" t="s">
        <v>406</v>
      </c>
      <c r="Y32" s="68" t="s">
        <v>407</v>
      </c>
      <c r="Z32" s="68" t="s">
        <v>408</v>
      </c>
      <c r="AA32" s="69" t="str">
        <f t="shared" si="1"/>
        <v>El coordinador del subproceso Atención y orientación a población migrante, refugiados y retornados Diseñara  e implementara un  plan de capacitaciones para el fortalecimiento de las competencias y habilidades de  los operadores del modelo de atención. Se hara seguimiento trimestral para verificar la eficiencia de la implementación y si se presenta alguna observación, se notificará al profesional encargado para su corrección y/o nuevo diseño.</v>
      </c>
      <c r="AB32" s="28" t="s">
        <v>370</v>
      </c>
      <c r="AC32" s="29">
        <f>IF(AB32="","",IF(AB32="Preventivo",0.25,IF(AB32="Detectivo",0.15,IF(AB32="Correctivo",0.1,))))</f>
        <v>0.25</v>
      </c>
      <c r="AD32" s="14" t="str">
        <f>+IF(OR(AB32='[2]11 FORMULAS'!$O$4,AB32='[2]11 FORMULAS'!$O$5),'[2]11 FORMULAS'!$P$5,IF(AB32='[2]11 FORMULAS'!$O$6,'[2]11 FORMULAS'!$P$6,""))</f>
        <v>Probabilidad</v>
      </c>
      <c r="AE32" s="28" t="s">
        <v>371</v>
      </c>
      <c r="AF32" s="29">
        <f>IF(AE32="","",IF(AE32="Manual",0.15,IF(AE32="Automatico",0.25,)))</f>
        <v>0.15</v>
      </c>
      <c r="AG32" s="30" t="s">
        <v>372</v>
      </c>
      <c r="AH32" s="30" t="s">
        <v>373</v>
      </c>
      <c r="AI32" s="30" t="s">
        <v>374</v>
      </c>
      <c r="AJ32" s="14">
        <f>+AC32+AF32</f>
        <v>0.4</v>
      </c>
      <c r="AK32" s="14">
        <f>+M32*AJ32</f>
        <v>0.4</v>
      </c>
      <c r="AL32" s="14">
        <f>+M32-AK32</f>
        <v>0.6</v>
      </c>
      <c r="AM32" s="14">
        <f>IF(AD32='[2]11 FORMULAS'!$P$6,U32-(U32*AJ32),U32)</f>
        <v>0.6</v>
      </c>
      <c r="AN32" s="92">
        <f>+AL36</f>
        <v>0.36</v>
      </c>
      <c r="AO32" s="93" t="str">
        <f>IF(AN32&lt;=0,"",IF(AN32&lt;=20%,"Muy Baja",IF(AN32&lt;=40%,"Baja",IF(AN32&lt;=60%,"Media",IF(AN32&lt;=80%,"Alta","Muy Alta")))))</f>
        <v>Baja</v>
      </c>
      <c r="AP32" s="92">
        <f>+AM36</f>
        <v>0.6</v>
      </c>
      <c r="AQ32" s="93" t="str">
        <f>IF(AP32&lt;=0,"",IF(AP32&lt;=20%,"Leve",IF(AP32&lt;=40%,"Menor",IF(AP32&lt;=60%,"Moderado",IF(AP32&lt;=80%,"Mayor","Catastrofico")))))</f>
        <v>Moderado</v>
      </c>
      <c r="AR32" s="100" t="str">
        <f>IF(OR(AND(AO32="Muy Baja",AQ32="Leve"),AND(AO32="Muy Baja",AQ32="Menor"),AND(AO32="Baja",AQ32="Leve")),"Bajo",IF(OR(AND(AO32="Muy baja",AQ32="Moderado"),AND(AO32="Baja",AQ32="Menor"),AND(AO32="Baja",AQ32="Moderado"),AND(AO32="Media",AQ32="Leve"),AND(AO32="Media",AQ32="Menor"),AND(AO32="Media",AQ32="Moderado"),AND(AO32="Alta",AQ32="Leve"),AND(AO32="Alta",AQ32="Menor")),"Moderado",IF(OR(AND(AO32="Muy Baja",AQ32="Mayor"),AND(AO32="Baja",AQ32="Mayor"),AND(AO32="Media",AQ32="Mayor"),AND(AO32="Alta",AQ32="Moderado"),AND(AO32="Alta",AQ32="Mayor"),AND(AO32="Muy Alta",AQ32="Leve"),AND(AO32="Muy Alta",AQ32="Menor"),AND(AO32="Muy Alta",AQ32="Moderado"),AND(AO32="Muy Alta",AQ32="Mayor")),"Alto",IF(OR(AND(AO32="Muy Baja",AQ32="Catastrofico"),AND(AO32="Baja",AQ32="Catastrofico"),AND(AO32="Media",AQ32="Catastrofico"),AND(AO32="Alta",AQ32="Catastrofico"),AND(AO32="Muy Alta",AQ32="Catastrofico")),"Extremo",""))))</f>
        <v>Moderado</v>
      </c>
      <c r="AS32" s="101" t="s">
        <v>375</v>
      </c>
      <c r="AT32" s="94"/>
      <c r="AU32" s="94"/>
      <c r="AV32" s="94"/>
      <c r="AW32" s="94"/>
      <c r="AX32" s="94"/>
      <c r="AY32" s="94"/>
      <c r="AZ32" s="94"/>
      <c r="BA32" s="94"/>
      <c r="BB32" s="94"/>
      <c r="BC32" s="97"/>
      <c r="BE32"/>
      <c r="BF32"/>
      <c r="BG32"/>
      <c r="BI32" s="9"/>
    </row>
    <row r="33" spans="1:61" s="15" customFormat="1" ht="65.45" customHeight="1">
      <c r="A33" s="146"/>
      <c r="B33" s="104"/>
      <c r="C33" s="105"/>
      <c r="D33" s="105"/>
      <c r="E33" s="105"/>
      <c r="F33" s="106"/>
      <c r="G33" s="105"/>
      <c r="H33" s="105"/>
      <c r="I33" s="105"/>
      <c r="J33" s="107"/>
      <c r="K33" s="108"/>
      <c r="L33" s="93"/>
      <c r="M33" s="110"/>
      <c r="N33" s="111"/>
      <c r="O33" s="110"/>
      <c r="P33" s="93"/>
      <c r="Q33" s="102"/>
      <c r="R33" s="93"/>
      <c r="S33" s="110"/>
      <c r="T33" s="93"/>
      <c r="U33" s="112"/>
      <c r="V33" s="100"/>
      <c r="W33" s="67">
        <v>2</v>
      </c>
      <c r="X33" s="70" t="s">
        <v>406</v>
      </c>
      <c r="Y33" s="68" t="s">
        <v>409</v>
      </c>
      <c r="Z33" s="68" t="s">
        <v>410</v>
      </c>
      <c r="AA33" s="69" t="str">
        <f t="shared" si="1"/>
        <v>El coordinador del subproceso Atención y orientación a población migrante, refugiados y retornados Realiza el seguimiento de los planes trabajos realizados por los operadores del modelo de atención.  Se hara seguimiento quincenal y si se presenta alguna observación, se notificará al profesional encargado para su corrección y/o nuevo diseño.</v>
      </c>
      <c r="AB33" s="28" t="s">
        <v>370</v>
      </c>
      <c r="AC33" s="29">
        <f>IF(AB33="","",IF(AB33="Preventivo",0.25,IF(AB33="Detectivo",0.15,IF(AB33="Correctivo",0.1,))))</f>
        <v>0.25</v>
      </c>
      <c r="AD33" s="14" t="str">
        <f>+IF(OR(AB33='[2]11 FORMULAS'!$O$4,AB33='[2]11 FORMULAS'!$O$5),'[2]11 FORMULAS'!$P$5,IF(AB33='[2]11 FORMULAS'!$O$6,'[2]11 FORMULAS'!$P$6,""))</f>
        <v>Probabilidad</v>
      </c>
      <c r="AE33" s="28" t="s">
        <v>371</v>
      </c>
      <c r="AF33" s="29">
        <f>IF(AE33="","",IF(AE33="Manual",0.15,IF(AE33="Automatico",0.25,)))</f>
        <v>0.15</v>
      </c>
      <c r="AG33" s="30" t="s">
        <v>372</v>
      </c>
      <c r="AH33" s="30" t="s">
        <v>373</v>
      </c>
      <c r="AI33" s="30" t="s">
        <v>374</v>
      </c>
      <c r="AJ33" s="14">
        <f>+AC33+AF33</f>
        <v>0.4</v>
      </c>
      <c r="AK33" s="14">
        <f>+AL32*AJ33</f>
        <v>0.24</v>
      </c>
      <c r="AL33" s="14">
        <f>+AL32-AK33</f>
        <v>0.36</v>
      </c>
      <c r="AM33" s="14">
        <f>IF(AD33='[2]11 FORMULAS'!$P$6,AM32-(AM32*AJ33),AM32)</f>
        <v>0.6</v>
      </c>
      <c r="AN33" s="92"/>
      <c r="AO33" s="93"/>
      <c r="AP33" s="92"/>
      <c r="AQ33" s="93"/>
      <c r="AR33" s="100"/>
      <c r="AS33" s="102"/>
      <c r="AT33" s="95"/>
      <c r="AU33" s="95"/>
      <c r="AV33" s="95"/>
      <c r="AW33" s="95"/>
      <c r="AX33" s="95"/>
      <c r="AY33" s="95"/>
      <c r="AZ33" s="95"/>
      <c r="BA33" s="95"/>
      <c r="BB33" s="95"/>
      <c r="BC33" s="98"/>
      <c r="BE33"/>
      <c r="BF33"/>
      <c r="BG33"/>
      <c r="BI33" s="9"/>
    </row>
    <row r="34" spans="1:61" s="15" customFormat="1" ht="35.25" customHeight="1">
      <c r="A34" s="146"/>
      <c r="B34" s="104"/>
      <c r="C34" s="105"/>
      <c r="D34" s="105"/>
      <c r="E34" s="105"/>
      <c r="F34" s="106"/>
      <c r="G34" s="105"/>
      <c r="H34" s="105"/>
      <c r="I34" s="105"/>
      <c r="J34" s="107"/>
      <c r="K34" s="108"/>
      <c r="L34" s="93"/>
      <c r="M34" s="110"/>
      <c r="N34" s="111"/>
      <c r="O34" s="110"/>
      <c r="P34" s="93"/>
      <c r="Q34" s="102"/>
      <c r="R34" s="93"/>
      <c r="S34" s="110"/>
      <c r="T34" s="93"/>
      <c r="U34" s="112"/>
      <c r="V34" s="100"/>
      <c r="W34" s="13">
        <v>3</v>
      </c>
      <c r="X34" s="45"/>
      <c r="Y34" s="45"/>
      <c r="Z34" s="45"/>
      <c r="AA34" s="13" t="str">
        <f t="shared" si="1"/>
        <v xml:space="preserve">  </v>
      </c>
      <c r="AB34" s="28" t="s">
        <v>270</v>
      </c>
      <c r="AC34" s="29">
        <f>IF(AB34="","",IF(AB34="Preventivo",0.25,IF(AB34="Detectivo",0.15,IF(AB34="Correctivo",0.1,))))</f>
        <v>0</v>
      </c>
      <c r="AD34" s="14" t="str">
        <f>+IF(OR(AB34='[2]11 FORMULAS'!$O$4,AB34='[2]11 FORMULAS'!$O$5),'[2]11 FORMULAS'!$P$5,IF(AB34='[2]11 FORMULAS'!$O$6,'[2]11 FORMULAS'!$P$6,""))</f>
        <v/>
      </c>
      <c r="AE34" s="28" t="s">
        <v>270</v>
      </c>
      <c r="AF34" s="29">
        <f t="shared" ref="AF34:AF36" si="22">IF(AE34="","",IF(AE34="Manual",0.15,IF(AE34="Automatico",0.25,)))</f>
        <v>0</v>
      </c>
      <c r="AG34" s="30" t="s">
        <v>270</v>
      </c>
      <c r="AH34" s="30" t="s">
        <v>270</v>
      </c>
      <c r="AI34" s="30" t="s">
        <v>270</v>
      </c>
      <c r="AJ34" s="14">
        <f>+AC34+AF34</f>
        <v>0</v>
      </c>
      <c r="AK34" s="14">
        <f t="shared" ref="AK34:AK36" si="23">+AL33*AJ34</f>
        <v>0</v>
      </c>
      <c r="AL34" s="14">
        <f t="shared" ref="AL34:AL36" si="24">+AL33-AK34</f>
        <v>0.36</v>
      </c>
      <c r="AM34" s="14">
        <f>IF(AD34='[2]11 FORMULAS'!$P$6,AM33-(AM33*AJ34),AM33)</f>
        <v>0.6</v>
      </c>
      <c r="AN34" s="92"/>
      <c r="AO34" s="93"/>
      <c r="AP34" s="92"/>
      <c r="AQ34" s="93"/>
      <c r="AR34" s="100"/>
      <c r="AS34" s="102"/>
      <c r="AT34" s="95"/>
      <c r="AU34" s="95"/>
      <c r="AV34" s="95"/>
      <c r="AW34" s="95"/>
      <c r="AX34" s="95"/>
      <c r="AY34" s="95"/>
      <c r="AZ34" s="95"/>
      <c r="BA34" s="95"/>
      <c r="BB34" s="95"/>
      <c r="BC34" s="98"/>
      <c r="BE34"/>
      <c r="BF34"/>
      <c r="BG34"/>
    </row>
    <row r="35" spans="1:61" s="15" customFormat="1" ht="35.25" customHeight="1">
      <c r="A35" s="146"/>
      <c r="B35" s="104"/>
      <c r="C35" s="105"/>
      <c r="D35" s="105"/>
      <c r="E35" s="105"/>
      <c r="F35" s="106"/>
      <c r="G35" s="105"/>
      <c r="H35" s="105"/>
      <c r="I35" s="105"/>
      <c r="J35" s="107"/>
      <c r="K35" s="108"/>
      <c r="L35" s="93"/>
      <c r="M35" s="110"/>
      <c r="N35" s="111"/>
      <c r="O35" s="110"/>
      <c r="P35" s="93"/>
      <c r="Q35" s="102"/>
      <c r="R35" s="93"/>
      <c r="S35" s="110"/>
      <c r="T35" s="93"/>
      <c r="U35" s="112"/>
      <c r="V35" s="100"/>
      <c r="W35" s="13">
        <v>4</v>
      </c>
      <c r="X35" s="45"/>
      <c r="Y35" s="45"/>
      <c r="Z35" s="45"/>
      <c r="AA35" s="13" t="str">
        <f t="shared" si="1"/>
        <v xml:space="preserve">  </v>
      </c>
      <c r="AB35" s="28" t="s">
        <v>270</v>
      </c>
      <c r="AC35" s="29">
        <f t="shared" ref="AC35:AC36" si="25">IF(AB35="","",IF(AB35="Preventivo",0.25,IF(AB35="Detectivo",0.15,IF(AB35="Correctivo",0.1,))))</f>
        <v>0</v>
      </c>
      <c r="AD35" s="14" t="str">
        <f>+IF(OR(AB35='[2]11 FORMULAS'!$O$4,AB35='[2]11 FORMULAS'!$O$5),'[2]11 FORMULAS'!$P$5,IF(AB35='[2]11 FORMULAS'!$O$6,'[2]11 FORMULAS'!$P$6,""))</f>
        <v/>
      </c>
      <c r="AE35" s="28" t="s">
        <v>270</v>
      </c>
      <c r="AF35" s="29">
        <f t="shared" si="22"/>
        <v>0</v>
      </c>
      <c r="AG35" s="30" t="s">
        <v>270</v>
      </c>
      <c r="AH35" s="30" t="s">
        <v>270</v>
      </c>
      <c r="AI35" s="30" t="s">
        <v>270</v>
      </c>
      <c r="AJ35" s="14">
        <f t="shared" ref="AJ35:AJ36" si="26">+AC35+AF35</f>
        <v>0</v>
      </c>
      <c r="AK35" s="14">
        <f t="shared" si="23"/>
        <v>0</v>
      </c>
      <c r="AL35" s="14">
        <f t="shared" si="24"/>
        <v>0.36</v>
      </c>
      <c r="AM35" s="14">
        <f>IF(AD35='[2]11 FORMULAS'!$P$6,AM34-(AM34*AJ35),AM34)</f>
        <v>0.6</v>
      </c>
      <c r="AN35" s="92"/>
      <c r="AO35" s="93"/>
      <c r="AP35" s="92"/>
      <c r="AQ35" s="93"/>
      <c r="AR35" s="100"/>
      <c r="AS35" s="102"/>
      <c r="AT35" s="95"/>
      <c r="AU35" s="95"/>
      <c r="AV35" s="95"/>
      <c r="AW35" s="95"/>
      <c r="AX35" s="95"/>
      <c r="AY35" s="95"/>
      <c r="AZ35" s="95"/>
      <c r="BA35" s="95"/>
      <c r="BB35" s="95"/>
      <c r="BC35" s="98"/>
      <c r="BE35"/>
      <c r="BF35"/>
      <c r="BG35"/>
    </row>
    <row r="36" spans="1:61" s="15" customFormat="1" ht="35.25" customHeight="1">
      <c r="A36" s="146"/>
      <c r="B36" s="104"/>
      <c r="C36" s="105"/>
      <c r="D36" s="105"/>
      <c r="E36" s="105"/>
      <c r="F36" s="106"/>
      <c r="G36" s="105"/>
      <c r="H36" s="105"/>
      <c r="I36" s="105"/>
      <c r="J36" s="107"/>
      <c r="K36" s="108"/>
      <c r="L36" s="93"/>
      <c r="M36" s="110"/>
      <c r="N36" s="111"/>
      <c r="O36" s="110"/>
      <c r="P36" s="93"/>
      <c r="Q36" s="103"/>
      <c r="R36" s="93"/>
      <c r="S36" s="110"/>
      <c r="T36" s="93"/>
      <c r="U36" s="112"/>
      <c r="V36" s="100"/>
      <c r="W36" s="13"/>
      <c r="X36" s="13"/>
      <c r="Y36" s="13"/>
      <c r="Z36" s="13"/>
      <c r="AA36" s="13" t="str">
        <f t="shared" si="1"/>
        <v xml:space="preserve">  </v>
      </c>
      <c r="AB36" s="28" t="s">
        <v>270</v>
      </c>
      <c r="AC36" s="29">
        <f t="shared" si="25"/>
        <v>0</v>
      </c>
      <c r="AD36" s="14" t="str">
        <f>+IF(OR(AB36='[2]11 FORMULAS'!$O$4,AB36='[2]11 FORMULAS'!$O$5),'[2]11 FORMULAS'!$P$5,IF(AB36='[2]11 FORMULAS'!$O$6,'[2]11 FORMULAS'!$P$6,""))</f>
        <v/>
      </c>
      <c r="AE36" s="28" t="s">
        <v>270</v>
      </c>
      <c r="AF36" s="29">
        <f t="shared" si="22"/>
        <v>0</v>
      </c>
      <c r="AG36" s="30" t="s">
        <v>270</v>
      </c>
      <c r="AH36" s="30" t="s">
        <v>270</v>
      </c>
      <c r="AI36" s="30" t="s">
        <v>270</v>
      </c>
      <c r="AJ36" s="14">
        <f t="shared" si="26"/>
        <v>0</v>
      </c>
      <c r="AK36" s="14">
        <f t="shared" si="23"/>
        <v>0</v>
      </c>
      <c r="AL36" s="14">
        <f t="shared" si="24"/>
        <v>0.36</v>
      </c>
      <c r="AM36" s="14">
        <f>IF(AD36='[2]11 FORMULAS'!$P$6,AM35-(AM35*AJ36),AM35)</f>
        <v>0.6</v>
      </c>
      <c r="AN36" s="92"/>
      <c r="AO36" s="93"/>
      <c r="AP36" s="92"/>
      <c r="AQ36" s="93"/>
      <c r="AR36" s="100"/>
      <c r="AS36" s="103"/>
      <c r="AT36" s="96"/>
      <c r="AU36" s="96"/>
      <c r="AV36" s="96"/>
      <c r="AW36" s="96"/>
      <c r="AX36" s="96"/>
      <c r="AY36" s="96"/>
      <c r="AZ36" s="96"/>
      <c r="BA36" s="96"/>
      <c r="BB36" s="96"/>
      <c r="BC36" s="99"/>
      <c r="BE36"/>
      <c r="BF36"/>
      <c r="BG36"/>
    </row>
    <row r="37" spans="1:61" s="15" customFormat="1" ht="84.75" customHeight="1">
      <c r="A37" s="146" t="str">
        <f>+CONTEXTO!A10</f>
        <v>ATENCIÓN INTEGRAL A LAS PPL EN CONDICIÓN DE SINDICADOS.</v>
      </c>
      <c r="B37" s="104" t="s">
        <v>411</v>
      </c>
      <c r="C37" s="105" t="s">
        <v>412</v>
      </c>
      <c r="D37" s="105" t="s">
        <v>413</v>
      </c>
      <c r="E37" s="105" t="s">
        <v>414</v>
      </c>
      <c r="F37" s="106" t="str">
        <f>+CONCATENATE(C37," ",D37," ",E37)</f>
        <v>Posibilidad de perdida reputacional y economica por demanda al incumplimiento de las funciones establecidas en la normatividad vigente con respecto a la garantía de los derechos fundamentales de los PPL debido a la ausencia y falta de gestión de trámites y acciones propias de la misión para satisfacer la gestión integral de los PPL.</v>
      </c>
      <c r="G37" s="105" t="s">
        <v>364</v>
      </c>
      <c r="H37" s="105"/>
      <c r="I37" s="105" t="s">
        <v>365</v>
      </c>
      <c r="J37" s="107" t="s">
        <v>365</v>
      </c>
      <c r="K37" s="108">
        <v>365</v>
      </c>
      <c r="L37" s="93" t="str">
        <f>IF(K37&lt;=0,"",IF(K37&lt;=2,"Muy Baja",IF(K37&lt;=24,"Baja",IF(K37&lt;=500,"Media",IF(K37&lt;=5000,"Alta","Muy Alta")))))</f>
        <v>Media</v>
      </c>
      <c r="M37" s="109">
        <f>IF(L37="","",IF(L37="Muy Baja",0.2,IF(L37="Baja",0.4,IF(L37="Media",0.6,IF(L37="Alta",0.8,IF(L37="Muy Alta",1,))))))</f>
        <v>0.6</v>
      </c>
      <c r="N37" s="111" t="s">
        <v>415</v>
      </c>
      <c r="O37" s="109">
        <f>IF(N37="","",IF(N37="menor a 10 SMLMV",0.2,IF(N37="ENTRE 10 Y 50 SMLMV",0.4,IF(N37="entre 50 y 100 SMLMV",0.6,IF(N37="entre 100 y 500 SMLMV",0.8,IF(N37="Mayor a 500 SMLMV",1,))))))</f>
        <v>1</v>
      </c>
      <c r="P37" s="93" t="str">
        <f>IF(O37&lt;=0,"",IF(O37&lt;=20%,"Leve",IF(O37&lt;=40%,"Menor",IF(O37&lt;=60%,"Moderado",IF(O37&lt;=80%,"Mayor","Catastrofico")))))</f>
        <v>Catastrofico</v>
      </c>
      <c r="Q37" s="101" t="s">
        <v>279</v>
      </c>
      <c r="R37" s="93" t="str">
        <f>IF(S37&lt;=0,"",IF(S37&lt;=20%,"Leve",IF(S37&lt;=40%,"Menor",IF(S37&lt;=60%,"Moderado",IF(S37&lt;=80%,"Mayor","Catastrofico")))))</f>
        <v>Moderado</v>
      </c>
      <c r="S37" s="109">
        <f>IF(Q37="","",IF(Q37="El riesgo afecta la imagen de algún área de la organización",0.2,IF(Q37="El riesgo afecta la imagen de la entidad internamente, de conocimiento general nivel interno, de junta directiva y accionistas y/o de proveedores",0.4,IF(Q37="El riesgo afecta la imagen de la entidad con algunos usuarios de relevancia frente al logro de los objetivos",0.6,IF(Q37="El riesgo afecta la imagen de la entidad con efecto publicitario sostenido a nivel de sector administrativo, nivel departamental o municipal",0.8,IF(Q37="El riesgo afecta la imagen de la entidad a nivel nacional, con efecto publicitario sostenido a nivel país",1,))))))</f>
        <v>0.6</v>
      </c>
      <c r="T37" s="93" t="str">
        <f>IF(U37&lt;=0,"",IF(U37&lt;=20%,"Leve",IF(U37&lt;=40%,"Menor",IF(U37&lt;=60%,"Moderado",IF(U37&lt;=80%,"Mayor","Catastrofico")))))</f>
        <v>Moderado</v>
      </c>
      <c r="U37" s="112">
        <f>+S37</f>
        <v>0.6</v>
      </c>
      <c r="V37" s="100" t="str">
        <f>IF(OR(AND(L37="Muy Baja",T37="Leve"),AND(L37="Muy Baja",T37="Menor"),AND(L37="Baja",T37="Leve")),"Bajo",IF(OR(AND(L37="Muy baja",T37="Moderado"),AND(L37="Baja",T37="Menor"),AND(L37="Baja",T37="Moderado"),AND(L37="Media",T37="Leve"),AND(L37="Media",T37="Menor"),AND(L37="Media",T37="Moderado"),AND(L37="Alta",T37="Leve"),AND(L37="Alta",T37="Menor")),"Moderado",IF(OR(AND(L37="Muy Baja",T37="Mayor"),AND(L37="Baja",T37="Mayor"),AND(L37="Media",T37="Mayor"),AND(L37="Alta",T37="Moderado"),AND(L37="Alta",T37="Mayor"),AND(L37="Muy Alta",T37="Leve"),AND(L37="Muy Alta",T37="Menor"),AND(L37="Muy Alta",T37="Moderado"),AND(L37="Muy Alta",T37="Mayor")),"Alto",IF(OR(AND(L37="Muy Baja",T37="Catastrofico"),AND(L37="Baja",T37="Catastrofico"),AND(L37="Media",T37="Catastrofico"),AND(L37="Alta",T37="Catastrofico"),AND(L37="Muy Alta",T37="Catastrofico")),"Extremo",))))</f>
        <v>Moderado</v>
      </c>
      <c r="W37" s="67">
        <v>1</v>
      </c>
      <c r="X37" s="71" t="s">
        <v>416</v>
      </c>
      <c r="Y37" s="68" t="s">
        <v>417</v>
      </c>
      <c r="Z37" s="71" t="s">
        <v>418</v>
      </c>
      <c r="AA37" s="69" t="str">
        <f t="shared" si="1"/>
        <v>El coordinador del subproceso Atención integral a las PPL en condición de sindicados Socializara  e implementara el reglamento que responda a la gestión oportuna para la satisfacción del proceso de atención integral a los PPL. Se hara seguimiento de manera continua  y si se presenta alguna observación, se notificará al profesional encargado para su corrección y/o nuevo diseño.</v>
      </c>
      <c r="AB37" s="28" t="s">
        <v>370</v>
      </c>
      <c r="AC37" s="29">
        <f>IF(AB37="","",IF(AB37="Preventivo",0.25,IF(AB37="Detectivo",0.15,IF(AB37="Correctivo",0.1,))))</f>
        <v>0.25</v>
      </c>
      <c r="AD37" s="14" t="str">
        <f>+IF(OR(AB37='[2]11 FORMULAS'!$O$4,AB37='[2]11 FORMULAS'!$O$5),'[2]11 FORMULAS'!$P$5,IF(AB37='[2]11 FORMULAS'!$O$6,'[2]11 FORMULAS'!$P$6,""))</f>
        <v>Probabilidad</v>
      </c>
      <c r="AE37" s="28" t="s">
        <v>371</v>
      </c>
      <c r="AF37" s="29">
        <f>IF(AE37="","",IF(AE37="Manual",0.15,IF(AE37="Automatico",0.25,)))</f>
        <v>0.15</v>
      </c>
      <c r="AG37" s="30" t="s">
        <v>372</v>
      </c>
      <c r="AH37" s="30" t="s">
        <v>373</v>
      </c>
      <c r="AI37" s="30" t="s">
        <v>374</v>
      </c>
      <c r="AJ37" s="14">
        <f>+AC37+AF37</f>
        <v>0.4</v>
      </c>
      <c r="AK37" s="14">
        <f>+M37*AJ37</f>
        <v>0.24</v>
      </c>
      <c r="AL37" s="14">
        <f>+M37-AK37</f>
        <v>0.36</v>
      </c>
      <c r="AM37" s="14">
        <f>IF(AD37='[2]11 FORMULAS'!$P$6,U37-(U37*AJ37),U37)</f>
        <v>0.6</v>
      </c>
      <c r="AN37" s="92">
        <f>+AL41</f>
        <v>0.216</v>
      </c>
      <c r="AO37" s="93" t="str">
        <f>IF(AN37&lt;=0,"",IF(AN37&lt;=20%,"Muy Baja",IF(AN37&lt;=40%,"Baja",IF(AN37&lt;=60%,"Media",IF(AN37&lt;=80%,"Alta","Muy Alta")))))</f>
        <v>Baja</v>
      </c>
      <c r="AP37" s="92">
        <f>+AM41</f>
        <v>0.6</v>
      </c>
      <c r="AQ37" s="93" t="str">
        <f>IF(AP37&lt;=0,"",IF(AP37&lt;=20%,"Leve",IF(AP37&lt;=40%,"Menor",IF(AP37&lt;=60%,"Moderado",IF(AP37&lt;=80%,"Mayor","Catastrofico")))))</f>
        <v>Moderado</v>
      </c>
      <c r="AR37" s="100" t="str">
        <f>IF(OR(AND(AO37="Muy Baja",AQ37="Leve"),AND(AO37="Muy Baja",AQ37="Menor"),AND(AO37="Baja",AQ37="Leve")),"Bajo",IF(OR(AND(AO37="Muy baja",AQ37="Moderado"),AND(AO37="Baja",AQ37="Menor"),AND(AO37="Baja",AQ37="Moderado"),AND(AO37="Media",AQ37="Leve"),AND(AO37="Media",AQ37="Menor"),AND(AO37="Media",AQ37="Moderado"),AND(AO37="Alta",AQ37="Leve"),AND(AO37="Alta",AQ37="Menor")),"Moderado",IF(OR(AND(AO37="Muy Baja",AQ37="Mayor"),AND(AO37="Baja",AQ37="Mayor"),AND(AO37="Media",AQ37="Mayor"),AND(AO37="Alta",AQ37="Moderado"),AND(AO37="Alta",AQ37="Mayor"),AND(AO37="Muy Alta",AQ37="Leve"),AND(AO37="Muy Alta",AQ37="Menor"),AND(AO37="Muy Alta",AQ37="Moderado"),AND(AO37="Muy Alta",AQ37="Mayor")),"Alto",IF(OR(AND(AO37="Muy Baja",AQ37="Catastrofico"),AND(AO37="Baja",AQ37="Catastrofico"),AND(AO37="Media",AQ37="Catastrofico"),AND(AO37="Alta",AQ37="Catastrofico"),AND(AO37="Muy Alta",AQ37="Catastrofico")),"Extremo",""))))</f>
        <v>Moderado</v>
      </c>
      <c r="AS37" s="101" t="s">
        <v>375</v>
      </c>
      <c r="AT37" s="94"/>
      <c r="AU37" s="94"/>
      <c r="AV37" s="94"/>
      <c r="AW37" s="94"/>
      <c r="AX37" s="94"/>
      <c r="AY37" s="94"/>
      <c r="AZ37" s="94"/>
      <c r="BA37" s="94"/>
      <c r="BB37" s="94"/>
      <c r="BC37" s="97"/>
      <c r="BE37"/>
      <c r="BF37"/>
      <c r="BG37"/>
      <c r="BI37" s="9"/>
    </row>
    <row r="38" spans="1:61" s="15" customFormat="1" ht="83.45" customHeight="1">
      <c r="A38" s="146"/>
      <c r="B38" s="104"/>
      <c r="C38" s="105"/>
      <c r="D38" s="105"/>
      <c r="E38" s="105"/>
      <c r="F38" s="106"/>
      <c r="G38" s="105"/>
      <c r="H38" s="105"/>
      <c r="I38" s="105"/>
      <c r="J38" s="107"/>
      <c r="K38" s="108"/>
      <c r="L38" s="93"/>
      <c r="M38" s="110"/>
      <c r="N38" s="111"/>
      <c r="O38" s="110"/>
      <c r="P38" s="93"/>
      <c r="Q38" s="102"/>
      <c r="R38" s="93"/>
      <c r="S38" s="110"/>
      <c r="T38" s="93"/>
      <c r="U38" s="112"/>
      <c r="V38" s="100"/>
      <c r="W38" s="67">
        <v>2</v>
      </c>
      <c r="X38" s="71" t="s">
        <v>416</v>
      </c>
      <c r="Y38" s="68" t="s">
        <v>419</v>
      </c>
      <c r="Z38" s="71" t="s">
        <v>420</v>
      </c>
      <c r="AA38" s="69" t="str">
        <f t="shared" si="1"/>
        <v>El coordinador del subproceso Atención integral a las PPL en condición de sindicados Hara el  seguimiento al equipo de trabajo en el cumplimiento de las acciones propias misionales para la atención integral de los PPL. Se hara seguimiento mensual  y si se presenta alguna observación, se notificará al profesional encargado para su corrección y/o nuevo diseño.</v>
      </c>
      <c r="AB38" s="28" t="s">
        <v>370</v>
      </c>
      <c r="AC38" s="29">
        <f>IF(AB38="","",IF(AB38="Preventivo",0.25,IF(AB38="Detectivo",0.15,IF(AB38="Correctivo",0.1,))))</f>
        <v>0.25</v>
      </c>
      <c r="AD38" s="14" t="str">
        <f>+IF(OR(AB38='[2]11 FORMULAS'!$O$4,AB38='[2]11 FORMULAS'!$O$5),'[2]11 FORMULAS'!$P$5,IF(AB38='[2]11 FORMULAS'!$O$6,'[2]11 FORMULAS'!$P$6,""))</f>
        <v>Probabilidad</v>
      </c>
      <c r="AE38" s="28" t="s">
        <v>371</v>
      </c>
      <c r="AF38" s="29">
        <f>IF(AE38="","",IF(AE38="Manual",0.15,IF(AE38="Automatico",0.25,)))</f>
        <v>0.15</v>
      </c>
      <c r="AG38" s="30" t="s">
        <v>372</v>
      </c>
      <c r="AH38" s="30" t="s">
        <v>373</v>
      </c>
      <c r="AI38" s="30" t="s">
        <v>374</v>
      </c>
      <c r="AJ38" s="14">
        <f>+AC38+AF38</f>
        <v>0.4</v>
      </c>
      <c r="AK38" s="14">
        <f>+AL37*AJ38</f>
        <v>0.14399999999999999</v>
      </c>
      <c r="AL38" s="14">
        <f>+AL37-AK38</f>
        <v>0.216</v>
      </c>
      <c r="AM38" s="14">
        <f>IF(AD38='[2]11 FORMULAS'!$P$6,AM37-(AM37*AJ38),AM37)</f>
        <v>0.6</v>
      </c>
      <c r="AN38" s="92"/>
      <c r="AO38" s="93"/>
      <c r="AP38" s="92"/>
      <c r="AQ38" s="93"/>
      <c r="AR38" s="100"/>
      <c r="AS38" s="102"/>
      <c r="AT38" s="95"/>
      <c r="AU38" s="95"/>
      <c r="AV38" s="95"/>
      <c r="AW38" s="95"/>
      <c r="AX38" s="95"/>
      <c r="AY38" s="95"/>
      <c r="AZ38" s="95"/>
      <c r="BA38" s="95"/>
      <c r="BB38" s="95"/>
      <c r="BC38" s="98"/>
      <c r="BE38"/>
      <c r="BF38"/>
      <c r="BG38"/>
      <c r="BI38" s="9"/>
    </row>
    <row r="39" spans="1:61" s="15" customFormat="1" ht="35.25" customHeight="1">
      <c r="A39" s="146"/>
      <c r="B39" s="104"/>
      <c r="C39" s="105"/>
      <c r="D39" s="105"/>
      <c r="E39" s="105"/>
      <c r="F39" s="106"/>
      <c r="G39" s="105"/>
      <c r="H39" s="105"/>
      <c r="I39" s="105"/>
      <c r="J39" s="107"/>
      <c r="K39" s="108"/>
      <c r="L39" s="93"/>
      <c r="M39" s="110"/>
      <c r="N39" s="111"/>
      <c r="O39" s="110"/>
      <c r="P39" s="93"/>
      <c r="Q39" s="102"/>
      <c r="R39" s="93"/>
      <c r="S39" s="110"/>
      <c r="T39" s="93"/>
      <c r="U39" s="112"/>
      <c r="V39" s="100"/>
      <c r="W39" s="13">
        <v>3</v>
      </c>
      <c r="X39" s="45"/>
      <c r="Y39" s="45"/>
      <c r="Z39" s="45"/>
      <c r="AA39" s="13" t="str">
        <f t="shared" si="1"/>
        <v xml:space="preserve">  </v>
      </c>
      <c r="AB39" s="28" t="s">
        <v>270</v>
      </c>
      <c r="AC39" s="29">
        <f>IF(AB39="","",IF(AB39="Preventivo",0.25,IF(AB39="Detectivo",0.15,IF(AB39="Correctivo",0.1,))))</f>
        <v>0</v>
      </c>
      <c r="AD39" s="14" t="str">
        <f>+IF(OR(AB39='[2]11 FORMULAS'!$O$4,AB39='[2]11 FORMULAS'!$O$5),'[2]11 FORMULAS'!$P$5,IF(AB39='[2]11 FORMULAS'!$O$6,'[2]11 FORMULAS'!$P$6,""))</f>
        <v/>
      </c>
      <c r="AE39" s="28" t="s">
        <v>270</v>
      </c>
      <c r="AF39" s="29">
        <f t="shared" ref="AF39:AF41" si="27">IF(AE39="","",IF(AE39="Manual",0.15,IF(AE39="Automatico",0.25,)))</f>
        <v>0</v>
      </c>
      <c r="AG39" s="30" t="s">
        <v>270</v>
      </c>
      <c r="AH39" s="30" t="s">
        <v>270</v>
      </c>
      <c r="AI39" s="30" t="s">
        <v>270</v>
      </c>
      <c r="AJ39" s="14">
        <f>+AC39+AF39</f>
        <v>0</v>
      </c>
      <c r="AK39" s="14">
        <f t="shared" ref="AK39:AK41" si="28">+AL38*AJ39</f>
        <v>0</v>
      </c>
      <c r="AL39" s="14">
        <f t="shared" ref="AL39:AL41" si="29">+AL38-AK39</f>
        <v>0.216</v>
      </c>
      <c r="AM39" s="14">
        <f>IF(AD39='[2]11 FORMULAS'!$P$6,AM38-(AM38*AJ39),AM38)</f>
        <v>0.6</v>
      </c>
      <c r="AN39" s="92"/>
      <c r="AO39" s="93"/>
      <c r="AP39" s="92"/>
      <c r="AQ39" s="93"/>
      <c r="AR39" s="100"/>
      <c r="AS39" s="102"/>
      <c r="AT39" s="95"/>
      <c r="AU39" s="95"/>
      <c r="AV39" s="95"/>
      <c r="AW39" s="95"/>
      <c r="AX39" s="95"/>
      <c r="AY39" s="95"/>
      <c r="AZ39" s="95"/>
      <c r="BA39" s="95"/>
      <c r="BB39" s="95"/>
      <c r="BC39" s="98"/>
      <c r="BE39"/>
      <c r="BF39"/>
      <c r="BG39"/>
    </row>
    <row r="40" spans="1:61" s="15" customFormat="1" ht="35.25" customHeight="1">
      <c r="A40" s="146"/>
      <c r="B40" s="104"/>
      <c r="C40" s="105"/>
      <c r="D40" s="105"/>
      <c r="E40" s="105"/>
      <c r="F40" s="106"/>
      <c r="G40" s="105"/>
      <c r="H40" s="105"/>
      <c r="I40" s="105"/>
      <c r="J40" s="107"/>
      <c r="K40" s="108"/>
      <c r="L40" s="93"/>
      <c r="M40" s="110"/>
      <c r="N40" s="111"/>
      <c r="O40" s="110"/>
      <c r="P40" s="93"/>
      <c r="Q40" s="102"/>
      <c r="R40" s="93"/>
      <c r="S40" s="110"/>
      <c r="T40" s="93"/>
      <c r="U40" s="112"/>
      <c r="V40" s="100"/>
      <c r="W40" s="13">
        <v>4</v>
      </c>
      <c r="X40" s="45"/>
      <c r="Y40" s="45"/>
      <c r="Z40" s="45"/>
      <c r="AA40" s="13" t="str">
        <f t="shared" si="1"/>
        <v xml:space="preserve">  </v>
      </c>
      <c r="AB40" s="28" t="s">
        <v>270</v>
      </c>
      <c r="AC40" s="29">
        <f t="shared" ref="AC40:AC41" si="30">IF(AB40="","",IF(AB40="Preventivo",0.25,IF(AB40="Detectivo",0.15,IF(AB40="Correctivo",0.1,))))</f>
        <v>0</v>
      </c>
      <c r="AD40" s="14" t="str">
        <f>+IF(OR(AB40='[2]11 FORMULAS'!$O$4,AB40='[2]11 FORMULAS'!$O$5),'[2]11 FORMULAS'!$P$5,IF(AB40='[2]11 FORMULAS'!$O$6,'[2]11 FORMULAS'!$P$6,""))</f>
        <v/>
      </c>
      <c r="AE40" s="28" t="s">
        <v>270</v>
      </c>
      <c r="AF40" s="29">
        <f t="shared" si="27"/>
        <v>0</v>
      </c>
      <c r="AG40" s="30" t="s">
        <v>270</v>
      </c>
      <c r="AH40" s="30" t="s">
        <v>270</v>
      </c>
      <c r="AI40" s="30" t="s">
        <v>270</v>
      </c>
      <c r="AJ40" s="14">
        <f t="shared" ref="AJ40:AJ41" si="31">+AC40+AF40</f>
        <v>0</v>
      </c>
      <c r="AK40" s="14">
        <f t="shared" si="28"/>
        <v>0</v>
      </c>
      <c r="AL40" s="14">
        <f t="shared" si="29"/>
        <v>0.216</v>
      </c>
      <c r="AM40" s="14">
        <f>IF(AD40='[2]11 FORMULAS'!$P$6,AM39-(AM39*AJ40),AM39)</f>
        <v>0.6</v>
      </c>
      <c r="AN40" s="92"/>
      <c r="AO40" s="93"/>
      <c r="AP40" s="92"/>
      <c r="AQ40" s="93"/>
      <c r="AR40" s="100"/>
      <c r="AS40" s="102"/>
      <c r="AT40" s="95"/>
      <c r="AU40" s="95"/>
      <c r="AV40" s="95"/>
      <c r="AW40" s="95"/>
      <c r="AX40" s="95"/>
      <c r="AY40" s="95"/>
      <c r="AZ40" s="95"/>
      <c r="BA40" s="95"/>
      <c r="BB40" s="95"/>
      <c r="BC40" s="98"/>
      <c r="BE40"/>
      <c r="BF40"/>
      <c r="BG40"/>
    </row>
    <row r="41" spans="1:61" s="15" customFormat="1" ht="35.25" customHeight="1">
      <c r="A41" s="146"/>
      <c r="B41" s="104"/>
      <c r="C41" s="105"/>
      <c r="D41" s="105"/>
      <c r="E41" s="105"/>
      <c r="F41" s="106"/>
      <c r="G41" s="105"/>
      <c r="H41" s="105"/>
      <c r="I41" s="105"/>
      <c r="J41" s="107"/>
      <c r="K41" s="108"/>
      <c r="L41" s="93"/>
      <c r="M41" s="110"/>
      <c r="N41" s="111"/>
      <c r="O41" s="110"/>
      <c r="P41" s="93"/>
      <c r="Q41" s="103"/>
      <c r="R41" s="93"/>
      <c r="S41" s="110"/>
      <c r="T41" s="93"/>
      <c r="U41" s="112"/>
      <c r="V41" s="100"/>
      <c r="W41" s="13"/>
      <c r="X41" s="13"/>
      <c r="Y41" s="13"/>
      <c r="Z41" s="13"/>
      <c r="AA41" s="13" t="str">
        <f t="shared" si="1"/>
        <v xml:space="preserve">  </v>
      </c>
      <c r="AB41" s="28" t="s">
        <v>270</v>
      </c>
      <c r="AC41" s="73">
        <f t="shared" si="30"/>
        <v>0</v>
      </c>
      <c r="AD41" s="14" t="str">
        <f>+IF(OR(AB41='[2]11 FORMULAS'!$O$4,AB41='[2]11 FORMULAS'!$O$5),'[2]11 FORMULAS'!$P$5,IF(AB41='[2]11 FORMULAS'!$O$6,'[2]11 FORMULAS'!$P$6,""))</f>
        <v/>
      </c>
      <c r="AE41" s="28" t="s">
        <v>270</v>
      </c>
      <c r="AF41" s="73">
        <f t="shared" si="27"/>
        <v>0</v>
      </c>
      <c r="AG41" s="30" t="s">
        <v>270</v>
      </c>
      <c r="AH41" s="30" t="s">
        <v>270</v>
      </c>
      <c r="AI41" s="30" t="s">
        <v>270</v>
      </c>
      <c r="AJ41" s="14">
        <f t="shared" si="31"/>
        <v>0</v>
      </c>
      <c r="AK41" s="14">
        <f t="shared" si="28"/>
        <v>0</v>
      </c>
      <c r="AL41" s="14">
        <f t="shared" si="29"/>
        <v>0.216</v>
      </c>
      <c r="AM41" s="14">
        <f>IF(AD41='[2]11 FORMULAS'!$P$6,AM40-(AM40*AJ41),AM40)</f>
        <v>0.6</v>
      </c>
      <c r="AN41" s="92"/>
      <c r="AO41" s="93"/>
      <c r="AP41" s="92"/>
      <c r="AQ41" s="93"/>
      <c r="AR41" s="100"/>
      <c r="AS41" s="103"/>
      <c r="AT41" s="96"/>
      <c r="AU41" s="96"/>
      <c r="AV41" s="96"/>
      <c r="AW41" s="96"/>
      <c r="AX41" s="96"/>
      <c r="AY41" s="96"/>
      <c r="AZ41" s="96"/>
      <c r="BA41" s="96"/>
      <c r="BB41" s="96"/>
      <c r="BC41" s="99"/>
      <c r="BE41"/>
      <c r="BF41"/>
      <c r="BG41"/>
    </row>
  </sheetData>
  <mergeCells count="292">
    <mergeCell ref="AZ37:AZ41"/>
    <mergeCell ref="BA37:BA41"/>
    <mergeCell ref="BB37:BB41"/>
    <mergeCell ref="BC37:BC41"/>
    <mergeCell ref="AQ37:AQ41"/>
    <mergeCell ref="AR37:AR41"/>
    <mergeCell ref="AS37:AS41"/>
    <mergeCell ref="AT37:AT41"/>
    <mergeCell ref="AU37:AU41"/>
    <mergeCell ref="AV37:AV41"/>
    <mergeCell ref="AW37:AW41"/>
    <mergeCell ref="AX37:AX41"/>
    <mergeCell ref="AY37:AY41"/>
    <mergeCell ref="Q37:Q41"/>
    <mergeCell ref="R37:R41"/>
    <mergeCell ref="S37:S41"/>
    <mergeCell ref="T37:T41"/>
    <mergeCell ref="U37:U41"/>
    <mergeCell ref="V37:V41"/>
    <mergeCell ref="AN37:AN41"/>
    <mergeCell ref="AO37:AO41"/>
    <mergeCell ref="AP37:AP41"/>
    <mergeCell ref="AW32:AW36"/>
    <mergeCell ref="AX32:AX36"/>
    <mergeCell ref="AY32:AY36"/>
    <mergeCell ref="AZ32:AZ36"/>
    <mergeCell ref="BA32:BA36"/>
    <mergeCell ref="BB32:BB36"/>
    <mergeCell ref="BC32:BC36"/>
    <mergeCell ref="A37:A41"/>
    <mergeCell ref="B37:B41"/>
    <mergeCell ref="C37:C41"/>
    <mergeCell ref="D37:D41"/>
    <mergeCell ref="E37:E41"/>
    <mergeCell ref="F37:F41"/>
    <mergeCell ref="G37:G41"/>
    <mergeCell ref="H37:H41"/>
    <mergeCell ref="I37:I41"/>
    <mergeCell ref="J37:J41"/>
    <mergeCell ref="K37:K41"/>
    <mergeCell ref="L37:L41"/>
    <mergeCell ref="M37:M41"/>
    <mergeCell ref="N37:N41"/>
    <mergeCell ref="O37:O41"/>
    <mergeCell ref="P37:P41"/>
    <mergeCell ref="AN32:AN36"/>
    <mergeCell ref="AO32:AO36"/>
    <mergeCell ref="AP32:AP36"/>
    <mergeCell ref="AQ32:AQ36"/>
    <mergeCell ref="AR32:AR36"/>
    <mergeCell ref="AS32:AS36"/>
    <mergeCell ref="AT32:AT36"/>
    <mergeCell ref="AU32:AU36"/>
    <mergeCell ref="AV32:AV36"/>
    <mergeCell ref="A32:A36"/>
    <mergeCell ref="B32:B36"/>
    <mergeCell ref="C32:C36"/>
    <mergeCell ref="D32:D36"/>
    <mergeCell ref="E32:E36"/>
    <mergeCell ref="F32:F36"/>
    <mergeCell ref="G32:G36"/>
    <mergeCell ref="H32:H36"/>
    <mergeCell ref="I32:I36"/>
    <mergeCell ref="J32:J36"/>
    <mergeCell ref="K32:K36"/>
    <mergeCell ref="L32:L36"/>
    <mergeCell ref="M32:M36"/>
    <mergeCell ref="N32:N36"/>
    <mergeCell ref="O32:O36"/>
    <mergeCell ref="P32:P36"/>
    <mergeCell ref="Q32:Q36"/>
    <mergeCell ref="R32:R36"/>
    <mergeCell ref="S32:S36"/>
    <mergeCell ref="T32:T36"/>
    <mergeCell ref="U32:U36"/>
    <mergeCell ref="V32:V36"/>
    <mergeCell ref="A22:A26"/>
    <mergeCell ref="A27:A31"/>
    <mergeCell ref="B10:B11"/>
    <mergeCell ref="C10:C11"/>
    <mergeCell ref="D10:D11"/>
    <mergeCell ref="E10:E11"/>
    <mergeCell ref="F10:F11"/>
    <mergeCell ref="K9:K11"/>
    <mergeCell ref="G10:J10"/>
    <mergeCell ref="B12:B16"/>
    <mergeCell ref="C12:C16"/>
    <mergeCell ref="D12:D16"/>
    <mergeCell ref="E12:E16"/>
    <mergeCell ref="F12:F16"/>
    <mergeCell ref="G12:G16"/>
    <mergeCell ref="H12:H16"/>
    <mergeCell ref="A8:J9"/>
    <mergeCell ref="B22:B26"/>
    <mergeCell ref="C22:C26"/>
    <mergeCell ref="D22:D26"/>
    <mergeCell ref="E22:E26"/>
    <mergeCell ref="F22:F26"/>
    <mergeCell ref="G22:G26"/>
    <mergeCell ref="H22:H26"/>
    <mergeCell ref="L6:M6"/>
    <mergeCell ref="BB10:BB11"/>
    <mergeCell ref="D6:K6"/>
    <mergeCell ref="AV12:AV16"/>
    <mergeCell ref="AY12:AY16"/>
    <mergeCell ref="BB6:BC6"/>
    <mergeCell ref="AT7:BC9"/>
    <mergeCell ref="Q9:Q11"/>
    <mergeCell ref="BB12:BB16"/>
    <mergeCell ref="BC12:BC16"/>
    <mergeCell ref="AW12:AW16"/>
    <mergeCell ref="AX12:AX16"/>
    <mergeCell ref="BC10:BC11"/>
    <mergeCell ref="AU10:AU11"/>
    <mergeCell ref="AV10:AV11"/>
    <mergeCell ref="AW10:AW11"/>
    <mergeCell ref="AX10:AZ10"/>
    <mergeCell ref="BA10:BA11"/>
    <mergeCell ref="A1:C4"/>
    <mergeCell ref="A5:C5"/>
    <mergeCell ref="A6:C6"/>
    <mergeCell ref="A10:A11"/>
    <mergeCell ref="A12:A16"/>
    <mergeCell ref="A17:A21"/>
    <mergeCell ref="AQ9:AQ11"/>
    <mergeCell ref="AR9:AR11"/>
    <mergeCell ref="AS9:AS11"/>
    <mergeCell ref="K17:K21"/>
    <mergeCell ref="Q12:Q16"/>
    <mergeCell ref="R12:R16"/>
    <mergeCell ref="S12:S16"/>
    <mergeCell ref="T12:T16"/>
    <mergeCell ref="I12:I16"/>
    <mergeCell ref="L9:L11"/>
    <mergeCell ref="N9:N11"/>
    <mergeCell ref="O9:O11"/>
    <mergeCell ref="P9:P11"/>
    <mergeCell ref="X6:AI6"/>
    <mergeCell ref="W7:AS7"/>
    <mergeCell ref="V9:V11"/>
    <mergeCell ref="AB9:AI9"/>
    <mergeCell ref="AG10:AI10"/>
    <mergeCell ref="BB5:BC5"/>
    <mergeCell ref="D1:BA1"/>
    <mergeCell ref="BB1:BC1"/>
    <mergeCell ref="D2:BA2"/>
    <mergeCell ref="BB2:BC2"/>
    <mergeCell ref="D3:BA3"/>
    <mergeCell ref="BB3:BC3"/>
    <mergeCell ref="D4:BA4"/>
    <mergeCell ref="BB4:BC4"/>
    <mergeCell ref="D5:E5"/>
    <mergeCell ref="L5:M5"/>
    <mergeCell ref="B17:B21"/>
    <mergeCell ref="C17:C21"/>
    <mergeCell ref="D17:D21"/>
    <mergeCell ref="E17:E21"/>
    <mergeCell ref="F17:F21"/>
    <mergeCell ref="AS12:AS16"/>
    <mergeCell ref="AT12:AT16"/>
    <mergeCell ref="AU12:AU16"/>
    <mergeCell ref="V12:V16"/>
    <mergeCell ref="AN12:AN16"/>
    <mergeCell ref="AO12:AO16"/>
    <mergeCell ref="AP12:AP16"/>
    <mergeCell ref="AQ12:AQ16"/>
    <mergeCell ref="AR12:AR16"/>
    <mergeCell ref="G17:G21"/>
    <mergeCell ref="H17:H21"/>
    <mergeCell ref="I17:I21"/>
    <mergeCell ref="J17:J21"/>
    <mergeCell ref="J12:J16"/>
    <mergeCell ref="K12:K16"/>
    <mergeCell ref="L12:L16"/>
    <mergeCell ref="M12:M16"/>
    <mergeCell ref="N12:N16"/>
    <mergeCell ref="O12:O16"/>
    <mergeCell ref="M9:M11"/>
    <mergeCell ref="W8:AA10"/>
    <mergeCell ref="AB8:AS8"/>
    <mergeCell ref="AB10:AF10"/>
    <mergeCell ref="AJ9:AJ10"/>
    <mergeCell ref="AL9:AL10"/>
    <mergeCell ref="AM9:AM10"/>
    <mergeCell ref="AT10:AT11"/>
    <mergeCell ref="BB17:BB21"/>
    <mergeCell ref="K8:V8"/>
    <mergeCell ref="AN9:AN11"/>
    <mergeCell ref="AO9:AO11"/>
    <mergeCell ref="AP9:AP11"/>
    <mergeCell ref="R9:R11"/>
    <mergeCell ref="S9:S11"/>
    <mergeCell ref="T9:T11"/>
    <mergeCell ref="U9:U11"/>
    <mergeCell ref="AZ12:AZ16"/>
    <mergeCell ref="BA12:BA16"/>
    <mergeCell ref="U12:U16"/>
    <mergeCell ref="L17:L21"/>
    <mergeCell ref="AN17:AN21"/>
    <mergeCell ref="P12:P16"/>
    <mergeCell ref="BC17:BC21"/>
    <mergeCell ref="AW17:AW21"/>
    <mergeCell ref="AX17:AX21"/>
    <mergeCell ref="AY17:AY21"/>
    <mergeCell ref="AZ17:AZ21"/>
    <mergeCell ref="BA17:BA21"/>
    <mergeCell ref="M17:M21"/>
    <mergeCell ref="N17:N21"/>
    <mergeCell ref="O17:O21"/>
    <mergeCell ref="P17:P21"/>
    <mergeCell ref="Q17:Q21"/>
    <mergeCell ref="R17:R21"/>
    <mergeCell ref="U17:U21"/>
    <mergeCell ref="V17:V21"/>
    <mergeCell ref="AV17:AV21"/>
    <mergeCell ref="AP17:AP21"/>
    <mergeCell ref="AQ17:AQ21"/>
    <mergeCell ref="AR17:AR21"/>
    <mergeCell ref="AS17:AS21"/>
    <mergeCell ref="AT17:AT21"/>
    <mergeCell ref="AU17:AU21"/>
    <mergeCell ref="S17:S21"/>
    <mergeCell ref="T17:T21"/>
    <mergeCell ref="AO17:AO21"/>
    <mergeCell ref="I22:I26"/>
    <mergeCell ref="J22:J26"/>
    <mergeCell ref="K22:K26"/>
    <mergeCell ref="L22:L26"/>
    <mergeCell ref="M22:M26"/>
    <mergeCell ref="N22:N26"/>
    <mergeCell ref="O22:O26"/>
    <mergeCell ref="P22:P26"/>
    <mergeCell ref="Q22:Q26"/>
    <mergeCell ref="AS22:AS26"/>
    <mergeCell ref="AT22:AT26"/>
    <mergeCell ref="AU22:AU26"/>
    <mergeCell ref="AV22:AV26"/>
    <mergeCell ref="AW22:AW26"/>
    <mergeCell ref="AX22:AX26"/>
    <mergeCell ref="AY22:AY26"/>
    <mergeCell ref="AZ22:AZ26"/>
    <mergeCell ref="R22:R26"/>
    <mergeCell ref="S22:S26"/>
    <mergeCell ref="T22:T26"/>
    <mergeCell ref="U22:U26"/>
    <mergeCell ref="V22:V26"/>
    <mergeCell ref="AN22:AN26"/>
    <mergeCell ref="AO22:AO26"/>
    <mergeCell ref="AP22:AP26"/>
    <mergeCell ref="AQ22:AQ26"/>
    <mergeCell ref="O27:O31"/>
    <mergeCell ref="P27:P31"/>
    <mergeCell ref="Q27:Q31"/>
    <mergeCell ref="R27:R31"/>
    <mergeCell ref="S27:S31"/>
    <mergeCell ref="T27:T31"/>
    <mergeCell ref="U27:U31"/>
    <mergeCell ref="V27:V31"/>
    <mergeCell ref="AR22:AR26"/>
    <mergeCell ref="F27:F31"/>
    <mergeCell ref="G27:G31"/>
    <mergeCell ref="H27:H31"/>
    <mergeCell ref="I27:I31"/>
    <mergeCell ref="J27:J31"/>
    <mergeCell ref="K27:K31"/>
    <mergeCell ref="L27:L31"/>
    <mergeCell ref="M27:M31"/>
    <mergeCell ref="N27:N31"/>
    <mergeCell ref="A7:V7"/>
    <mergeCell ref="AN27:AN31"/>
    <mergeCell ref="AO27:AO31"/>
    <mergeCell ref="AY27:AY31"/>
    <mergeCell ref="AZ27:AZ31"/>
    <mergeCell ref="BA27:BA31"/>
    <mergeCell ref="BB27:BB31"/>
    <mergeCell ref="BC27:BC31"/>
    <mergeCell ref="AP27:AP31"/>
    <mergeCell ref="AQ27:AQ31"/>
    <mergeCell ref="AR27:AR31"/>
    <mergeCell ref="AS27:AS31"/>
    <mergeCell ref="AT27:AT31"/>
    <mergeCell ref="AU27:AU31"/>
    <mergeCell ref="AV27:AV31"/>
    <mergeCell ref="AW27:AW31"/>
    <mergeCell ref="AX27:AX31"/>
    <mergeCell ref="BA22:BA26"/>
    <mergeCell ref="BB22:BB26"/>
    <mergeCell ref="BC22:BC26"/>
    <mergeCell ref="B27:B31"/>
    <mergeCell ref="C27:C31"/>
    <mergeCell ref="D27:D31"/>
    <mergeCell ref="E27:E31"/>
  </mergeCells>
  <conditionalFormatting sqref="L12">
    <cfRule type="cellIs" dxfId="317" priority="1231" operator="equal">
      <formula>"Muy Baja"</formula>
    </cfRule>
    <cfRule type="cellIs" dxfId="316" priority="1227" operator="equal">
      <formula>"Muy Alta"</formula>
    </cfRule>
    <cfRule type="cellIs" dxfId="315" priority="1228" operator="equal">
      <formula>"Alta"</formula>
    </cfRule>
    <cfRule type="cellIs" dxfId="314" priority="1229" operator="equal">
      <formula>"Media"</formula>
    </cfRule>
    <cfRule type="cellIs" dxfId="313" priority="1230" operator="equal">
      <formula>"Baja"</formula>
    </cfRule>
  </conditionalFormatting>
  <conditionalFormatting sqref="L17">
    <cfRule type="cellIs" dxfId="312" priority="256" operator="equal">
      <formula>"Muy Alta"</formula>
    </cfRule>
    <cfRule type="cellIs" dxfId="311" priority="257" operator="equal">
      <formula>"Alta"</formula>
    </cfRule>
    <cfRule type="cellIs" dxfId="310" priority="258" operator="equal">
      <formula>"Media"</formula>
    </cfRule>
    <cfRule type="cellIs" dxfId="309" priority="259" operator="equal">
      <formula>"Baja"</formula>
    </cfRule>
    <cfRule type="cellIs" dxfId="308" priority="260" operator="equal">
      <formula>"Muy Baja"</formula>
    </cfRule>
  </conditionalFormatting>
  <conditionalFormatting sqref="L22">
    <cfRule type="cellIs" dxfId="307" priority="203" operator="equal">
      <formula>"Muy Alta"</formula>
    </cfRule>
    <cfRule type="cellIs" dxfId="306" priority="204" operator="equal">
      <formula>"Alta"</formula>
    </cfRule>
    <cfRule type="cellIs" dxfId="305" priority="205" operator="equal">
      <formula>"Media"</formula>
    </cfRule>
    <cfRule type="cellIs" dxfId="304" priority="206" operator="equal">
      <formula>"Baja"</formula>
    </cfRule>
    <cfRule type="cellIs" dxfId="303" priority="207" operator="equal">
      <formula>"Muy Baja"</formula>
    </cfRule>
  </conditionalFormatting>
  <conditionalFormatting sqref="L27">
    <cfRule type="cellIs" dxfId="302" priority="149" operator="equal">
      <formula>"Muy Baja"</formula>
    </cfRule>
    <cfRule type="cellIs" dxfId="301" priority="148" operator="equal">
      <formula>"Baja"</formula>
    </cfRule>
    <cfRule type="cellIs" dxfId="300" priority="147" operator="equal">
      <formula>"Media"</formula>
    </cfRule>
    <cfRule type="cellIs" dxfId="299" priority="146" operator="equal">
      <formula>"Alta"</formula>
    </cfRule>
    <cfRule type="cellIs" dxfId="298" priority="145" operator="equal">
      <formula>"Muy Alta"</formula>
    </cfRule>
  </conditionalFormatting>
  <conditionalFormatting sqref="L32">
    <cfRule type="cellIs" dxfId="297" priority="101" operator="equal">
      <formula>"Muy Baja"</formula>
    </cfRule>
    <cfRule type="cellIs" dxfId="296" priority="97" operator="equal">
      <formula>"Muy Alta"</formula>
    </cfRule>
    <cfRule type="cellIs" dxfId="295" priority="98" operator="equal">
      <formula>"Alta"</formula>
    </cfRule>
    <cfRule type="cellIs" dxfId="294" priority="99" operator="equal">
      <formula>"Media"</formula>
    </cfRule>
    <cfRule type="cellIs" dxfId="293" priority="100" operator="equal">
      <formula>"Baja"</formula>
    </cfRule>
  </conditionalFormatting>
  <conditionalFormatting sqref="L37">
    <cfRule type="cellIs" dxfId="292" priority="48" operator="equal">
      <formula>"Muy Baja"</formula>
    </cfRule>
    <cfRule type="cellIs" dxfId="291" priority="47" operator="equal">
      <formula>"Baja"</formula>
    </cfRule>
    <cfRule type="cellIs" dxfId="290" priority="44" operator="equal">
      <formula>"Muy Alta"</formula>
    </cfRule>
    <cfRule type="cellIs" dxfId="289" priority="46" operator="equal">
      <formula>"Media"</formula>
    </cfRule>
    <cfRule type="cellIs" dxfId="288" priority="45" operator="equal">
      <formula>"Alta"</formula>
    </cfRule>
  </conditionalFormatting>
  <conditionalFormatting sqref="N12">
    <cfRule type="cellIs" dxfId="287" priority="372" operator="equal">
      <formula>$V$12</formula>
    </cfRule>
    <cfRule type="cellIs" dxfId="286" priority="376" operator="equal">
      <formula>$V$16</formula>
    </cfRule>
    <cfRule type="cellIs" dxfId="285" priority="375" operator="equal">
      <formula>$V$15</formula>
    </cfRule>
    <cfRule type="cellIs" dxfId="284" priority="374" operator="equal">
      <formula>$V$14</formula>
    </cfRule>
    <cfRule type="cellIs" dxfId="283" priority="373" operator="equal">
      <formula>$V$13</formula>
    </cfRule>
  </conditionalFormatting>
  <conditionalFormatting sqref="N17">
    <cfRule type="cellIs" dxfId="282" priority="217" operator="equal">
      <formula>$V$16</formula>
    </cfRule>
    <cfRule type="cellIs" dxfId="281" priority="215" operator="equal">
      <formula>$V$14</formula>
    </cfRule>
    <cfRule type="cellIs" dxfId="280" priority="214" operator="equal">
      <formula>$V$13</formula>
    </cfRule>
    <cfRule type="cellIs" dxfId="279" priority="213" operator="equal">
      <formula>$V$12</formula>
    </cfRule>
    <cfRule type="cellIs" dxfId="278" priority="216" operator="equal">
      <formula>$V$15</formula>
    </cfRule>
  </conditionalFormatting>
  <conditionalFormatting sqref="N22">
    <cfRule type="cellIs" dxfId="277" priority="162" operator="equal">
      <formula>$V$14</formula>
    </cfRule>
    <cfRule type="cellIs" dxfId="276" priority="160" operator="equal">
      <formula>$V$12</formula>
    </cfRule>
    <cfRule type="cellIs" dxfId="275" priority="161" operator="equal">
      <formula>$V$13</formula>
    </cfRule>
    <cfRule type="cellIs" dxfId="274" priority="164" operator="equal">
      <formula>$V$16</formula>
    </cfRule>
    <cfRule type="cellIs" dxfId="273" priority="163" operator="equal">
      <formula>$V$15</formula>
    </cfRule>
  </conditionalFormatting>
  <conditionalFormatting sqref="N27">
    <cfRule type="cellIs" dxfId="272" priority="111" operator="equal">
      <formula>$V$16</formula>
    </cfRule>
    <cfRule type="cellIs" dxfId="271" priority="110" operator="equal">
      <formula>$V$15</formula>
    </cfRule>
    <cfRule type="cellIs" dxfId="270" priority="109" operator="equal">
      <formula>$V$14</formula>
    </cfRule>
    <cfRule type="cellIs" dxfId="269" priority="108" operator="equal">
      <formula>$V$13</formula>
    </cfRule>
    <cfRule type="cellIs" dxfId="268" priority="107" operator="equal">
      <formula>$V$12</formula>
    </cfRule>
  </conditionalFormatting>
  <conditionalFormatting sqref="N32">
    <cfRule type="cellIs" dxfId="267" priority="54" operator="equal">
      <formula>$V$12</formula>
    </cfRule>
    <cfRule type="cellIs" dxfId="266" priority="55" operator="equal">
      <formula>$V$13</formula>
    </cfRule>
    <cfRule type="cellIs" dxfId="265" priority="56" operator="equal">
      <formula>$V$14</formula>
    </cfRule>
    <cfRule type="cellIs" dxfId="264" priority="57" operator="equal">
      <formula>$V$15</formula>
    </cfRule>
    <cfRule type="cellIs" dxfId="263" priority="58" operator="equal">
      <formula>$V$16</formula>
    </cfRule>
  </conditionalFormatting>
  <conditionalFormatting sqref="N37">
    <cfRule type="cellIs" dxfId="262" priority="2" operator="equal">
      <formula>$V$13</formula>
    </cfRule>
    <cfRule type="cellIs" dxfId="261" priority="1" operator="equal">
      <formula>$V$12</formula>
    </cfRule>
    <cfRule type="cellIs" dxfId="260" priority="5" operator="equal">
      <formula>$V$16</formula>
    </cfRule>
    <cfRule type="cellIs" dxfId="259" priority="4" operator="equal">
      <formula>$V$15</formula>
    </cfRule>
    <cfRule type="cellIs" dxfId="258" priority="3" operator="equal">
      <formula>$V$14</formula>
    </cfRule>
  </conditionalFormatting>
  <conditionalFormatting sqref="P12">
    <cfRule type="cellIs" dxfId="257" priority="1225" operator="equal">
      <formula>"menor"</formula>
    </cfRule>
    <cfRule type="cellIs" dxfId="256" priority="1226" operator="equal">
      <formula>"leve"</formula>
    </cfRule>
    <cfRule type="cellIs" dxfId="255" priority="1224" operator="equal">
      <formula>"Moderado"</formula>
    </cfRule>
    <cfRule type="cellIs" dxfId="254" priority="1222" operator="equal">
      <formula>"catastrofico"</formula>
    </cfRule>
    <cfRule type="cellIs" dxfId="253" priority="1223" operator="equal">
      <formula>"Mayor"</formula>
    </cfRule>
  </conditionalFormatting>
  <conditionalFormatting sqref="P17">
    <cfRule type="cellIs" dxfId="252" priority="255" operator="equal">
      <formula>"leve"</formula>
    </cfRule>
    <cfRule type="cellIs" dxfId="251" priority="254" operator="equal">
      <formula>"menor"</formula>
    </cfRule>
    <cfRule type="cellIs" dxfId="250" priority="253" operator="equal">
      <formula>"Moderado"</formula>
    </cfRule>
    <cfRule type="cellIs" dxfId="249" priority="252" operator="equal">
      <formula>"Mayor"</formula>
    </cfRule>
    <cfRule type="cellIs" dxfId="248" priority="251" operator="equal">
      <formula>"catastrofico"</formula>
    </cfRule>
  </conditionalFormatting>
  <conditionalFormatting sqref="P22">
    <cfRule type="cellIs" dxfId="247" priority="201" operator="equal">
      <formula>"menor"</formula>
    </cfRule>
    <cfRule type="cellIs" dxfId="246" priority="198" operator="equal">
      <formula>"catastrofico"</formula>
    </cfRule>
    <cfRule type="cellIs" dxfId="245" priority="199" operator="equal">
      <formula>"Mayor"</formula>
    </cfRule>
    <cfRule type="cellIs" dxfId="244" priority="200" operator="equal">
      <formula>"Moderado"</formula>
    </cfRule>
    <cfRule type="cellIs" dxfId="243" priority="202" operator="equal">
      <formula>"leve"</formula>
    </cfRule>
  </conditionalFormatting>
  <conditionalFormatting sqref="P27">
    <cfRule type="cellIs" dxfId="242" priority="156" operator="equal">
      <formula>"Mayor"</formula>
    </cfRule>
    <cfRule type="cellIs" dxfId="241" priority="155" operator="equal">
      <formula>"catastrofico"</formula>
    </cfRule>
    <cfRule type="cellIs" dxfId="240" priority="159" operator="equal">
      <formula>"leve"</formula>
    </cfRule>
    <cfRule type="cellIs" dxfId="239" priority="158" operator="equal">
      <formula>"menor"</formula>
    </cfRule>
    <cfRule type="cellIs" dxfId="238" priority="157" operator="equal">
      <formula>"Moderado"</formula>
    </cfRule>
  </conditionalFormatting>
  <conditionalFormatting sqref="P32">
    <cfRule type="cellIs" dxfId="237" priority="92" operator="equal">
      <formula>"catastrofico"</formula>
    </cfRule>
    <cfRule type="cellIs" dxfId="236" priority="94" operator="equal">
      <formula>"Moderado"</formula>
    </cfRule>
    <cfRule type="cellIs" dxfId="235" priority="93" operator="equal">
      <formula>"Mayor"</formula>
    </cfRule>
    <cfRule type="cellIs" dxfId="234" priority="96" operator="equal">
      <formula>"leve"</formula>
    </cfRule>
    <cfRule type="cellIs" dxfId="233" priority="95" operator="equal">
      <formula>"menor"</formula>
    </cfRule>
  </conditionalFormatting>
  <conditionalFormatting sqref="P37">
    <cfRule type="cellIs" dxfId="232" priority="42" operator="equal">
      <formula>"menor"</formula>
    </cfRule>
    <cfRule type="cellIs" dxfId="231" priority="43" operator="equal">
      <formula>"leve"</formula>
    </cfRule>
    <cfRule type="cellIs" dxfId="230" priority="40" operator="equal">
      <formula>"Mayor"</formula>
    </cfRule>
    <cfRule type="cellIs" dxfId="229" priority="39" operator="equal">
      <formula>"catastrofico"</formula>
    </cfRule>
    <cfRule type="cellIs" dxfId="228" priority="41" operator="equal">
      <formula>"Moderado"</formula>
    </cfRule>
  </conditionalFormatting>
  <conditionalFormatting sqref="R12">
    <cfRule type="cellIs" dxfId="227" priority="1221" operator="equal">
      <formula>"leve"</formula>
    </cfRule>
    <cfRule type="cellIs" dxfId="226" priority="1217" operator="equal">
      <formula>"catastrofico"</formula>
    </cfRule>
    <cfRule type="cellIs" dxfId="225" priority="1220" operator="equal">
      <formula>"menor"</formula>
    </cfRule>
    <cfRule type="cellIs" dxfId="224" priority="1219" operator="equal">
      <formula>"Moderado"</formula>
    </cfRule>
    <cfRule type="cellIs" dxfId="223" priority="1218" operator="equal">
      <formula>"Mayor"</formula>
    </cfRule>
  </conditionalFormatting>
  <conditionalFormatting sqref="R17">
    <cfRule type="cellIs" dxfId="222" priority="246" operator="equal">
      <formula>"catastrofico"</formula>
    </cfRule>
    <cfRule type="cellIs" dxfId="221" priority="250" operator="equal">
      <formula>"leve"</formula>
    </cfRule>
    <cfRule type="cellIs" dxfId="220" priority="249" operator="equal">
      <formula>"menor"</formula>
    </cfRule>
    <cfRule type="cellIs" dxfId="219" priority="248" operator="equal">
      <formula>"Moderado"</formula>
    </cfRule>
    <cfRule type="cellIs" dxfId="218" priority="247" operator="equal">
      <formula>"Mayor"</formula>
    </cfRule>
  </conditionalFormatting>
  <conditionalFormatting sqref="R22">
    <cfRule type="cellIs" dxfId="217" priority="193" operator="equal">
      <formula>"catastrofico"</formula>
    </cfRule>
    <cfRule type="cellIs" dxfId="216" priority="195" operator="equal">
      <formula>"Moderado"</formula>
    </cfRule>
    <cfRule type="cellIs" dxfId="215" priority="194" operator="equal">
      <formula>"Mayor"</formula>
    </cfRule>
    <cfRule type="cellIs" dxfId="214" priority="197" operator="equal">
      <formula>"leve"</formula>
    </cfRule>
    <cfRule type="cellIs" dxfId="213" priority="196" operator="equal">
      <formula>"menor"</formula>
    </cfRule>
  </conditionalFormatting>
  <conditionalFormatting sqref="R27">
    <cfRule type="cellIs" dxfId="212" priority="140" operator="equal">
      <formula>"catastrofico"</formula>
    </cfRule>
    <cfRule type="cellIs" dxfId="211" priority="141" operator="equal">
      <formula>"Mayor"</formula>
    </cfRule>
    <cfRule type="cellIs" dxfId="210" priority="142" operator="equal">
      <formula>"Moderado"</formula>
    </cfRule>
    <cfRule type="cellIs" dxfId="209" priority="143" operator="equal">
      <formula>"menor"</formula>
    </cfRule>
    <cfRule type="cellIs" dxfId="208" priority="144" operator="equal">
      <formula>"leve"</formula>
    </cfRule>
  </conditionalFormatting>
  <conditionalFormatting sqref="R32">
    <cfRule type="cellIs" dxfId="207" priority="91" operator="equal">
      <formula>"leve"</formula>
    </cfRule>
    <cfRule type="cellIs" dxfId="206" priority="90" operator="equal">
      <formula>"menor"</formula>
    </cfRule>
    <cfRule type="cellIs" dxfId="205" priority="88" operator="equal">
      <formula>"Mayor"</formula>
    </cfRule>
    <cfRule type="cellIs" dxfId="204" priority="89" operator="equal">
      <formula>"Moderado"</formula>
    </cfRule>
    <cfRule type="cellIs" dxfId="203" priority="87" operator="equal">
      <formula>"catastrofico"</formula>
    </cfRule>
  </conditionalFormatting>
  <conditionalFormatting sqref="R37">
    <cfRule type="cellIs" dxfId="202" priority="34" operator="equal">
      <formula>"catastrofico"</formula>
    </cfRule>
    <cfRule type="cellIs" dxfId="201" priority="35" operator="equal">
      <formula>"Mayor"</formula>
    </cfRule>
    <cfRule type="cellIs" dxfId="200" priority="36" operator="equal">
      <formula>"Moderado"</formula>
    </cfRule>
    <cfRule type="cellIs" dxfId="199" priority="37" operator="equal">
      <formula>"menor"</formula>
    </cfRule>
    <cfRule type="cellIs" dxfId="198" priority="38" operator="equal">
      <formula>"leve"</formula>
    </cfRule>
  </conditionalFormatting>
  <conditionalFormatting sqref="T12">
    <cfRule type="cellIs" dxfId="197" priority="1212" operator="equal">
      <formula>"catastrofico"</formula>
    </cfRule>
    <cfRule type="cellIs" dxfId="196" priority="1216" operator="equal">
      <formula>"leve"</formula>
    </cfRule>
    <cfRule type="cellIs" dxfId="195" priority="1214" operator="equal">
      <formula>"Moderado"</formula>
    </cfRule>
    <cfRule type="cellIs" dxfId="194" priority="1213" operator="equal">
      <formula>"Mayor"</formula>
    </cfRule>
    <cfRule type="cellIs" dxfId="193" priority="1215" operator="equal">
      <formula>"menor"</formula>
    </cfRule>
  </conditionalFormatting>
  <conditionalFormatting sqref="T17">
    <cfRule type="cellIs" dxfId="192" priority="241" operator="equal">
      <formula>"catastrofico"</formula>
    </cfRule>
    <cfRule type="cellIs" dxfId="191" priority="242" operator="equal">
      <formula>"Mayor"</formula>
    </cfRule>
    <cfRule type="cellIs" dxfId="190" priority="243" operator="equal">
      <formula>"Moderado"</formula>
    </cfRule>
    <cfRule type="cellIs" dxfId="189" priority="244" operator="equal">
      <formula>"menor"</formula>
    </cfRule>
    <cfRule type="cellIs" dxfId="188" priority="245" operator="equal">
      <formula>"leve"</formula>
    </cfRule>
  </conditionalFormatting>
  <conditionalFormatting sqref="T22">
    <cfRule type="cellIs" dxfId="187" priority="191" operator="equal">
      <formula>"menor"</formula>
    </cfRule>
    <cfRule type="cellIs" dxfId="186" priority="192" operator="equal">
      <formula>"leve"</formula>
    </cfRule>
    <cfRule type="cellIs" dxfId="185" priority="190" operator="equal">
      <formula>"Moderado"</formula>
    </cfRule>
    <cfRule type="cellIs" dxfId="184" priority="188" operator="equal">
      <formula>"catastrofico"</formula>
    </cfRule>
    <cfRule type="cellIs" dxfId="183" priority="189" operator="equal">
      <formula>"Mayor"</formula>
    </cfRule>
  </conditionalFormatting>
  <conditionalFormatting sqref="T27">
    <cfRule type="cellIs" dxfId="182" priority="138" operator="equal">
      <formula>"menor"</formula>
    </cfRule>
    <cfRule type="cellIs" dxfId="181" priority="139" operator="equal">
      <formula>"leve"</formula>
    </cfRule>
    <cfRule type="cellIs" dxfId="180" priority="137" operator="equal">
      <formula>"Moderado"</formula>
    </cfRule>
    <cfRule type="cellIs" dxfId="179" priority="135" operator="equal">
      <formula>"catastrofico"</formula>
    </cfRule>
    <cfRule type="cellIs" dxfId="178" priority="136" operator="equal">
      <formula>"Mayor"</formula>
    </cfRule>
  </conditionalFormatting>
  <conditionalFormatting sqref="T32">
    <cfRule type="cellIs" dxfId="177" priority="86" operator="equal">
      <formula>"leve"</formula>
    </cfRule>
    <cfRule type="cellIs" dxfId="176" priority="82" operator="equal">
      <formula>"catastrofico"</formula>
    </cfRule>
    <cfRule type="cellIs" dxfId="175" priority="83" operator="equal">
      <formula>"Mayor"</formula>
    </cfRule>
    <cfRule type="cellIs" dxfId="174" priority="84" operator="equal">
      <formula>"Moderado"</formula>
    </cfRule>
    <cfRule type="cellIs" dxfId="173" priority="85" operator="equal">
      <formula>"menor"</formula>
    </cfRule>
  </conditionalFormatting>
  <conditionalFormatting sqref="T37">
    <cfRule type="cellIs" dxfId="172" priority="29" operator="equal">
      <formula>"catastrofico"</formula>
    </cfRule>
    <cfRule type="cellIs" dxfId="171" priority="30" operator="equal">
      <formula>"Mayor"</formula>
    </cfRule>
    <cfRule type="cellIs" dxfId="170" priority="32" operator="equal">
      <formula>"menor"</formula>
    </cfRule>
    <cfRule type="cellIs" dxfId="169" priority="31" operator="equal">
      <formula>"Moderado"</formula>
    </cfRule>
    <cfRule type="cellIs" dxfId="168" priority="33" operator="equal">
      <formula>"leve"</formula>
    </cfRule>
  </conditionalFormatting>
  <conditionalFormatting sqref="U12">
    <cfRule type="cellIs" dxfId="167" priority="1235" operator="equal">
      <formula>#REF!</formula>
    </cfRule>
    <cfRule type="cellIs" dxfId="166" priority="1234" operator="equal">
      <formula>#REF!</formula>
    </cfRule>
    <cfRule type="cellIs" dxfId="165" priority="1233" operator="equal">
      <formula>#REF!</formula>
    </cfRule>
    <cfRule type="cellIs" dxfId="164" priority="1232" operator="equal">
      <formula>#REF!</formula>
    </cfRule>
    <cfRule type="cellIs" dxfId="163" priority="1236" operator="equal">
      <formula>#REF!</formula>
    </cfRule>
  </conditionalFormatting>
  <conditionalFormatting sqref="U17">
    <cfRule type="cellIs" dxfId="162" priority="261" operator="equal">
      <formula>#REF!</formula>
    </cfRule>
    <cfRule type="cellIs" dxfId="161" priority="265" operator="equal">
      <formula>#REF!</formula>
    </cfRule>
    <cfRule type="cellIs" dxfId="160" priority="262" operator="equal">
      <formula>#REF!</formula>
    </cfRule>
    <cfRule type="cellIs" dxfId="159" priority="263" operator="equal">
      <formula>#REF!</formula>
    </cfRule>
    <cfRule type="cellIs" dxfId="158" priority="264" operator="equal">
      <formula>#REF!</formula>
    </cfRule>
  </conditionalFormatting>
  <conditionalFormatting sqref="U22">
    <cfRule type="cellIs" dxfId="157" priority="209" operator="equal">
      <formula>#REF!</formula>
    </cfRule>
    <cfRule type="cellIs" dxfId="156" priority="210" operator="equal">
      <formula>#REF!</formula>
    </cfRule>
    <cfRule type="cellIs" dxfId="155" priority="211" operator="equal">
      <formula>#REF!</formula>
    </cfRule>
    <cfRule type="cellIs" dxfId="154" priority="212" operator="equal">
      <formula>#REF!</formula>
    </cfRule>
    <cfRule type="cellIs" dxfId="153" priority="208" operator="equal">
      <formula>#REF!</formula>
    </cfRule>
  </conditionalFormatting>
  <conditionalFormatting sqref="U27">
    <cfRule type="cellIs" dxfId="152" priority="154" operator="equal">
      <formula>#REF!</formula>
    </cfRule>
    <cfRule type="cellIs" dxfId="151" priority="152" operator="equal">
      <formula>#REF!</formula>
    </cfRule>
    <cfRule type="cellIs" dxfId="150" priority="151" operator="equal">
      <formula>#REF!</formula>
    </cfRule>
    <cfRule type="cellIs" dxfId="149" priority="153" operator="equal">
      <formula>#REF!</formula>
    </cfRule>
    <cfRule type="cellIs" dxfId="148" priority="150" operator="equal">
      <formula>#REF!</formula>
    </cfRule>
  </conditionalFormatting>
  <conditionalFormatting sqref="U32">
    <cfRule type="cellIs" dxfId="147" priority="102" operator="equal">
      <formula>#REF!</formula>
    </cfRule>
    <cfRule type="cellIs" dxfId="146" priority="103" operator="equal">
      <formula>#REF!</formula>
    </cfRule>
    <cfRule type="cellIs" dxfId="145" priority="104" operator="equal">
      <formula>#REF!</formula>
    </cfRule>
    <cfRule type="cellIs" dxfId="144" priority="105" operator="equal">
      <formula>#REF!</formula>
    </cfRule>
    <cfRule type="cellIs" dxfId="143" priority="106" operator="equal">
      <formula>#REF!</formula>
    </cfRule>
  </conditionalFormatting>
  <conditionalFormatting sqref="U37">
    <cfRule type="cellIs" dxfId="142" priority="53" operator="equal">
      <formula>#REF!</formula>
    </cfRule>
    <cfRule type="cellIs" dxfId="141" priority="52" operator="equal">
      <formula>#REF!</formula>
    </cfRule>
    <cfRule type="cellIs" dxfId="140" priority="51" operator="equal">
      <formula>#REF!</formula>
    </cfRule>
    <cfRule type="cellIs" dxfId="139" priority="50" operator="equal">
      <formula>#REF!</formula>
    </cfRule>
    <cfRule type="cellIs" dxfId="138" priority="49" operator="equal">
      <formula>#REF!</formula>
    </cfRule>
  </conditionalFormatting>
  <conditionalFormatting sqref="V12">
    <cfRule type="cellIs" dxfId="137" priority="1009" operator="equal">
      <formula>"Bajo"</formula>
    </cfRule>
    <cfRule type="cellIs" dxfId="136" priority="1006" operator="equal">
      <formula>"Extremo"</formula>
    </cfRule>
    <cfRule type="cellIs" dxfId="135" priority="1007" operator="equal">
      <formula>"Alto"</formula>
    </cfRule>
    <cfRule type="cellIs" dxfId="134" priority="1008" operator="equal">
      <formula>"Moderado"</formula>
    </cfRule>
  </conditionalFormatting>
  <conditionalFormatting sqref="V17">
    <cfRule type="cellIs" dxfId="133" priority="219" operator="equal">
      <formula>"Alto"</formula>
    </cfRule>
    <cfRule type="cellIs" dxfId="132" priority="221" operator="equal">
      <formula>"Bajo"</formula>
    </cfRule>
    <cfRule type="cellIs" dxfId="131" priority="218" operator="equal">
      <formula>"Extremo"</formula>
    </cfRule>
    <cfRule type="cellIs" dxfId="130" priority="220" operator="equal">
      <formula>"Moderado"</formula>
    </cfRule>
  </conditionalFormatting>
  <conditionalFormatting sqref="V22">
    <cfRule type="cellIs" dxfId="129" priority="166" operator="equal">
      <formula>"Alto"</formula>
    </cfRule>
    <cfRule type="cellIs" dxfId="128" priority="165" operator="equal">
      <formula>"Extremo"</formula>
    </cfRule>
    <cfRule type="cellIs" dxfId="127" priority="168" operator="equal">
      <formula>"Bajo"</formula>
    </cfRule>
    <cfRule type="cellIs" dxfId="126" priority="167" operator="equal">
      <formula>"Moderado"</formula>
    </cfRule>
  </conditionalFormatting>
  <conditionalFormatting sqref="V27">
    <cfRule type="cellIs" dxfId="125" priority="118" operator="equal">
      <formula>"Moderado"</formula>
    </cfRule>
    <cfRule type="cellIs" dxfId="124" priority="119" operator="equal">
      <formula>"Bajo"</formula>
    </cfRule>
    <cfRule type="cellIs" dxfId="123" priority="117" operator="equal">
      <formula>"Alto"</formula>
    </cfRule>
    <cfRule type="cellIs" dxfId="122" priority="116" operator="equal">
      <formula>"Extremo"</formula>
    </cfRule>
  </conditionalFormatting>
  <conditionalFormatting sqref="V32">
    <cfRule type="cellIs" dxfId="121" priority="61" operator="equal">
      <formula>"Moderado"</formula>
    </cfRule>
    <cfRule type="cellIs" dxfId="120" priority="60" operator="equal">
      <formula>"Alto"</formula>
    </cfRule>
    <cfRule type="cellIs" dxfId="119" priority="59" operator="equal">
      <formula>"Extremo"</formula>
    </cfRule>
    <cfRule type="cellIs" dxfId="118" priority="62" operator="equal">
      <formula>"Bajo"</formula>
    </cfRule>
  </conditionalFormatting>
  <conditionalFormatting sqref="V37">
    <cfRule type="cellIs" dxfId="117" priority="7" operator="equal">
      <formula>"Alto"</formula>
    </cfRule>
    <cfRule type="cellIs" dxfId="116" priority="9" operator="equal">
      <formula>"Bajo"</formula>
    </cfRule>
    <cfRule type="cellIs" dxfId="115" priority="8" operator="equal">
      <formula>"Moderado"</formula>
    </cfRule>
    <cfRule type="cellIs" dxfId="114" priority="6" operator="equal">
      <formula>"Extremo"</formula>
    </cfRule>
  </conditionalFormatting>
  <conditionalFormatting sqref="AO12">
    <cfRule type="cellIs" dxfId="113" priority="1208" operator="equal">
      <formula>"Alta"</formula>
    </cfRule>
    <cfRule type="cellIs" dxfId="112" priority="1207" operator="equal">
      <formula>"Muy Alta"</formula>
    </cfRule>
    <cfRule type="cellIs" dxfId="111" priority="1209" operator="equal">
      <formula>"Media"</formula>
    </cfRule>
    <cfRule type="cellIs" dxfId="110" priority="1210" operator="equal">
      <formula>"Baja"</formula>
    </cfRule>
    <cfRule type="cellIs" dxfId="109" priority="1211" operator="equal">
      <formula>"Muy Baja"</formula>
    </cfRule>
  </conditionalFormatting>
  <conditionalFormatting sqref="AO17">
    <cfRule type="cellIs" dxfId="108" priority="236" operator="equal">
      <formula>"Muy Alta"</formula>
    </cfRule>
    <cfRule type="cellIs" dxfId="107" priority="239" operator="equal">
      <formula>"Baja"</formula>
    </cfRule>
    <cfRule type="cellIs" dxfId="106" priority="238" operator="equal">
      <formula>"Media"</formula>
    </cfRule>
    <cfRule type="cellIs" dxfId="105" priority="240" operator="equal">
      <formula>"Muy Baja"</formula>
    </cfRule>
    <cfRule type="cellIs" dxfId="104" priority="237" operator="equal">
      <formula>"Alta"</formula>
    </cfRule>
  </conditionalFormatting>
  <conditionalFormatting sqref="AO22">
    <cfRule type="cellIs" dxfId="103" priority="183" operator="equal">
      <formula>"Muy Alta"</formula>
    </cfRule>
    <cfRule type="cellIs" dxfId="102" priority="187" operator="equal">
      <formula>"Muy Baja"</formula>
    </cfRule>
    <cfRule type="cellIs" dxfId="101" priority="186" operator="equal">
      <formula>"Baja"</formula>
    </cfRule>
    <cfRule type="cellIs" dxfId="100" priority="184" operator="equal">
      <formula>"Alta"</formula>
    </cfRule>
    <cfRule type="cellIs" dxfId="99" priority="185" operator="equal">
      <formula>"Media"</formula>
    </cfRule>
  </conditionalFormatting>
  <conditionalFormatting sqref="AO27">
    <cfRule type="cellIs" dxfId="98" priority="131" operator="equal">
      <formula>"Alta"</formula>
    </cfRule>
    <cfRule type="cellIs" dxfId="97" priority="134" operator="equal">
      <formula>"Muy Baja"</formula>
    </cfRule>
    <cfRule type="cellIs" dxfId="96" priority="133" operator="equal">
      <formula>"Baja"</formula>
    </cfRule>
    <cfRule type="cellIs" dxfId="95" priority="132" operator="equal">
      <formula>"Media"</formula>
    </cfRule>
    <cfRule type="cellIs" dxfId="94" priority="130" operator="equal">
      <formula>"Muy Alta"</formula>
    </cfRule>
  </conditionalFormatting>
  <conditionalFormatting sqref="AO32">
    <cfRule type="cellIs" dxfId="93" priority="77" operator="equal">
      <formula>"Muy Alta"</formula>
    </cfRule>
    <cfRule type="cellIs" dxfId="92" priority="79" operator="equal">
      <formula>"Media"</formula>
    </cfRule>
    <cfRule type="cellIs" dxfId="91" priority="80" operator="equal">
      <formula>"Baja"</formula>
    </cfRule>
    <cfRule type="cellIs" dxfId="90" priority="81" operator="equal">
      <formula>"Muy Baja"</formula>
    </cfRule>
    <cfRule type="cellIs" dxfId="89" priority="78" operator="equal">
      <formula>"Alta"</formula>
    </cfRule>
  </conditionalFormatting>
  <conditionalFormatting sqref="AO37">
    <cfRule type="cellIs" dxfId="88" priority="26" operator="equal">
      <formula>"Media"</formula>
    </cfRule>
    <cfRule type="cellIs" dxfId="87" priority="27" operator="equal">
      <formula>"Baja"</formula>
    </cfRule>
    <cfRule type="cellIs" dxfId="86" priority="24" operator="equal">
      <formula>"Muy Alta"</formula>
    </cfRule>
    <cfRule type="cellIs" dxfId="85" priority="28" operator="equal">
      <formula>"Muy Baja"</formula>
    </cfRule>
    <cfRule type="cellIs" dxfId="84" priority="25" operator="equal">
      <formula>"Alta"</formula>
    </cfRule>
  </conditionalFormatting>
  <conditionalFormatting sqref="AQ12">
    <cfRule type="cellIs" dxfId="83" priority="1202" operator="equal">
      <formula>"Catastrofico"</formula>
    </cfRule>
    <cfRule type="cellIs" dxfId="82" priority="1203" operator="equal">
      <formula>"Mayor"</formula>
    </cfRule>
    <cfRule type="cellIs" dxfId="81" priority="1206" operator="equal">
      <formula>"Leve"</formula>
    </cfRule>
    <cfRule type="cellIs" dxfId="80" priority="1204" operator="equal">
      <formula>"Moderado"</formula>
    </cfRule>
    <cfRule type="cellIs" dxfId="79" priority="1205" operator="equal">
      <formula>"Menor"</formula>
    </cfRule>
  </conditionalFormatting>
  <conditionalFormatting sqref="AQ17">
    <cfRule type="cellIs" dxfId="78" priority="235" operator="equal">
      <formula>"Leve"</formula>
    </cfRule>
    <cfRule type="cellIs" dxfId="77" priority="231" operator="equal">
      <formula>"Catastrofico"</formula>
    </cfRule>
    <cfRule type="cellIs" dxfId="76" priority="232" operator="equal">
      <formula>"Mayor"</formula>
    </cfRule>
    <cfRule type="cellIs" dxfId="75" priority="233" operator="equal">
      <formula>"Moderado"</formula>
    </cfRule>
    <cfRule type="cellIs" dxfId="74" priority="234" operator="equal">
      <formula>"Menor"</formula>
    </cfRule>
  </conditionalFormatting>
  <conditionalFormatting sqref="AQ22">
    <cfRule type="cellIs" dxfId="73" priority="178" operator="equal">
      <formula>"Catastrofico"</formula>
    </cfRule>
    <cfRule type="cellIs" dxfId="72" priority="179" operator="equal">
      <formula>"Mayor"</formula>
    </cfRule>
    <cfRule type="cellIs" dxfId="71" priority="180" operator="equal">
      <formula>"Moderado"</formula>
    </cfRule>
    <cfRule type="cellIs" dxfId="70" priority="181" operator="equal">
      <formula>"Menor"</formula>
    </cfRule>
    <cfRule type="cellIs" dxfId="69" priority="182" operator="equal">
      <formula>"Leve"</formula>
    </cfRule>
  </conditionalFormatting>
  <conditionalFormatting sqref="AQ27">
    <cfRule type="cellIs" dxfId="68" priority="125" operator="equal">
      <formula>"Catastrofico"</formula>
    </cfRule>
    <cfRule type="cellIs" dxfId="67" priority="126" operator="equal">
      <formula>"Mayor"</formula>
    </cfRule>
    <cfRule type="cellIs" dxfId="66" priority="127" operator="equal">
      <formula>"Moderado"</formula>
    </cfRule>
    <cfRule type="cellIs" dxfId="65" priority="129" operator="equal">
      <formula>"Leve"</formula>
    </cfRule>
    <cfRule type="cellIs" dxfId="64" priority="128" operator="equal">
      <formula>"Menor"</formula>
    </cfRule>
  </conditionalFormatting>
  <conditionalFormatting sqref="AQ32">
    <cfRule type="cellIs" dxfId="63" priority="72" operator="equal">
      <formula>"Catastrofico"</formula>
    </cfRule>
    <cfRule type="cellIs" dxfId="62" priority="76" operator="equal">
      <formula>"Leve"</formula>
    </cfRule>
    <cfRule type="cellIs" dxfId="61" priority="75" operator="equal">
      <formula>"Menor"</formula>
    </cfRule>
    <cfRule type="cellIs" dxfId="60" priority="74" operator="equal">
      <formula>"Moderado"</formula>
    </cfRule>
    <cfRule type="cellIs" dxfId="59" priority="73" operator="equal">
      <formula>"Mayor"</formula>
    </cfRule>
  </conditionalFormatting>
  <conditionalFormatting sqref="AQ37">
    <cfRule type="cellIs" dxfId="58" priority="20" operator="equal">
      <formula>"Mayor"</formula>
    </cfRule>
    <cfRule type="cellIs" dxfId="57" priority="21" operator="equal">
      <formula>"Moderado"</formula>
    </cfRule>
    <cfRule type="cellIs" dxfId="56" priority="22" operator="equal">
      <formula>"Menor"</formula>
    </cfRule>
    <cfRule type="cellIs" dxfId="55" priority="23" operator="equal">
      <formula>"Leve"</formula>
    </cfRule>
    <cfRule type="cellIs" dxfId="54" priority="19" operator="equal">
      <formula>"Catastrofico"</formula>
    </cfRule>
  </conditionalFormatting>
  <conditionalFormatting sqref="AR12">
    <cfRule type="cellIs" dxfId="53" priority="1047" operator="equal">
      <formula>"Moderado"</formula>
    </cfRule>
    <cfRule type="cellIs" dxfId="52" priority="1048" operator="equal">
      <formula>"Bajo"</formula>
    </cfRule>
    <cfRule type="cellIs" dxfId="51" priority="1045" operator="equal">
      <formula>"Extremo"</formula>
    </cfRule>
    <cfRule type="cellIs" dxfId="50" priority="1046" operator="equal">
      <formula>"Alto"</formula>
    </cfRule>
  </conditionalFormatting>
  <conditionalFormatting sqref="AR17">
    <cfRule type="cellIs" dxfId="49" priority="222" operator="equal">
      <formula>"Extremo"</formula>
    </cfRule>
    <cfRule type="cellIs" dxfId="48" priority="224" operator="equal">
      <formula>"Moderado"</formula>
    </cfRule>
    <cfRule type="cellIs" dxfId="47" priority="225" operator="equal">
      <formula>"Bajo"</formula>
    </cfRule>
    <cfRule type="cellIs" dxfId="46" priority="223" operator="equal">
      <formula>"Alto"</formula>
    </cfRule>
  </conditionalFormatting>
  <conditionalFormatting sqref="AR22">
    <cfRule type="cellIs" dxfId="45" priority="171" operator="equal">
      <formula>"Moderado"</formula>
    </cfRule>
    <cfRule type="cellIs" dxfId="44" priority="172" operator="equal">
      <formula>"Bajo"</formula>
    </cfRule>
    <cfRule type="cellIs" dxfId="43" priority="169" operator="equal">
      <formula>"Extremo"</formula>
    </cfRule>
    <cfRule type="cellIs" dxfId="42" priority="170" operator="equal">
      <formula>"Alto"</formula>
    </cfRule>
  </conditionalFormatting>
  <conditionalFormatting sqref="AR27">
    <cfRule type="cellIs" dxfId="41" priority="113" operator="equal">
      <formula>"Alto"</formula>
    </cfRule>
    <cfRule type="cellIs" dxfId="40" priority="114" operator="equal">
      <formula>"Moderado"</formula>
    </cfRule>
    <cfRule type="cellIs" dxfId="39" priority="115" operator="equal">
      <formula>"Bajo"</formula>
    </cfRule>
    <cfRule type="cellIs" dxfId="38" priority="112" operator="equal">
      <formula>"Extremo"</formula>
    </cfRule>
  </conditionalFormatting>
  <conditionalFormatting sqref="AR32">
    <cfRule type="cellIs" dxfId="37" priority="64" operator="equal">
      <formula>"Alto"</formula>
    </cfRule>
    <cfRule type="cellIs" dxfId="36" priority="63" operator="equal">
      <formula>"Extremo"</formula>
    </cfRule>
    <cfRule type="cellIs" dxfId="35" priority="66" operator="equal">
      <formula>"Bajo"</formula>
    </cfRule>
    <cfRule type="cellIs" dxfId="34" priority="65" operator="equal">
      <formula>"Moderado"</formula>
    </cfRule>
  </conditionalFormatting>
  <conditionalFormatting sqref="AR37">
    <cfRule type="cellIs" dxfId="33" priority="13" operator="equal">
      <formula>"Bajo"</formula>
    </cfRule>
    <cfRule type="cellIs" dxfId="32" priority="12" operator="equal">
      <formula>"Moderado"</formula>
    </cfRule>
    <cfRule type="cellIs" dxfId="31" priority="11" operator="equal">
      <formula>"Alto"</formula>
    </cfRule>
    <cfRule type="cellIs" dxfId="30" priority="10" operator="equal">
      <formula>"Extremo"</formula>
    </cfRule>
  </conditionalFormatting>
  <conditionalFormatting sqref="AS12">
    <cfRule type="cellIs" dxfId="29" priority="1081" operator="equal">
      <formula>"Aceptar"</formula>
    </cfRule>
    <cfRule type="cellIs" dxfId="28" priority="1082" operator="equal">
      <formula>"reducir transferir"</formula>
    </cfRule>
    <cfRule type="cellIs" dxfId="27" priority="1083" operator="equal">
      <formula>"reducir mitigar"</formula>
    </cfRule>
    <cfRule type="cellIs" dxfId="26" priority="1084" operator="equal">
      <formula>"Reducir mitigar"</formula>
    </cfRule>
    <cfRule type="cellIs" dxfId="25" priority="1080" operator="equal">
      <formula>"Evitar"</formula>
    </cfRule>
  </conditionalFormatting>
  <conditionalFormatting sqref="AS17">
    <cfRule type="cellIs" dxfId="24" priority="230" operator="equal">
      <formula>"Reducir mitigar"</formula>
    </cfRule>
    <cfRule type="cellIs" dxfId="23" priority="229" operator="equal">
      <formula>"reducir mitigar"</formula>
    </cfRule>
    <cfRule type="cellIs" dxfId="22" priority="228" operator="equal">
      <formula>"reducir transferir"</formula>
    </cfRule>
    <cfRule type="cellIs" dxfId="21" priority="227" operator="equal">
      <formula>"Aceptar"</formula>
    </cfRule>
    <cfRule type="cellIs" dxfId="20" priority="226" operator="equal">
      <formula>"Evitar"</formula>
    </cfRule>
  </conditionalFormatting>
  <conditionalFormatting sqref="AS22">
    <cfRule type="cellIs" dxfId="19" priority="174" operator="equal">
      <formula>"Aceptar"</formula>
    </cfRule>
    <cfRule type="cellIs" dxfId="18" priority="175" operator="equal">
      <formula>"reducir transferir"</formula>
    </cfRule>
    <cfRule type="cellIs" dxfId="17" priority="176" operator="equal">
      <formula>"reducir mitigar"</formula>
    </cfRule>
    <cfRule type="cellIs" dxfId="16" priority="177" operator="equal">
      <formula>"Reducir mitigar"</formula>
    </cfRule>
    <cfRule type="cellIs" dxfId="15" priority="173" operator="equal">
      <formula>"Evitar"</formula>
    </cfRule>
  </conditionalFormatting>
  <conditionalFormatting sqref="AS27">
    <cfRule type="cellIs" dxfId="14" priority="120" operator="equal">
      <formula>"Evitar"</formula>
    </cfRule>
    <cfRule type="cellIs" dxfId="13" priority="123" operator="equal">
      <formula>"reducir mitigar"</formula>
    </cfRule>
    <cfRule type="cellIs" dxfId="12" priority="122" operator="equal">
      <formula>"reducir transferir"</formula>
    </cfRule>
    <cfRule type="cellIs" dxfId="11" priority="121" operator="equal">
      <formula>"Aceptar"</formula>
    </cfRule>
    <cfRule type="cellIs" dxfId="10" priority="124" operator="equal">
      <formula>"Reducir mitigar"</formula>
    </cfRule>
  </conditionalFormatting>
  <conditionalFormatting sqref="AS32">
    <cfRule type="cellIs" dxfId="9" priority="71" operator="equal">
      <formula>"Reducir mitigar"</formula>
    </cfRule>
    <cfRule type="cellIs" dxfId="8" priority="67" operator="equal">
      <formula>"Evitar"</formula>
    </cfRule>
    <cfRule type="cellIs" dxfId="7" priority="68" operator="equal">
      <formula>"Aceptar"</formula>
    </cfRule>
    <cfRule type="cellIs" dxfId="6" priority="69" operator="equal">
      <formula>"reducir transferir"</formula>
    </cfRule>
    <cfRule type="cellIs" dxfId="5" priority="70" operator="equal">
      <formula>"reducir mitigar"</formula>
    </cfRule>
  </conditionalFormatting>
  <conditionalFormatting sqref="AS37">
    <cfRule type="cellIs" dxfId="4" priority="18" operator="equal">
      <formula>"Reducir mitigar"</formula>
    </cfRule>
    <cfRule type="cellIs" dxfId="3" priority="17" operator="equal">
      <formula>"reducir mitigar"</formula>
    </cfRule>
    <cfRule type="cellIs" dxfId="2" priority="15" operator="equal">
      <formula>"Aceptar"</formula>
    </cfRule>
    <cfRule type="cellIs" dxfId="1" priority="14" operator="equal">
      <formula>"Evitar"</formula>
    </cfRule>
    <cfRule type="cellIs" dxfId="0" priority="16" operator="equal">
      <formula>"reducir transferir"</formula>
    </cfRule>
  </conditionalFormatting>
  <dataValidations count="13">
    <dataValidation type="list" allowBlank="1" showInputMessage="1" showErrorMessage="1" sqref="AS12 AS22 AS17 AS27 AS32 AS37" xr:uid="{00000000-0002-0000-0200-000000000000}">
      <formula1>"Reducir mitigar,Reducir Transferir,Aceptar,Evitar"</formula1>
    </dataValidation>
    <dataValidation type="list" allowBlank="1" showInputMessage="1" showErrorMessage="1" sqref="H22:I22 H12:I12 H17:I17 H27:I27 H32:I32 H37:I37" xr:uid="{00000000-0002-0000-0200-000001000000}">
      <formula1>"Procesos,Evento externo,Talento humano,Tecnologias,Infraestructura"</formula1>
    </dataValidation>
    <dataValidation type="list" allowBlank="1" showInputMessage="1" showErrorMessage="1" sqref="C12:C41" xr:uid="{00000000-0002-0000-0200-000002000000}">
      <formula1>"Posibilidad de perdidad economica,Posibilidad de perdida reputacional,Posibilidad de perdida economica y reputacional,Posibilidad de perdida reputacional y economica"</formula1>
    </dataValidation>
    <dataValidation type="list" allowBlank="1" showInputMessage="1" showErrorMessage="1" sqref="G12:G41" xr:uid="{00000000-0002-0000-0200-000003000000}">
      <formula1>"A Ejecucion y administracion de procesos,B Fraude externo,C Fraude interno,D Fallas teconologicas,E Relaciones laborales,F Usuarios productos y practicas organizacionales,G Daños activos fisicos"</formula1>
    </dataValidation>
    <dataValidation type="list" allowBlank="1" showInputMessage="1" showErrorMessage="1" sqref="N12:N41" xr:uid="{00000000-0002-0000-0200-000004000000}">
      <formula1>"N/A,menor a 10 SMLMV,ENTRE 10 Y 50 SMLMV,entre 50 y 100 SMLMV,entre 100 y 500 SMLMV,Mayor a 500 SMLMV"</formula1>
    </dataValidation>
    <dataValidation type="list" allowBlank="1" showInputMessage="1" showErrorMessage="1" sqref="K5" xr:uid="{169CABDF-B2A0-4B64-B78D-6B6C2FC02677}">
      <formula1>"Estrategico,Misional,Apoyo"</formula1>
    </dataValidation>
    <dataValidation type="list" allowBlank="1" showInputMessage="1" showErrorMessage="1" sqref="BC12:BC41" xr:uid="{00000000-0002-0000-0200-000006000000}">
      <formula1>"Sin Iniciar,En proceso,Cerrado"</formula1>
    </dataValidation>
    <dataValidation type="list" allowBlank="1" showInputMessage="1" showErrorMessage="1" sqref="Q12:Q41" xr:uid="{00000000-0002-0000-0200-000007000000}">
      <formula1>$BI$1:$BI$6</formula1>
    </dataValidation>
    <dataValidation type="list" allowBlank="1" showInputMessage="1" showErrorMessage="1" sqref="AB12:AB41" xr:uid="{00000000-0002-0000-0200-000008000000}">
      <formula1>"Preventivo,Detectivo,Correctivo,NA"</formula1>
    </dataValidation>
    <dataValidation type="list" allowBlank="1" showInputMessage="1" showErrorMessage="1" sqref="AE12:AE41" xr:uid="{00000000-0002-0000-0200-000009000000}">
      <formula1>"Manual,Automatico,NA"</formula1>
    </dataValidation>
    <dataValidation type="list" allowBlank="1" showInputMessage="1" showErrorMessage="1" sqref="AG12:AG41" xr:uid="{00000000-0002-0000-0200-00000A000000}">
      <formula1>"Documentado,Sin Documentar,NA"</formula1>
    </dataValidation>
    <dataValidation type="list" allowBlank="1" showInputMessage="1" showErrorMessage="1" sqref="AH12:AH41" xr:uid="{00000000-0002-0000-0200-00000B000000}">
      <formula1>"Continua,Aleatoria,NA"</formula1>
    </dataValidation>
    <dataValidation type="list" allowBlank="1" showInputMessage="1" showErrorMessage="1" sqref="AI12:AI41" xr:uid="{00000000-0002-0000-0200-00000C000000}">
      <formula1>"Con Registro,Sin Registro,NA"</formula1>
    </dataValidation>
  </dataValidations>
  <pageMargins left="0.7" right="0.7" top="0.75" bottom="0.75" header="0.3" footer="0.3"/>
  <pageSetup orientation="portrait" horizont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DF87B-40EE-498C-B450-082B9D100105}">
  <dimension ref="A2:C5"/>
  <sheetViews>
    <sheetView workbookViewId="0">
      <selection activeCell="B5" sqref="B5"/>
    </sheetView>
  </sheetViews>
  <sheetFormatPr defaultColWidth="11.42578125" defaultRowHeight="14.45"/>
  <cols>
    <col min="1" max="1" width="11.7109375" customWidth="1"/>
    <col min="2" max="2" width="69.140625" customWidth="1"/>
    <col min="3" max="3" width="13.5703125" customWidth="1"/>
  </cols>
  <sheetData>
    <row r="2" spans="1:3">
      <c r="A2" s="165" t="s">
        <v>421</v>
      </c>
      <c r="B2" s="165"/>
      <c r="C2" s="165"/>
    </row>
    <row r="3" spans="1:3">
      <c r="A3" s="55" t="s">
        <v>422</v>
      </c>
      <c r="B3" s="55" t="s">
        <v>423</v>
      </c>
      <c r="C3" s="55" t="s">
        <v>424</v>
      </c>
    </row>
    <row r="4" spans="1:3">
      <c r="A4" s="52">
        <v>45028</v>
      </c>
      <c r="B4" s="53" t="s">
        <v>425</v>
      </c>
      <c r="C4" s="54" t="s">
        <v>426</v>
      </c>
    </row>
    <row r="5" spans="1:3" ht="30" customHeight="1">
      <c r="A5" s="51">
        <v>45565</v>
      </c>
      <c r="B5" s="50" t="s">
        <v>427</v>
      </c>
      <c r="C5" s="39" t="s">
        <v>428</v>
      </c>
    </row>
  </sheetData>
  <mergeCells count="1">
    <mergeCell ref="A2: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502d81-266f-4a7e-a6f0-5b90270e46f6" xsi:nil="true"/>
    <lcf76f155ced4ddcb4097134ff3c332f xmlns="7437b579-c751-4e12-9475-58e8167c088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E718766612CB94F83B8E769B51DB7F9" ma:contentTypeVersion="15" ma:contentTypeDescription="Crear nuevo documento." ma:contentTypeScope="" ma:versionID="cf059f7e31030043d92b44428a323760">
  <xsd:schema xmlns:xsd="http://www.w3.org/2001/XMLSchema" xmlns:xs="http://www.w3.org/2001/XMLSchema" xmlns:p="http://schemas.microsoft.com/office/2006/metadata/properties" xmlns:ns2="b2502d81-266f-4a7e-a6f0-5b90270e46f6" xmlns:ns3="7437b579-c751-4e12-9475-58e8167c0881" targetNamespace="http://schemas.microsoft.com/office/2006/metadata/properties" ma:root="true" ma:fieldsID="a8b64b2a729b231acc2d7d46e082a7b6" ns2:_="" ns3:_="">
    <xsd:import namespace="b2502d81-266f-4a7e-a6f0-5b90270e46f6"/>
    <xsd:import namespace="7437b579-c751-4e12-9475-58e8167c08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02d81-266f-4a7e-a6f0-5b90270e46f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df9d1490-f074-42d4-962f-a41ec2967d0b}" ma:internalName="TaxCatchAll" ma:showField="CatchAllData" ma:web="b2502d81-266f-4a7e-a6f0-5b90270e46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37b579-c751-4e12-9475-58e8167c08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A2B1E-A1D7-4D93-8716-8048D5BB7CA7}"/>
</file>

<file path=customXml/itemProps2.xml><?xml version="1.0" encoding="utf-8"?>
<ds:datastoreItem xmlns:ds="http://schemas.openxmlformats.org/officeDocument/2006/customXml" ds:itemID="{7629AA0B-BECC-41C8-BFDB-84C6D5D07A6F}"/>
</file>

<file path=customXml/itemProps3.xml><?xml version="1.0" encoding="utf-8"?>
<ds:datastoreItem xmlns:ds="http://schemas.openxmlformats.org/officeDocument/2006/customXml" ds:itemID="{5C47A22A-AFC0-4D89-9077-8D301EC2CE5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Coordinación Calidad SICC</cp:lastModifiedBy>
  <cp:revision/>
  <dcterms:created xsi:type="dcterms:W3CDTF">2006-09-16T00:00:00Z</dcterms:created>
  <dcterms:modified xsi:type="dcterms:W3CDTF">2025-06-27T07:38:08Z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0x0101003E718766612CB94F83B8E769B51DB7F9</vt:lpwstr>
  </property>
  <property fmtid="{D5CDD505-2E9C-101B-9397-08002B2CF9AE}" pid="3" name="Order">
    <vt:r8>8300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CargoSolicitadoPor">
    <vt:lpwstr> </vt:lpwstr>
  </property>
  <property fmtid="{D5CDD505-2E9C-101B-9397-08002B2CF9AE}" pid="13" name="CorreoElectronicoSolicitadoPor">
    <vt:lpwstr> </vt:lpwstr>
  </property>
  <property fmtid="{D5CDD505-2E9C-101B-9397-08002B2CF9AE}" pid="14" name="MotivoSolicitud">
    <vt:lpwstr>Creacion formato</vt:lpwstr>
  </property>
  <property fmtid="{D5CDD505-2E9C-101B-9397-08002B2CF9AE}" pid="15" name="SolicitadoPor">
    <vt:lpwstr>María Bernarda Pérez Cardona</vt:lpwstr>
  </property>
  <property fmtid="{D5CDD505-2E9C-101B-9397-08002B2CF9AE}" pid="16" name="CorreoRespValidacion">
    <vt:lpwstr>jemartinezp@cartagena.gov.co</vt:lpwstr>
  </property>
  <property fmtid="{D5CDD505-2E9C-101B-9397-08002B2CF9AE}" pid="17" name="ObservCalidad">
    <vt:lpwstr> </vt:lpwstr>
  </property>
  <property fmtid="{D5CDD505-2E9C-101B-9397-08002B2CF9AE}" pid="18" name="TipoDocumento">
    <vt:lpwstr>Documento</vt:lpwstr>
  </property>
  <property fmtid="{D5CDD505-2E9C-101B-9397-08002B2CF9AE}" pid="19" name="CargoRespValidacion">
    <vt:lpwstr>Asesor del Área de Calidad Secretaría General</vt:lpwstr>
  </property>
  <property fmtid="{D5CDD505-2E9C-101B-9397-08002B2CF9AE}" pid="20" name="RespValidacion">
    <vt:lpwstr>Jair Eliecer Martinez Pedrozo</vt:lpwstr>
  </property>
  <property fmtid="{D5CDD505-2E9C-101B-9397-08002B2CF9AE}" pid="21" name="EstadoSolicitud">
    <vt:lpwstr>Validado</vt:lpwstr>
  </property>
  <property fmtid="{D5CDD505-2E9C-101B-9397-08002B2CF9AE}" pid="22" name="NombreDocumento">
    <vt:lpwstr>Matriz De Riesgos Institucionales - Contexto e Identificación</vt:lpwstr>
  </property>
  <property fmtid="{D5CDD505-2E9C-101B-9397-08002B2CF9AE}" pid="23" name="TipoSolicitud">
    <vt:lpwstr>Modificación</vt:lpwstr>
  </property>
  <property fmtid="{D5CDD505-2E9C-101B-9397-08002B2CF9AE}" pid="24" name="CodigoDoc">
    <vt:lpwstr>PTDDE03-F003</vt:lpwstr>
  </property>
  <property fmtid="{D5CDD505-2E9C-101B-9397-08002B2CF9AE}" pid="25" name="ObservGestorCalidad">
    <vt:lpwstr> </vt:lpwstr>
  </property>
  <property fmtid="{D5CDD505-2E9C-101B-9397-08002B2CF9AE}" pid="26" name="SolicitudValidada">
    <vt:lpwstr>Si</vt:lpwstr>
  </property>
  <property fmtid="{D5CDD505-2E9C-101B-9397-08002B2CF9AE}" pid="27" name="TipoDoc">
    <vt:lpwstr>Formato</vt:lpwstr>
  </property>
  <property fmtid="{D5CDD505-2E9C-101B-9397-08002B2CF9AE}" pid="28" name="VersionDocumento">
    <vt:lpwstr>2.0</vt:lpwstr>
  </property>
  <property fmtid="{D5CDD505-2E9C-101B-9397-08002B2CF9AE}" pid="29" name="MediaServiceImageTags">
    <vt:lpwstr/>
  </property>
</Properties>
</file>