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19"/>
  <workbookPr filterPrivacy="1" codeName="ThisWorkbook" defaultThemeVersion="124226"/>
  <xr:revisionPtr revIDLastSave="0" documentId="13_ncr:1_{017423ED-5065-46A2-91F4-36CD64C0304F}" xr6:coauthVersionLast="47" xr6:coauthVersionMax="47" xr10:uidLastSave="{00000000-0000-0000-0000-000000000000}"/>
  <bookViews>
    <workbookView xWindow="-108" yWindow="-108" windowWidth="23256" windowHeight="12456" tabRatio="975" firstSheet="2" activeTab="2" xr2:uid="{00000000-000D-0000-FFFF-FFFF00000000}"/>
  </bookViews>
  <sheets>
    <sheet name="Indice" sheetId="28" r:id="rId1"/>
    <sheet name="CONTEXTO" sheetId="32" r:id="rId2"/>
    <sheet name="BOMBEROS" sheetId="29" r:id="rId3"/>
    <sheet name="Control de Cambios" sheetId="31" r:id="rId4"/>
  </sheets>
  <externalReferences>
    <externalReference r:id="rId5"/>
    <externalReference r:id="rId6"/>
    <externalReference r:id="rId7"/>
    <externalReference r:id="rId8"/>
  </externalReferences>
  <definedNames>
    <definedName name="_xlnm._FilterDatabase" localSheetId="1" hidden="1">CONTEXTO!$A$4:$I$4</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 localSheetId="1">'[1]3 PROBABIL E IMPACTO INHERENTE'!$X$11:$X$16</definedName>
    <definedName name="Afectación_Económica">'[2]3 PROBABIL E IMPACTO INHERENTE'!$X$11:$X$16</definedName>
    <definedName name="Departamentos">#REF!</definedName>
    <definedName name="Fuentes">#REF!</definedName>
    <definedName name="Indicadores">#REF!</definedName>
    <definedName name="Objetivos">OFFSET(#REF!,0,0,COUNTA(#REF!)-1,1)</definedName>
    <definedName name="RAN_C_AMENAZ">[3]NUEVAS_TABLAS!#REF!</definedName>
    <definedName name="RAN_C_TIPAME">[3]NUEVAS_TABLAS!#REF!</definedName>
    <definedName name="RAN_N_IMPAME">[3]NUEVAS_TABLAS!$B$2:$B$10</definedName>
    <definedName name="Tipo" localSheetId="1">'[1]11 FORMULAS'!$A$4:$A$11</definedName>
    <definedName name="Tipo">'[2]11 FORMULAS'!$A$4:$A$11</definedName>
    <definedName name="Tipos">[4]TABLA!$G$2:$G$4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29" l="1"/>
  <c r="F12" i="29"/>
  <c r="AA15" i="29"/>
  <c r="AA14" i="29"/>
  <c r="AA13" i="29"/>
  <c r="AA12" i="29"/>
  <c r="A12" i="29"/>
  <c r="D44" i="28" l="1"/>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AF31" i="29"/>
  <c r="AD31" i="29"/>
  <c r="AC31" i="29"/>
  <c r="AJ31" i="29" s="1"/>
  <c r="AA31" i="29"/>
  <c r="AF30" i="29"/>
  <c r="AD30" i="29"/>
  <c r="AC30" i="29"/>
  <c r="AJ30" i="29" s="1"/>
  <c r="AA30" i="29"/>
  <c r="AF29" i="29"/>
  <c r="AD29" i="29"/>
  <c r="AC29" i="29"/>
  <c r="AJ29" i="29" s="1"/>
  <c r="AA29" i="29"/>
  <c r="AF28" i="29"/>
  <c r="AD28" i="29"/>
  <c r="AC28" i="29"/>
  <c r="AJ28" i="29" s="1"/>
  <c r="AA28" i="29"/>
  <c r="AF27" i="29"/>
  <c r="AD27" i="29"/>
  <c r="AC27" i="29"/>
  <c r="AJ27" i="29" s="1"/>
  <c r="AA27" i="29"/>
  <c r="S27" i="29"/>
  <c r="U27" i="29" s="1"/>
  <c r="R27" i="29"/>
  <c r="O27" i="29"/>
  <c r="P27" i="29" s="1"/>
  <c r="L27" i="29"/>
  <c r="M27" i="29" s="1"/>
  <c r="F27" i="29"/>
  <c r="AF26" i="29"/>
  <c r="AD26" i="29"/>
  <c r="AC26" i="29"/>
  <c r="AA26" i="29"/>
  <c r="AF25" i="29"/>
  <c r="AD25" i="29"/>
  <c r="AC25" i="29"/>
  <c r="AA25" i="29"/>
  <c r="AF24" i="29"/>
  <c r="AD24" i="29"/>
  <c r="AC24" i="29"/>
  <c r="AA24" i="29"/>
  <c r="AF23" i="29"/>
  <c r="AD23" i="29"/>
  <c r="AC23" i="29"/>
  <c r="AA23" i="29"/>
  <c r="AF22" i="29"/>
  <c r="AD22" i="29"/>
  <c r="AC22" i="29"/>
  <c r="AJ22" i="29" s="1"/>
  <c r="AA22" i="29"/>
  <c r="S22" i="29"/>
  <c r="R22" i="29" s="1"/>
  <c r="O22" i="29"/>
  <c r="P22" i="29" s="1"/>
  <c r="L22" i="29"/>
  <c r="M22" i="29" s="1"/>
  <c r="F22" i="29"/>
  <c r="F17" i="29"/>
  <c r="AJ24" i="29" l="1"/>
  <c r="AJ26" i="29"/>
  <c r="AJ23" i="29"/>
  <c r="AJ25" i="29"/>
  <c r="AK27" i="29"/>
  <c r="AL27" i="29" s="1"/>
  <c r="AM27" i="29"/>
  <c r="AM28" i="29" s="1"/>
  <c r="AM29" i="29" s="1"/>
  <c r="AM30" i="29" s="1"/>
  <c r="AM31" i="29" s="1"/>
  <c r="AP27" i="29" s="1"/>
  <c r="AQ27" i="29" s="1"/>
  <c r="T27" i="29"/>
  <c r="V27" i="29" s="1"/>
  <c r="AK22" i="29"/>
  <c r="AL22" i="29" s="1"/>
  <c r="U22" i="29"/>
  <c r="T22" i="29" s="1"/>
  <c r="V22" i="29" s="1"/>
  <c r="AA16" i="29"/>
  <c r="AA17" i="29"/>
  <c r="AA18" i="29"/>
  <c r="AA19" i="29"/>
  <c r="AA20" i="29"/>
  <c r="AA21" i="29"/>
  <c r="AF21" i="29"/>
  <c r="AF20" i="29"/>
  <c r="AF19" i="29"/>
  <c r="AF18" i="29"/>
  <c r="AF16" i="29"/>
  <c r="AF15" i="29"/>
  <c r="AF14" i="29"/>
  <c r="AF17" i="29"/>
  <c r="AK28" i="29" l="1"/>
  <c r="AL28" i="29" s="1"/>
  <c r="AK23" i="29"/>
  <c r="AL23" i="29" s="1"/>
  <c r="AM22" i="29"/>
  <c r="AM23" i="29" s="1"/>
  <c r="AM24" i="29" s="1"/>
  <c r="AM25" i="29" s="1"/>
  <c r="AM26" i="29" s="1"/>
  <c r="AP22" i="29" s="1"/>
  <c r="AQ22" i="29" s="1"/>
  <c r="AK29" i="29" l="1"/>
  <c r="AL29" i="29" s="1"/>
  <c r="AK24" i="29"/>
  <c r="AL24" i="29" s="1"/>
  <c r="AD21" i="29"/>
  <c r="AC21" i="29"/>
  <c r="AJ21" i="29" s="1"/>
  <c r="AD20" i="29"/>
  <c r="AC20" i="29"/>
  <c r="AJ20" i="29" s="1"/>
  <c r="AD16" i="29"/>
  <c r="AC16" i="29"/>
  <c r="AD15" i="29"/>
  <c r="AC15" i="29"/>
  <c r="AK30" i="29" l="1"/>
  <c r="AL30" i="29" s="1"/>
  <c r="AK25" i="29"/>
  <c r="AL25" i="29" s="1"/>
  <c r="AC12" i="29"/>
  <c r="AK31" i="29" l="1"/>
  <c r="AL31" i="29" s="1"/>
  <c r="AN27" i="29" s="1"/>
  <c r="AO27" i="29" s="1"/>
  <c r="AR27" i="29" s="1"/>
  <c r="AK26" i="29"/>
  <c r="AL26" i="29" s="1"/>
  <c r="AN22" i="29" s="1"/>
  <c r="AO22" i="29" s="1"/>
  <c r="AR22" i="29" s="1"/>
  <c r="AC13" i="29"/>
  <c r="AD13" i="29"/>
  <c r="AF13" i="29"/>
  <c r="AF12" i="29"/>
  <c r="AD12" i="29" l="1"/>
  <c r="AC18" i="29" l="1"/>
  <c r="AC19" i="29"/>
  <c r="AC14" i="29"/>
  <c r="S17" i="29"/>
  <c r="S12" i="29"/>
  <c r="U12" i="29" s="1"/>
  <c r="O12" i="29"/>
  <c r="AJ19" i="29" l="1"/>
  <c r="AJ18" i="29"/>
  <c r="AJ14" i="29"/>
  <c r="AJ16" i="29"/>
  <c r="AJ15" i="29"/>
  <c r="AC17" i="29"/>
  <c r="AJ17" i="29" l="1"/>
  <c r="AJ13" i="29"/>
  <c r="AJ12" i="29"/>
  <c r="AD19" i="29"/>
  <c r="AD18" i="29"/>
  <c r="AD17" i="29"/>
  <c r="R17" i="29"/>
  <c r="O17" i="29"/>
  <c r="P17" i="29" s="1"/>
  <c r="L17" i="29"/>
  <c r="M17" i="29" s="1"/>
  <c r="AD14" i="29"/>
  <c r="P12" i="29"/>
  <c r="M12" i="29"/>
  <c r="AK17" i="29" l="1"/>
  <c r="AL17" i="29" s="1"/>
  <c r="AK18" i="29" s="1"/>
  <c r="AL18" i="29" s="1"/>
  <c r="AK19" i="29" s="1"/>
  <c r="AL19" i="29" s="1"/>
  <c r="AK20" i="29" s="1"/>
  <c r="AL20" i="29" s="1"/>
  <c r="AK12" i="29"/>
  <c r="AL12" i="29" s="1"/>
  <c r="AK13" i="29" s="1"/>
  <c r="AL13" i="29" s="1"/>
  <c r="AK14" i="29" s="1"/>
  <c r="T12" i="29"/>
  <c r="V12" i="29" s="1"/>
  <c r="R12" i="29"/>
  <c r="U17" i="29"/>
  <c r="AM17" i="29" s="1"/>
  <c r="AM18" i="29" s="1"/>
  <c r="AM19" i="29" s="1"/>
  <c r="AM20" i="29" s="1"/>
  <c r="AM21" i="29" s="1"/>
  <c r="AK21" i="29" l="1"/>
  <c r="AL21" i="29" s="1"/>
  <c r="T17" i="29"/>
  <c r="V17" i="29" s="1"/>
  <c r="AP17" i="29"/>
  <c r="AQ17" i="29" s="1"/>
  <c r="AL14" i="29"/>
  <c r="AK15" i="29" s="1"/>
  <c r="AM12" i="29"/>
  <c r="AM13" i="29" s="1"/>
  <c r="AM14" i="29" s="1"/>
  <c r="AM15" i="29" s="1"/>
  <c r="AM16" i="29" s="1"/>
  <c r="AN17" i="29" l="1"/>
  <c r="AO17" i="29" s="1"/>
  <c r="AR17" i="29" s="1"/>
  <c r="AL15" i="29"/>
  <c r="AK16" i="29" s="1"/>
  <c r="AP12" i="29"/>
  <c r="AQ12" i="29" s="1"/>
  <c r="AL16" i="29" l="1"/>
  <c r="AN12" i="29" s="1"/>
  <c r="AO12" i="29" s="1"/>
  <c r="AR12" i="29" s="1"/>
</calcChain>
</file>

<file path=xl/sharedStrings.xml><?xml version="1.0" encoding="utf-8"?>
<sst xmlns="http://schemas.openxmlformats.org/spreadsheetml/2006/main" count="599" uniqueCount="348">
  <si>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</si>
  <si>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</si>
  <si>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</si>
  <si>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</si>
  <si>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</si>
  <si>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</si>
  <si>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</si>
  <si>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</si>
  <si>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</si>
  <si>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</si>
  <si>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</si>
  <si>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</si>
  <si>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</si>
  <si>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</si>
  <si>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</si>
  <si>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</si>
  <si>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</si>
  <si>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</si>
  <si>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</si>
  <si>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</si>
  <si>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</si>
  <si>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</si>
  <si>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</si>
  <si>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</si>
  <si>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</si>
  <si>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</si>
  <si>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</si>
  <si>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</si>
  <si>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</si>
  <si>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</si>
  <si>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</si>
  <si>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</si>
  <si>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</si>
  <si>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</si>
  <si>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</si>
  <si>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</si>
  <si>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</si>
  <si>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</si>
  <si>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</si>
  <si>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</si>
  <si>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</si>
  <si>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</si>
  <si>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</si>
  <si>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</si>
  <si>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</si>
  <si>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</si>
  <si>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</si>
  <si>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</si>
  <si>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</si>
  <si>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</si>
  <si>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</si>
  <si>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</si>
  <si>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</si>
  <si>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</si>
  <si>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</si>
  <si>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</si>
  <si>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</si>
  <si>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</si>
  <si>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</si>
  <si>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</si>
  <si>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</si>
  <si>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</si>
  <si>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</si>
  <si>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</si>
  <si>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</si>
  <si>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</si>
  <si>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</si>
  <si>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</si>
  <si>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</si>
  <si>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</si>
  <si>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</si>
  <si>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</si>
  <si>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</si>
  <si>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</si>
  <si>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</si>
  <si>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</si>
  <si>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</si>
  <si>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</si>
  <si>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</si>
  <si>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</si>
  <si>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</si>
  <si>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</si>
  <si>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</si>
  <si>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</si>
  <si>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</si>
  <si>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</si>
  <si>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</si>
  <si>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</si>
  <si>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</si>
  <si>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</si>
  <si>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</si>
  <si>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</si>
  <si>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</si>
  <si>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</si>
  <si>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</si>
  <si>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</si>
  <si>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</si>
  <si>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</si>
  <si>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</si>
  <si>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</si>
  <si>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</si>
  <si>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</si>
  <si>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</si>
  <si>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</si>
  <si>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</si>
  <si>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</si>
  <si>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</si>
  <si>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</si>
  <si>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</si>
  <si>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</si>
  <si>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</si>
  <si>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</si>
  <si>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</si>
  <si>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</si>
  <si>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</si>
  <si>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</si>
  <si>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</si>
  <si>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</si>
  <si>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</si>
  <si>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</si>
  <si>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</si>
  <si>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</si>
  <si>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</si>
  <si>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</si>
  <si>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</si>
  <si>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</si>
  <si>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</si>
  <si>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</si>
  <si>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</si>
  <si>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</si>
  <si>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</si>
  <si>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</si>
  <si>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</si>
  <si>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</si>
  <si>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</si>
  <si>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</si>
  <si>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</si>
  <si>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</si>
  <si>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</si>
  <si>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</si>
  <si>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</si>
  <si>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</si>
  <si>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</si>
  <si>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</si>
  <si>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</si>
  <si>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</si>
  <si>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</si>
  <si>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</si>
  <si>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</si>
  <si>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</si>
  <si>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</si>
  <si>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</si>
  <si>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</si>
  <si>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</si>
  <si>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</si>
  <si>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</si>
  <si>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</si>
  <si>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</si>
  <si>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</si>
  <si>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</si>
  <si>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</si>
  <si>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</si>
  <si>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</si>
  <si>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</si>
  <si>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</si>
  <si>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</si>
  <si>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</si>
  <si>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</si>
  <si>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</si>
  <si>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</si>
  <si>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</si>
  <si>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</si>
  <si>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</si>
  <si>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</si>
  <si>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</si>
  <si>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</si>
  <si>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</si>
  <si>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</si>
  <si>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</si>
  <si>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</si>
  <si>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</si>
  <si>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</si>
  <si>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</si>
  <si>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</si>
  <si>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</si>
  <si>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</si>
  <si>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</si>
  <si>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</si>
  <si>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</si>
  <si>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</si>
  <si>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</si>
  <si>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</si>
  <si>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</si>
  <si>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</si>
  <si>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</si>
  <si>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</si>
  <si>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</si>
  <si>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</si>
  <si>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</si>
  <si>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</si>
  <si>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</si>
  <si>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</si>
  <si>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</si>
  <si>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</si>
  <si>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</si>
  <si>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</si>
  <si>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</si>
  <si>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</si>
  <si>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</si>
  <si>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</si>
  <si>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</si>
  <si>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</si>
  <si>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</si>
  <si>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</si>
  <si>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 xml:space="preserve">CONOCIMIENTO DEL RIESGO DE INCENDIOS, DE INCIDENTES CON MATERIALES PELIGROSOS Y RESCATES EN TODAS SUS MODALIDADES        </t>
  </si>
  <si>
    <t>- Cuerpo de Bomberos Oficial, garantiza el servicio de manera continua y permanente.
-Fuente de financiación para los servicios de Bomberos son de destinación especifica, lo que permite que los recaudos garanticen el desarrollo de las labores propias del subproceso.
-Todo el personal operativo es de carrera administrativa lo que fomenta la continuidad de los procesos operativos.
-Bomberos y guardavidas con amplia experiencia lo que facilita aportar al desarrollo del conocimiento del riesgo.</t>
  </si>
  <si>
    <t xml:space="preserve">- Carecen de una fuente de financiación (para el caso de los guardavidas). -El personal administrativo está contratado bajo la modalidad de OPS y de libre nombramiento y remoción y para el caso de los guardavidas estos contratados bajo la modalidad de provisionalidad porque la visión del Cuerpo de Bomberos no se extiende más allá de los planes de desarrollo de cada gobierno.
-Ausencia de logística y equipamiento para desarrollar las actividades de conocimiento del riesgo.
- No se están realizando las actualizaciones requeridas reglamentariamente para capacitar a los bomberos.
</t>
  </si>
  <si>
    <t>- La investigación para los diseños del Mega proyecto de protección costera, aporta información importante para el conocimiento de los riesgos en las playas y el mar.
-Existencia de un reglamento especifico para el desarrollo del conocimiento de riesgo para los bomberos en Colombia.
-La Dirección Nacional de Bomberos de Colombia cuenta con un fondo para financiar los proyectos de inversión en áreas del conocimiento del riesgo.
-Los informes meteorológicos proporcionados por CIOH aportan información del conocimiento del riesgo necesaria para la toma de decisiones.
-Intercambio de conocimientos con Cuerpos de Bomberos nacionales e internacionales.</t>
  </si>
  <si>
    <t xml:space="preserve">Todos los factores que afectan al recaudo del impuesto de Industria y Comercio del cual el 7% corresponde a la sobretasa bomberil que fortalece con recursos la ejecución de los procesos del Cuerpo de Bomberos.
 -No existe suficientes fuentes de investigación o soportes teóricos para sustentar y fundamentar los conocimientos que aporten a este subproceso.
 - A nivel nacional no existe ninguna ley que regule a los guardavidas.
</t>
  </si>
  <si>
    <t xml:space="preserve">-Aplicar el reglamento especifico para los bomberos de Colombia en cuanto a las modalidades de contratación, actualización en los planes de capacitación y funciones (ley 1575 de 2012 y decreto 0256 de 2014).
-Incluir a los guardavidas en el Cuerpo de Bomberos.
</t>
  </si>
  <si>
    <t>- Hacer seguimiento y tener control estricto del recaudo correspondiente del 7% de la sobretasa de industria y comercio con el objetivo de que el 100% de ese recaudo sea destinado para la ejecución del proceso de bomberos.
-Articular con la Dirección Nacional de Bomberos de Colombia (DNBC) y otras entidades relacionadas con el conocimiento del riesgo bomberil para el fortalecimiento este subproceso.</t>
  </si>
  <si>
    <t>-Gestionar la formación del personal operativo por medio de capacitaciones a traves de la Direccion Nacional de Bomberos de Colombia en el reglamento especifico para el desarrollo del conocimiento del riesgo.
- Diseñar y ejecutar un plan anual de intercambios y alianzas dirigido a todo el personal que conforma el equipo de trabajo del subproceso de conocimiento, con los diferentes cuerpos de bomberos a nivel nacional e internacional para intercambiar ideas, practicas y conocimiento que sea aplicable al subproceso de conocimiento de riesgo.</t>
  </si>
  <si>
    <t>-Verificar y hacer seguimiento de que se realicen las capacitaciones y sus actualizaciones reglamentarias al personal operativo respetando los niveles jerarquicos.
-Presentar proyectos de acuerdo a la metodologia establecida por la Dirección Nacional de Bomberos de Colombia para la consecusión de los recursos que permitan la dotación logistica y equipamiento para el desarrollo de las actividades de conocimiento del riesgo</t>
  </si>
  <si>
    <t xml:space="preserve">ALCALDIA MAYOR DE CARTAGENA DE INDIAS </t>
  </si>
  <si>
    <t>Código: PTDDE03-F003</t>
  </si>
  <si>
    <t>NA</t>
  </si>
  <si>
    <t>MACROPROCESO: GESTION EN SEGURIDAD Y CONVIVENCIA</t>
  </si>
  <si>
    <t>Versión: 2.0</t>
  </si>
  <si>
    <t>El riesgo afecta la imagen de algún área de la organización</t>
  </si>
  <si>
    <t>PROCESO/SUBPROCESO: GESTION INTEGRAL DEL RIESGO CONTRAINCENDIO</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</si>
  <si>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</si>
  <si>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</si>
  <si>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</si>
  <si>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</si>
  <si>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</si>
  <si>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</si>
  <si>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</si>
  <si>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PROCESO:</t>
  </si>
  <si>
    <t>Misional</t>
  </si>
  <si>
    <t>Elaboración o Actualización:</t>
  </si>
  <si>
    <t>El riesgo afecta la imagen de la entidad con efecto publicitario sostenido a nivel de sector administrativo, nivel departamental o municipal</t>
  </si>
  <si>
    <t>OBJETIVO DEL PROCESO:</t>
  </si>
  <si>
    <t>Invertir anualmente recursos específicos e ICLD para reducir muertes y accidentes por fuego, pirotecnia e inmersión.</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</si>
  <si>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</si>
  <si>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</si>
  <si>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</si>
  <si>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</si>
  <si>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</si>
  <si>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</si>
  <si>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</si>
  <si>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</si>
  <si>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</si>
  <si>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</si>
  <si>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</si>
  <si>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</si>
  <si>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</si>
  <si>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</si>
  <si>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</si>
  <si>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</si>
  <si>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</si>
  <si>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</si>
  <si>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</si>
  <si>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</si>
  <si>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</si>
  <si>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</si>
  <si>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</si>
  <si>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</si>
  <si>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</si>
  <si>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</si>
  <si>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</si>
  <si>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</si>
  <si>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</si>
  <si>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</si>
  <si>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</si>
  <si>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</si>
  <si>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SUBPROCESO:</t>
  </si>
  <si>
    <t>1.1.1. No. de Riesgo</t>
  </si>
  <si>
    <t>1.1.2. ¿QUÉ? IMPACTO</t>
  </si>
  <si>
    <r>
      <t>1.1.3. ¿CÓMO? CAUSA INMEDIATA  (</t>
    </r>
    <r>
      <rPr>
        <sz val="9"/>
        <color theme="0"/>
        <rFont val="Arial Narrow"/>
        <family val="2"/>
      </rPr>
      <t xml:space="preserve">Iniciar con la palabra </t>
    </r>
    <r>
      <rPr>
        <b/>
        <sz val="9"/>
        <color theme="0"/>
        <rFont val="Arial Narrow"/>
        <family val="2"/>
      </rPr>
      <t>por)</t>
    </r>
  </si>
  <si>
    <r>
      <t>1.1.4. ¿PORQUÉ? CAUSA RAÍZ (</t>
    </r>
    <r>
      <rPr>
        <sz val="9"/>
        <color theme="0"/>
        <rFont val="Arial Narrow"/>
        <family val="2"/>
      </rPr>
      <t xml:space="preserve">Iniciar con </t>
    </r>
    <r>
      <rPr>
        <b/>
        <sz val="9"/>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</si>
  <si>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</si>
  <si>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</si>
  <si>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</si>
  <si>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</si>
  <si>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</si>
  <si>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</si>
  <si>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</si>
  <si>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</si>
  <si>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</si>
  <si>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</si>
  <si>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</si>
  <si>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</si>
  <si>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</si>
  <si>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</si>
  <si>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</si>
  <si>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</si>
  <si>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</si>
  <si>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</si>
  <si>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</si>
  <si>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</si>
  <si>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</si>
  <si>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</si>
  <si>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</si>
  <si>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</si>
  <si>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</si>
  <si>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</si>
  <si>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</si>
  <si>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</si>
  <si>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</si>
  <si>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</si>
  <si>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</si>
  <si>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</si>
  <si>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</si>
  <si>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</si>
  <si>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</si>
  <si>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R1</t>
  </si>
  <si>
    <t>Posibilidad de perdida reputacional y economica</t>
  </si>
  <si>
    <t xml:space="preserve">por la inoportuna  identificación de los escenarios y/o situaciones de riesgo de incendio, incidentes con materiales peligrosos y rescates en todas sus modalidades </t>
  </si>
  <si>
    <t>debido a la insuficiencia organizacional, recursos humanos, equipos tecnicos y/o tecnologico e infraestructura, que permitira formular las estrategias y acciones para la  prevencion, mitigacion y  manejo de los riesgos .</t>
  </si>
  <si>
    <t>A Ejecucion y administracion de procesos</t>
  </si>
  <si>
    <t>Procesos</t>
  </si>
  <si>
    <t>Mayor a 500 SMLMV</t>
  </si>
  <si>
    <t xml:space="preserve">el profesional universitario grado xx nivel xx - Comandante </t>
  </si>
  <si>
    <t>Realizara un estudio de necesidades que permitira conocer estado real de la entidad y poder dotar  con recursos humanos, equipos tecnicos y/o tecnologico e infraestructura al cuerpo de Bombero para la identificación del Riesgo de incendio, incidentes con materiales peligrosos y rescate modalidades.</t>
  </si>
  <si>
    <t>se hara seguimiento trimestral y si se presenta alguna desviacion se devolvera al profesional encargado para su correcion y/o nuevo diseño</t>
  </si>
  <si>
    <t>Preventivo</t>
  </si>
  <si>
    <t>Manual</t>
  </si>
  <si>
    <t>Sin Documentar</t>
  </si>
  <si>
    <t>Continua</t>
  </si>
  <si>
    <t>Con Registro</t>
  </si>
  <si>
    <t>Reducir mitigar</t>
  </si>
  <si>
    <t>Construira e implementara Planes de Contigencia, procedimientos y protocolos con el proposito de atender adecuadamente las emergencias de incendios e incidentes con materiales peligroso y rescate en todas sus modalidades, de acuerdo al tipo de emergencia identificada</t>
  </si>
  <si>
    <t>se hara seguimiento constante y si se presenta alguna desviacion se devolvera al profesional encargado para su correcion y/o nuevo diseño</t>
  </si>
  <si>
    <t>Diseñar y ejecutara anualmente un plan de capacitaciones continuo para la formación y actualización periódica del cuerpo de bombero en todo lo referente a Conocimiento del Riesgo de Incendio de incidentes con Materiales peligrosos y rescate en todas sus modalidades.</t>
  </si>
  <si>
    <t>Actualizara de manera constante la  Matriz de Riesgo con el propósito de identificar niveles y Controles de Riesgo de Incendio e incidentes con materiales peligrosos y rescate en todas sus modalidades.</t>
  </si>
  <si>
    <t>se hara seguimiento trimestral y si se presenta alguna desviacion se devolvera al profesional encargado para su correcion y/o nuevo diseño si se requeire</t>
  </si>
  <si>
    <t>R2</t>
  </si>
  <si>
    <t>N/A</t>
  </si>
  <si>
    <t>R3</t>
  </si>
  <si>
    <t>R4</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</si>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</sst>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38">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b/>
      <sz val="12"/>
      <name val="Arial Narrow"/>
      <family val="2"/>
    </font>
    <font>
      <b/>
      <sz val="11"/>
      <color theme="0"/>
      <name val="Arial Narrow"/>
      <family val="2"/>
    </font>
    <font>
      <sz val="12"/>
      <name val="Arial Narrow"/>
      <family val="2"/>
    </font>
    <font>
      <b/>
      <sz val="12"/>
      <color theme="0"/>
      <name val="Arial Narrow"/>
      <family val="2"/>
    </font>
    <font>
      <sz val="11"/>
      <name val="Arial Narrow"/>
      <family val="2"/>
    </font>
    <font>
      <b/>
      <sz val="20"/>
      <name val="Arial Narrow"/>
      <family val="2"/>
    </font>
    <font>
      <sz val="10"/>
      <name val="Arial Narrow"/>
      <family val="2"/>
    </font>
    <font>
      <b/>
      <sz val="8"/>
      <name val="Arial Narrow"/>
      <family val="2"/>
    </font>
    <font>
      <b/>
      <sz val="11"/>
      <name val="Arial Narrow"/>
      <family val="2"/>
    </font>
    <font>
      <b/>
      <sz val="10"/>
      <color theme="0"/>
      <name val="Arial Narrow"/>
      <family val="2"/>
    </font>
    <font>
      <b/>
      <sz val="9"/>
      <color theme="0"/>
      <name val="Arial Narrow"/>
      <family val="2"/>
    </font>
    <font>
      <b/>
      <sz val="6"/>
      <color theme="0"/>
      <name val="Arial Narrow"/>
      <family val="2"/>
    </font>
    <font>
      <sz val="9"/>
      <name val="Arial Narrow"/>
      <family val="2"/>
    </font>
    <font>
      <sz val="9"/>
      <color theme="0"/>
      <name val="Arial Narrow"/>
      <family val="2"/>
    </font>
    <font>
      <b/>
      <sz val="9"/>
      <color theme="0"/>
      <name val="Calibri"/>
      <family val="2"/>
      <scheme val="minor"/>
    </font>
    <font>
      <b/>
      <sz val="7"/>
      <color theme="0"/>
      <name val="Arial Narrow"/>
      <family val="2"/>
    </font>
    <font>
      <b/>
      <sz val="9"/>
      <color theme="1"/>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amily val="2"/>
    </font>
    <font>
      <b/>
      <sz val="8"/>
      <color theme="1"/>
      <name val="Arial"/>
      <family val="2"/>
    </font>
    <font>
      <sz val="8"/>
      <name val="Arial"/>
      <family val="2"/>
    </font>
  </fonts>
  <fills count="12">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auto="1"/>
      </left>
      <right style="thin">
        <color auto="1"/>
      </right>
      <top style="thin">
        <color auto="1"/>
      </top>
      <bottom style="medium">
        <color rgb="FF000000"/>
      </bottom>
      <diagonal/>
    </border>
    <border>
      <left style="thin">
        <color indexed="64"/>
      </left>
      <right style="thin">
        <color indexed="64"/>
      </right>
      <top/>
      <bottom style="medium">
        <color rgb="FF000000"/>
      </bottom>
      <diagonal/>
    </border>
    <border>
      <left style="thin">
        <color indexed="64"/>
      </left>
      <right/>
      <top style="thin">
        <color indexed="64"/>
      </top>
      <bottom style="medium">
        <color rgb="FF000000"/>
      </bottom>
      <diagonal/>
    </border>
    <border>
      <left style="thin">
        <color indexed="64"/>
      </left>
      <right style="medium">
        <color rgb="FF000000"/>
      </right>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4">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33" fillId="0" borderId="0"/>
  </cellStyleXfs>
  <cellXfs count="183">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4" fillId="0" borderId="0" xfId="2" applyFont="1" applyAlignment="1">
      <alignment vertical="center" wrapText="1"/>
    </xf>
    <xf numFmtId="0" fontId="22" fillId="0" borderId="0" xfId="2" applyFont="1" applyAlignment="1">
      <alignment vertical="center" wrapText="1"/>
    </xf>
    <xf numFmtId="0" fontId="25" fillId="4" borderId="1" xfId="2"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0" fontId="2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9" fontId="22" fillId="0" borderId="1" xfId="0" applyNumberFormat="1" applyFont="1" applyBorder="1" applyAlignment="1">
      <alignment horizontal="center" vertical="center" wrapText="1"/>
    </xf>
    <xf numFmtId="0" fontId="9" fillId="0" borderId="0" xfId="2" applyFont="1" applyAlignment="1">
      <alignment horizontal="justify" vertical="top" wrapText="1"/>
    </xf>
    <xf numFmtId="165" fontId="6" fillId="0" borderId="1" xfId="0" applyNumberFormat="1" applyFont="1" applyBorder="1" applyAlignment="1">
      <alignment horizontal="center" vertical="center"/>
    </xf>
    <xf numFmtId="0" fontId="28"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29" fillId="7" borderId="1" xfId="0" applyFont="1" applyFill="1" applyBorder="1" applyAlignment="1">
      <alignment horizontal="center"/>
    </xf>
    <xf numFmtId="0" fontId="30"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0" fillId="0" borderId="0" xfId="0" applyAlignment="1">
      <alignment wrapText="1"/>
    </xf>
    <xf numFmtId="9" fontId="27" fillId="0" borderId="2" xfId="2" applyNumberFormat="1" applyFont="1" applyBorder="1" applyAlignment="1">
      <alignment vertical="center" wrapText="1"/>
    </xf>
    <xf numFmtId="0" fontId="22" fillId="0" borderId="10" xfId="2" applyFont="1" applyBorder="1" applyAlignment="1">
      <alignment vertical="center"/>
    </xf>
    <xf numFmtId="0" fontId="22" fillId="0" borderId="6" xfId="2" applyFont="1" applyBorder="1" applyAlignment="1">
      <alignment vertical="center"/>
    </xf>
    <xf numFmtId="9" fontId="21" fillId="4" borderId="1" xfId="2" applyNumberFormat="1" applyFont="1" applyFill="1" applyBorder="1" applyAlignment="1">
      <alignment horizontal="center" vertical="center" wrapText="1"/>
    </xf>
    <xf numFmtId="9" fontId="27" fillId="6"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9" fontId="27" fillId="0" borderId="2" xfId="2" applyNumberFormat="1" applyFont="1" applyBorder="1" applyAlignment="1">
      <alignment horizontal="center" vertical="center" wrapText="1"/>
    </xf>
    <xf numFmtId="9" fontId="22" fillId="0" borderId="1" xfId="0" applyNumberFormat="1" applyFont="1" applyBorder="1" applyAlignment="1" applyProtection="1">
      <alignment horizontal="center" vertical="center" wrapText="1"/>
      <protection locked="0"/>
    </xf>
    <xf numFmtId="164" fontId="12" fillId="0" borderId="6" xfId="2" applyNumberFormat="1" applyFont="1" applyBorder="1" applyAlignment="1">
      <alignment horizontal="center" vertical="center" wrapText="1"/>
    </xf>
    <xf numFmtId="0" fontId="14" fillId="0" borderId="13" xfId="2" applyFont="1" applyBorder="1" applyAlignment="1">
      <alignment vertical="center" wrapText="1"/>
    </xf>
    <xf numFmtId="0" fontId="16" fillId="0" borderId="13" xfId="2" applyFont="1" applyBorder="1" applyAlignment="1">
      <alignment vertical="center" wrapText="1"/>
    </xf>
    <xf numFmtId="9" fontId="17" fillId="0" borderId="13" xfId="2" applyNumberFormat="1" applyFont="1" applyBorder="1" applyAlignment="1">
      <alignment vertical="center" wrapText="1"/>
    </xf>
    <xf numFmtId="9" fontId="17" fillId="0" borderId="13" xfId="2" applyNumberFormat="1" applyFont="1" applyBorder="1" applyAlignment="1">
      <alignment horizontal="center" vertical="center" wrapText="1"/>
    </xf>
    <xf numFmtId="0" fontId="18" fillId="0" borderId="13" xfId="2"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34" fillId="0" borderId="1" xfId="0" applyFont="1" applyBorder="1" applyAlignment="1">
      <alignment horizontal="center" vertical="center" wrapText="1"/>
    </xf>
    <xf numFmtId="0" fontId="13" fillId="0" borderId="17" xfId="2" applyFont="1" applyBorder="1" applyAlignment="1">
      <alignment vertical="center" wrapText="1"/>
    </xf>
    <xf numFmtId="0" fontId="12" fillId="0" borderId="2" xfId="2" applyFont="1" applyBorder="1" applyAlignment="1">
      <alignment horizontal="center" vertical="center" wrapText="1"/>
    </xf>
    <xf numFmtId="0" fontId="13" fillId="4" borderId="10" xfId="2" applyFont="1" applyFill="1" applyBorder="1" applyAlignment="1">
      <alignment horizontal="center" vertical="center" wrapText="1"/>
    </xf>
    <xf numFmtId="0" fontId="22" fillId="0" borderId="17" xfId="2" applyFont="1" applyBorder="1" applyAlignment="1">
      <alignment horizontal="left" vertical="top" wrapText="1"/>
    </xf>
    <xf numFmtId="0" fontId="22" fillId="0" borderId="3"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9" fillId="0" borderId="30" xfId="2" applyFont="1" applyBorder="1" applyAlignment="1">
      <alignment horizontal="center" vertical="center" wrapText="1"/>
    </xf>
    <xf numFmtId="0" fontId="22" fillId="0" borderId="32" xfId="0" applyFont="1" applyBorder="1" applyAlignment="1" applyProtection="1">
      <alignment horizontal="center" vertical="center" wrapText="1"/>
      <protection locked="0"/>
    </xf>
    <xf numFmtId="9" fontId="27" fillId="0" borderId="28" xfId="2"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2" fillId="0" borderId="29" xfId="0" applyNumberFormat="1" applyFont="1" applyBorder="1" applyAlignment="1" applyProtection="1">
      <alignment horizontal="center" vertical="center" wrapText="1"/>
      <protection locked="0"/>
    </xf>
    <xf numFmtId="9" fontId="22" fillId="0" borderId="30" xfId="0" applyNumberFormat="1" applyFont="1" applyBorder="1" applyAlignment="1" applyProtection="1">
      <alignment horizontal="center" vertical="center" wrapText="1"/>
      <protection locked="0"/>
    </xf>
    <xf numFmtId="9" fontId="22" fillId="0" borderId="30" xfId="0" applyNumberFormat="1" applyFont="1" applyBorder="1" applyAlignment="1">
      <alignment horizontal="center" vertical="center" wrapText="1"/>
    </xf>
    <xf numFmtId="0" fontId="13" fillId="0" borderId="0" xfId="2" applyFont="1" applyAlignment="1">
      <alignment vertical="center" wrapText="1"/>
    </xf>
    <xf numFmtId="164" fontId="12" fillId="0" borderId="0" xfId="2" applyNumberFormat="1" applyFont="1" applyAlignment="1">
      <alignment horizontal="center" vertical="center" wrapText="1"/>
    </xf>
    <xf numFmtId="0" fontId="15" fillId="10" borderId="0" xfId="9" applyFont="1" applyFill="1" applyAlignment="1">
      <alignment vertical="center" wrapText="1"/>
    </xf>
    <xf numFmtId="0" fontId="12" fillId="0" borderId="0" xfId="2" applyFont="1" applyAlignment="1">
      <alignment vertical="center" wrapText="1"/>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0" fillId="0" borderId="0" xfId="0" applyAlignment="1">
      <alignment horizontal="center" vertical="center" wrapText="1"/>
    </xf>
    <xf numFmtId="0" fontId="0" fillId="0" borderId="43" xfId="0" applyBorder="1" applyAlignment="1">
      <alignment horizontal="center" vertical="top" wrapText="1"/>
    </xf>
    <xf numFmtId="0" fontId="0" fillId="0" borderId="44" xfId="0" applyBorder="1" applyAlignment="1">
      <alignment horizontal="center" vertical="top" wrapText="1"/>
    </xf>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30" fillId="8" borderId="7" xfId="0" applyFont="1" applyFill="1" applyBorder="1" applyAlignment="1">
      <alignment horizontal="center"/>
    </xf>
    <xf numFmtId="0" fontId="30" fillId="8" borderId="8" xfId="0" applyFont="1" applyFill="1" applyBorder="1" applyAlignment="1">
      <alignment horizontal="center"/>
    </xf>
    <xf numFmtId="0" fontId="30" fillId="8" borderId="9" xfId="0" applyFont="1" applyFill="1" applyBorder="1" applyAlignment="1">
      <alignment horizontal="center"/>
    </xf>
    <xf numFmtId="0" fontId="30" fillId="9" borderId="7" xfId="0" applyFont="1" applyFill="1" applyBorder="1" applyAlignment="1">
      <alignment horizontal="center" wrapText="1"/>
    </xf>
    <xf numFmtId="0" fontId="30" fillId="9" borderId="8" xfId="0" applyFont="1" applyFill="1" applyBorder="1" applyAlignment="1">
      <alignment horizontal="center" wrapText="1"/>
    </xf>
    <xf numFmtId="0" fontId="30" fillId="9" borderId="9" xfId="0" applyFont="1" applyFill="1" applyBorder="1" applyAlignment="1">
      <alignment horizontal="center" wrapText="1"/>
    </xf>
    <xf numFmtId="0" fontId="11" fillId="4" borderId="24" xfId="2" applyFont="1" applyFill="1" applyBorder="1" applyAlignment="1">
      <alignment horizontal="center" vertical="center" wrapText="1"/>
    </xf>
    <xf numFmtId="0" fontId="11" fillId="4" borderId="15" xfId="2" applyFont="1" applyFill="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30" xfId="0" applyNumberFormat="1" applyFont="1" applyBorder="1" applyAlignment="1">
      <alignment horizontal="center" vertical="center" wrapText="1"/>
    </xf>
    <xf numFmtId="0" fontId="26" fillId="0" borderId="1" xfId="2" applyFont="1" applyBorder="1" applyAlignment="1">
      <alignment horizontal="center" vertical="center" wrapText="1"/>
    </xf>
    <xf numFmtId="0" fontId="26" fillId="0" borderId="30" xfId="2" applyFont="1" applyBorder="1" applyAlignment="1">
      <alignment horizontal="center" vertical="center"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31" xfId="2" applyFont="1" applyBorder="1" applyAlignment="1">
      <alignment horizontal="center" vertical="center" wrapText="1"/>
    </xf>
    <xf numFmtId="0" fontId="9" fillId="0" borderId="26" xfId="2" applyFont="1" applyBorder="1" applyAlignment="1">
      <alignment horizontal="center" vertical="center" wrapText="1"/>
    </xf>
    <xf numFmtId="0" fontId="9" fillId="0" borderId="27" xfId="2" applyFont="1" applyBorder="1" applyAlignment="1">
      <alignment horizontal="center" vertical="center" wrapText="1"/>
    </xf>
    <xf numFmtId="0" fontId="9" fillId="0" borderId="33" xfId="2" applyFont="1" applyBorder="1" applyAlignment="1">
      <alignment horizontal="center" vertical="center" wrapText="1"/>
    </xf>
    <xf numFmtId="0" fontId="26" fillId="0" borderId="1" xfId="2" applyFont="1" applyBorder="1" applyAlignment="1">
      <alignment horizontal="center" vertical="center"/>
    </xf>
    <xf numFmtId="0" fontId="26" fillId="0" borderId="30" xfId="2" applyFont="1" applyBorder="1" applyAlignment="1">
      <alignment horizontal="center" vertical="center"/>
    </xf>
    <xf numFmtId="9" fontId="27" fillId="0" borderId="2" xfId="0" applyNumberFormat="1" applyFont="1" applyBorder="1" applyAlignment="1" applyProtection="1">
      <alignment horizontal="center" vertical="center" wrapText="1"/>
      <protection locked="0"/>
    </xf>
    <xf numFmtId="9" fontId="27" fillId="0" borderId="10" xfId="0" applyNumberFormat="1" applyFont="1" applyBorder="1" applyAlignment="1" applyProtection="1">
      <alignment horizontal="center" vertical="center" wrapText="1"/>
      <protection locked="0"/>
    </xf>
    <xf numFmtId="9" fontId="27" fillId="0" borderId="31" xfId="0" applyNumberFormat="1" applyFont="1" applyBorder="1" applyAlignment="1" applyProtection="1">
      <alignment horizontal="center" vertical="center" wrapText="1"/>
      <protection locked="0"/>
    </xf>
    <xf numFmtId="0" fontId="9" fillId="0" borderId="6" xfId="2" applyFont="1" applyBorder="1" applyAlignment="1">
      <alignment horizontal="center" vertical="center" wrapText="1"/>
    </xf>
    <xf numFmtId="0" fontId="9" fillId="0" borderId="25" xfId="2" applyFont="1" applyBorder="1" applyAlignment="1">
      <alignment horizontal="center" vertical="center" wrapText="1"/>
    </xf>
    <xf numFmtId="0" fontId="22" fillId="0" borderId="15" xfId="2" applyFont="1" applyBorder="1" applyAlignment="1" applyProtection="1">
      <alignment horizontal="center" vertical="center" wrapText="1"/>
      <protection locked="0"/>
    </xf>
    <xf numFmtId="0" fontId="22" fillId="0" borderId="28" xfId="2" applyFont="1" applyBorder="1" applyAlignment="1" applyProtection="1">
      <alignment horizontal="center" vertical="center" wrapText="1"/>
      <protection locked="0"/>
    </xf>
    <xf numFmtId="0" fontId="22" fillId="0" borderId="3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9" xfId="2" applyFont="1" applyBorder="1" applyAlignment="1" applyProtection="1">
      <alignment horizontal="center" vertical="center" wrapText="1"/>
      <protection locked="0"/>
    </xf>
    <xf numFmtId="0" fontId="22" fillId="0" borderId="29"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30" xfId="2" applyFont="1" applyBorder="1" applyAlignment="1" applyProtection="1">
      <alignment horizontal="center" vertical="center" wrapText="1"/>
      <protection locked="0"/>
    </xf>
    <xf numFmtId="0" fontId="22" fillId="0" borderId="1" xfId="2" applyFont="1" applyBorder="1" applyAlignment="1">
      <alignment horizontal="center" vertical="center" wrapText="1"/>
    </xf>
    <xf numFmtId="0" fontId="22" fillId="0" borderId="30" xfId="2" applyFont="1" applyBorder="1" applyAlignment="1">
      <alignment horizontal="center" vertical="center" wrapText="1"/>
    </xf>
    <xf numFmtId="3" fontId="22" fillId="0" borderId="1" xfId="2" applyNumberFormat="1" applyFont="1" applyBorder="1" applyAlignment="1" applyProtection="1">
      <alignment horizontal="center" vertical="center" wrapText="1"/>
      <protection locked="0"/>
    </xf>
    <xf numFmtId="3" fontId="22" fillId="0" borderId="30" xfId="2" applyNumberFormat="1" applyFont="1" applyBorder="1" applyAlignment="1" applyProtection="1">
      <alignment horizontal="center" vertical="center" wrapText="1"/>
      <protection locked="0"/>
    </xf>
    <xf numFmtId="9" fontId="27" fillId="0" borderId="1" xfId="2" applyNumberFormat="1" applyFont="1" applyBorder="1" applyAlignment="1">
      <alignment horizontal="center" vertical="center" wrapText="1"/>
    </xf>
    <xf numFmtId="0" fontId="22" fillId="0" borderId="1" xfId="2" applyFont="1" applyBorder="1" applyAlignment="1">
      <alignment horizontal="center" vertical="center"/>
    </xf>
    <xf numFmtId="0" fontId="22" fillId="0" borderId="30" xfId="2" applyFont="1" applyBorder="1" applyAlignment="1">
      <alignment horizontal="center" vertical="center"/>
    </xf>
    <xf numFmtId="9" fontId="27" fillId="0" borderId="1" xfId="0" applyNumberFormat="1" applyFont="1" applyBorder="1" applyAlignment="1" applyProtection="1">
      <alignment horizontal="center" vertical="center" wrapText="1"/>
      <protection locked="0"/>
    </xf>
    <xf numFmtId="9" fontId="27" fillId="0" borderId="30" xfId="0" applyNumberFormat="1" applyFont="1" applyBorder="1" applyAlignment="1" applyProtection="1">
      <alignment horizontal="center" vertical="center" wrapText="1"/>
      <protection locked="0"/>
    </xf>
    <xf numFmtId="9" fontId="26" fillId="0" borderId="1" xfId="0" applyNumberFormat="1" applyFont="1" applyBorder="1" applyAlignment="1">
      <alignment horizontal="center" vertical="center" wrapText="1"/>
    </xf>
    <xf numFmtId="9" fontId="26" fillId="0" borderId="30" xfId="0" applyNumberFormat="1" applyFont="1" applyBorder="1" applyAlignment="1">
      <alignment horizontal="center" vertical="center" wrapText="1"/>
    </xf>
    <xf numFmtId="9" fontId="27" fillId="0" borderId="6" xfId="0" applyNumberFormat="1" applyFont="1" applyBorder="1" applyAlignment="1" applyProtection="1">
      <alignment horizontal="center" vertical="center" wrapText="1"/>
      <protection locked="0"/>
    </xf>
    <xf numFmtId="0" fontId="11" fillId="4" borderId="6" xfId="2" applyFont="1" applyFill="1" applyBorder="1" applyAlignment="1">
      <alignment horizontal="center" vertical="center" wrapText="1"/>
    </xf>
    <xf numFmtId="0" fontId="20" fillId="5" borderId="1" xfId="2" applyFont="1" applyFill="1" applyBorder="1" applyAlignment="1">
      <alignment horizontal="center" vertical="center" textRotation="90" wrapText="1"/>
    </xf>
    <xf numFmtId="9" fontId="20" fillId="4" borderId="1" xfId="2" applyNumberFormat="1" applyFont="1" applyFill="1" applyBorder="1" applyAlignment="1">
      <alignment horizontal="center" vertical="center" wrapText="1"/>
    </xf>
    <xf numFmtId="0" fontId="20" fillId="4" borderId="1" xfId="2" applyFont="1" applyFill="1" applyBorder="1" applyAlignment="1">
      <alignment horizontal="center" vertical="center" textRotation="90" wrapText="1"/>
    </xf>
    <xf numFmtId="0" fontId="20" fillId="4" borderId="22" xfId="2"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0" fillId="4" borderId="6"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7" xfId="2" applyFont="1" applyFill="1" applyBorder="1" applyAlignment="1">
      <alignment horizontal="center" vertical="center" wrapText="1"/>
    </xf>
    <xf numFmtId="0" fontId="19" fillId="4" borderId="2" xfId="2" applyFont="1" applyFill="1" applyBorder="1" applyAlignment="1">
      <alignment horizontal="center" vertical="center" wrapText="1"/>
    </xf>
    <xf numFmtId="0" fontId="19" fillId="4" borderId="1" xfId="2" applyFont="1" applyFill="1" applyBorder="1" applyAlignment="1">
      <alignment horizontal="center" vertical="center" wrapText="1"/>
    </xf>
    <xf numFmtId="9" fontId="20" fillId="4" borderId="6" xfId="2" applyNumberFormat="1" applyFont="1" applyFill="1" applyBorder="1" applyAlignment="1">
      <alignment horizontal="center" vertical="center" wrapText="1"/>
    </xf>
    <xf numFmtId="9" fontId="20" fillId="4" borderId="9" xfId="2"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10" borderId="11" xfId="13" applyFont="1" applyFill="1" applyBorder="1" applyAlignment="1">
      <alignment horizontal="justify" vertical="center" wrapText="1"/>
    </xf>
    <xf numFmtId="0" fontId="22" fillId="10" borderId="12" xfId="13" applyFont="1" applyFill="1" applyBorder="1" applyAlignment="1">
      <alignment horizontal="justify" vertical="center" wrapText="1"/>
    </xf>
    <xf numFmtId="164" fontId="12" fillId="0" borderId="6" xfId="2" applyNumberFormat="1" applyFont="1" applyBorder="1" applyAlignment="1">
      <alignment horizontal="left" vertical="center" wrapText="1"/>
    </xf>
    <xf numFmtId="164" fontId="12" fillId="0" borderId="25" xfId="2" applyNumberFormat="1" applyFont="1" applyBorder="1" applyAlignment="1">
      <alignment horizontal="left" vertical="center" wrapText="1"/>
    </xf>
    <xf numFmtId="0" fontId="35" fillId="0" borderId="21" xfId="2" applyFont="1" applyBorder="1" applyAlignment="1" applyProtection="1">
      <alignment horizontal="center" vertical="center" wrapText="1"/>
      <protection locked="0"/>
    </xf>
    <xf numFmtId="0" fontId="36" fillId="0" borderId="15" xfId="0" applyFont="1" applyBorder="1" applyAlignment="1">
      <alignment horizontal="left" vertical="center"/>
    </xf>
    <xf numFmtId="0" fontId="35" fillId="0" borderId="1" xfId="2" applyFont="1" applyBorder="1" applyAlignment="1" applyProtection="1">
      <alignment horizontal="center" vertical="center" wrapText="1"/>
      <protection locked="0"/>
    </xf>
    <xf numFmtId="0" fontId="35" fillId="0" borderId="7" xfId="2" applyFont="1" applyBorder="1" applyAlignment="1" applyProtection="1">
      <alignment horizontal="center" vertical="center" wrapText="1"/>
      <protection locked="0"/>
    </xf>
    <xf numFmtId="0" fontId="35" fillId="0" borderId="38" xfId="2" applyFont="1" applyBorder="1" applyAlignment="1" applyProtection="1">
      <alignment horizontal="center" vertical="center" wrapText="1"/>
      <protection locked="0"/>
    </xf>
    <xf numFmtId="0" fontId="35" fillId="0" borderId="16" xfId="2" applyFont="1" applyBorder="1" applyAlignment="1" applyProtection="1">
      <alignment horizontal="center" vertical="center" wrapText="1"/>
      <protection locked="0"/>
    </xf>
    <xf numFmtId="0" fontId="35" fillId="0" borderId="37" xfId="2" applyFont="1" applyBorder="1" applyAlignment="1" applyProtection="1">
      <alignment horizontal="center" vertical="center" wrapText="1"/>
      <protection locked="0"/>
    </xf>
    <xf numFmtId="0" fontId="10" fillId="0" borderId="13" xfId="2" applyFont="1" applyBorder="1" applyAlignment="1">
      <alignment horizontal="center" vertical="center"/>
    </xf>
    <xf numFmtId="0" fontId="12" fillId="0" borderId="1" xfId="2" applyFont="1" applyBorder="1" applyAlignment="1">
      <alignment horizontal="left" vertical="center" wrapText="1"/>
    </xf>
    <xf numFmtId="0" fontId="12" fillId="0" borderId="22" xfId="2" applyFont="1" applyBorder="1" applyAlignment="1">
      <alignment horizontal="left" vertical="center" wrapText="1"/>
    </xf>
    <xf numFmtId="0" fontId="12" fillId="0" borderId="0" xfId="2" applyFont="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3" fillId="4" borderId="13" xfId="2" applyFont="1" applyFill="1" applyBorder="1" applyAlignment="1">
      <alignment horizontal="center" vertical="center"/>
    </xf>
    <xf numFmtId="0" fontId="13" fillId="4" borderId="5" xfId="2" applyFont="1" applyFill="1" applyBorder="1" applyAlignment="1">
      <alignment horizontal="center" vertical="center"/>
    </xf>
    <xf numFmtId="0" fontId="11" fillId="4" borderId="25"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22" xfId="2" applyFont="1" applyFill="1" applyBorder="1" applyAlignment="1">
      <alignment horizontal="center" vertical="center" wrapText="1"/>
    </xf>
    <xf numFmtId="0" fontId="20" fillId="4" borderId="15"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14" xfId="2" applyFont="1" applyFill="1" applyBorder="1" applyAlignment="1">
      <alignment horizontal="center" vertical="center" wrapText="1"/>
    </xf>
    <xf numFmtId="0" fontId="11" fillId="4" borderId="19" xfId="2" applyFont="1" applyFill="1" applyBorder="1" applyAlignment="1">
      <alignment horizontal="center" vertical="center" wrapText="1"/>
    </xf>
    <xf numFmtId="0" fontId="16" fillId="0" borderId="18" xfId="2" applyFont="1" applyBorder="1" applyAlignment="1" applyProtection="1">
      <alignment horizontal="center" vertical="center" wrapText="1"/>
      <protection locked="0"/>
    </xf>
    <xf numFmtId="0" fontId="9" fillId="3" borderId="15" xfId="2" applyFont="1" applyFill="1" applyBorder="1" applyAlignment="1">
      <alignment horizontal="center"/>
    </xf>
    <xf numFmtId="0" fontId="11" fillId="4" borderId="39" xfId="2" applyFont="1" applyFill="1" applyBorder="1" applyAlignment="1">
      <alignment horizontal="center" vertical="center" wrapText="1"/>
    </xf>
    <xf numFmtId="0" fontId="11" fillId="4" borderId="40" xfId="2" applyFont="1" applyFill="1" applyBorder="1" applyAlignment="1">
      <alignment horizontal="center" vertical="center" wrapText="1"/>
    </xf>
    <xf numFmtId="0" fontId="11" fillId="4" borderId="23" xfId="2" applyFont="1" applyFill="1" applyBorder="1" applyAlignment="1">
      <alignment horizontal="center" vertical="center" wrapText="1"/>
    </xf>
    <xf numFmtId="0" fontId="11" fillId="4" borderId="18" xfId="2" applyFont="1" applyFill="1" applyBorder="1" applyAlignment="1">
      <alignment horizontal="center" vertical="center" wrapText="1"/>
    </xf>
    <xf numFmtId="0" fontId="11" fillId="4" borderId="20" xfId="2" applyFont="1" applyFill="1" applyBorder="1" applyAlignment="1">
      <alignment horizontal="center" vertical="center" wrapText="1"/>
    </xf>
    <xf numFmtId="0" fontId="20" fillId="4" borderId="9" xfId="2" applyFont="1" applyFill="1" applyBorder="1" applyAlignment="1">
      <alignment horizontal="center" vertical="center" wrapText="1"/>
    </xf>
    <xf numFmtId="0" fontId="9" fillId="0" borderId="24" xfId="2" applyFont="1" applyBorder="1" applyAlignment="1">
      <alignment horizontal="center" vertical="center" wrapText="1"/>
    </xf>
    <xf numFmtId="0" fontId="9" fillId="0" borderId="23" xfId="2" applyFont="1" applyBorder="1" applyAlignment="1">
      <alignment horizontal="center" vertical="center" wrapText="1"/>
    </xf>
    <xf numFmtId="0" fontId="9" fillId="0" borderId="36" xfId="2" applyFont="1" applyBorder="1" applyAlignment="1">
      <alignment horizontal="center" vertical="center" wrapText="1"/>
    </xf>
    <xf numFmtId="0" fontId="11" fillId="4" borderId="41" xfId="2" applyFont="1" applyFill="1" applyBorder="1" applyAlignment="1">
      <alignment horizontal="center" vertical="center" wrapText="1"/>
    </xf>
    <xf numFmtId="0" fontId="11" fillId="4" borderId="42" xfId="2" applyFont="1" applyFill="1" applyBorder="1" applyAlignment="1">
      <alignment horizontal="center" vertical="center" wrapText="1"/>
    </xf>
    <xf numFmtId="0" fontId="11" fillId="4" borderId="13" xfId="2" applyFont="1" applyFill="1" applyBorder="1" applyAlignment="1">
      <alignment horizontal="center" vertical="center" wrapText="1"/>
    </xf>
    <xf numFmtId="0" fontId="22" fillId="0" borderId="19" xfId="2" applyFont="1" applyBorder="1" applyAlignment="1" applyProtection="1">
      <alignment horizontal="center" vertical="center" wrapText="1"/>
      <protection locked="0"/>
    </xf>
    <xf numFmtId="0" fontId="22" fillId="0" borderId="2" xfId="2" applyFont="1" applyBorder="1" applyAlignment="1" applyProtection="1">
      <alignment horizontal="center" vertical="center" wrapText="1"/>
      <protection locked="0"/>
    </xf>
    <xf numFmtId="0" fontId="22" fillId="0" borderId="2" xfId="0" applyFont="1" applyBorder="1" applyAlignment="1">
      <alignment horizontal="center" vertical="center" wrapText="1"/>
    </xf>
    <xf numFmtId="0" fontId="36" fillId="11" borderId="15" xfId="0" applyFont="1" applyFill="1" applyBorder="1" applyAlignment="1">
      <alignment horizontal="center"/>
    </xf>
    <xf numFmtId="0" fontId="35" fillId="0" borderId="9" xfId="2" applyFont="1" applyBorder="1" applyAlignment="1" applyProtection="1">
      <alignment horizontal="center" vertical="center" wrapText="1"/>
      <protection locked="0"/>
    </xf>
  </cellXfs>
  <cellStyles count="14">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207">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83874</xdr:colOff>
      <xdr:row>0</xdr:row>
      <xdr:rowOff>35719</xdr:rowOff>
    </xdr:from>
    <xdr:to>
      <xdr:col>2</xdr:col>
      <xdr:colOff>726810</xdr:colOff>
      <xdr:row>3</xdr:row>
      <xdr:rowOff>183886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124" y="35719"/>
          <a:ext cx="1195386" cy="7768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atica/Downloads/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omas%20Romero/Documents/PLANEACION/Administracion%20del%20riesgo/gestion%20de%20ries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Anexo%203%20Racionalizaci&#243;n%20de%20Tr&#225;mites%20(V4).xlsx?D1863A7C" TargetMode="External"/><Relationship Id="rId1" Type="http://schemas.openxmlformats.org/officeDocument/2006/relationships/externalLinkPath" Target="file:///\\D1863A7C\Anexo%203%20Racionalizaci&#243;n%20de%20Tr&#225;mi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topLeftCell="A33" workbookViewId="0">
      <selection activeCell="E40" sqref="E40"/>
    </sheetView>
  </sheetViews>
  <sheetFormatPr defaultColWidth="11.42578125" defaultRowHeight="14.45"/>
  <cols>
    <col min="3" max="3" width="24.42578125" customWidth="1"/>
    <col min="4" max="4" width="6.140625" customWidth="1"/>
    <col min="5" max="5" width="21" customWidth="1"/>
    <col min="6" max="6" width="6.140625" customWidth="1"/>
    <col min="7" max="7" width="28" customWidth="1"/>
    <col min="8" max="8" width="6.5703125" customWidth="1"/>
  </cols>
  <sheetData>
    <row r="3" spans="2:8" ht="24.75" customHeight="1">
      <c r="B3" s="2" t="s">
        <v>0</v>
      </c>
      <c r="C3" s="2" t="s">
        <v>1</v>
      </c>
      <c r="D3" s="2" t="s">
        <v>2</v>
      </c>
      <c r="E3" s="2" t="s">
        <v>3</v>
      </c>
      <c r="F3" s="2" t="s">
        <v>4</v>
      </c>
      <c r="G3" s="2" t="s">
        <v>5</v>
      </c>
      <c r="H3" s="2" t="s">
        <v>6</v>
      </c>
    </row>
    <row r="4" spans="2:8" ht="19.5" customHeight="1">
      <c r="B4" s="1" t="s">
        <v>7</v>
      </c>
      <c r="C4" s="74" t="s">
        <v>8</v>
      </c>
      <c r="D4" s="71">
        <v>1</v>
      </c>
      <c r="E4" s="68" t="s">
        <v>9</v>
      </c>
      <c r="F4" s="71" t="s">
        <v>10</v>
      </c>
      <c r="G4" s="17" t="s">
        <v>11</v>
      </c>
      <c r="H4" s="16">
        <v>1</v>
      </c>
    </row>
    <row r="5" spans="2:8" ht="19.5" customHeight="1">
      <c r="B5" s="1" t="s">
        <v>7</v>
      </c>
      <c r="C5" s="75"/>
      <c r="D5" s="72"/>
      <c r="E5" s="69"/>
      <c r="F5" s="72"/>
      <c r="G5" s="17" t="s">
        <v>12</v>
      </c>
      <c r="H5" s="16">
        <v>2</v>
      </c>
    </row>
    <row r="6" spans="2:8" ht="19.5" customHeight="1">
      <c r="B6" s="1" t="s">
        <v>7</v>
      </c>
      <c r="C6" s="75"/>
      <c r="D6" s="72"/>
      <c r="E6" s="69"/>
      <c r="F6" s="72"/>
      <c r="G6" s="17" t="s">
        <v>13</v>
      </c>
      <c r="H6" s="16">
        <v>3</v>
      </c>
    </row>
    <row r="7" spans="2:8" ht="19.5" customHeight="1">
      <c r="B7" s="1" t="s">
        <v>7</v>
      </c>
      <c r="C7" s="75"/>
      <c r="D7" s="73"/>
      <c r="E7" s="70"/>
      <c r="F7" s="73"/>
      <c r="G7" s="17" t="s">
        <v>14</v>
      </c>
      <c r="H7" s="16">
        <v>4</v>
      </c>
    </row>
    <row r="8" spans="2:8" ht="19.5" customHeight="1">
      <c r="B8" s="1" t="s">
        <v>7</v>
      </c>
      <c r="C8" s="75"/>
      <c r="D8" s="3">
        <f>1+D4</f>
        <v>2</v>
      </c>
      <c r="E8" s="5" t="s">
        <v>15</v>
      </c>
      <c r="F8" s="3" t="s">
        <v>16</v>
      </c>
      <c r="G8" s="17" t="s">
        <v>14</v>
      </c>
      <c r="H8" s="16">
        <v>1</v>
      </c>
    </row>
    <row r="9" spans="2:8" ht="19.5" customHeight="1">
      <c r="B9" s="1" t="s">
        <v>7</v>
      </c>
      <c r="C9" s="75"/>
      <c r="D9" s="71">
        <v>3</v>
      </c>
      <c r="E9" s="68" t="s">
        <v>17</v>
      </c>
      <c r="F9" s="71" t="s">
        <v>18</v>
      </c>
      <c r="G9" s="17" t="s">
        <v>19</v>
      </c>
      <c r="H9" s="16">
        <v>1</v>
      </c>
    </row>
    <row r="10" spans="2:8" ht="19.5" customHeight="1">
      <c r="B10" s="1" t="s">
        <v>7</v>
      </c>
      <c r="C10" s="75"/>
      <c r="D10" s="72"/>
      <c r="E10" s="69"/>
      <c r="F10" s="72"/>
      <c r="G10" s="17" t="s">
        <v>20</v>
      </c>
      <c r="H10" s="16">
        <v>2</v>
      </c>
    </row>
    <row r="11" spans="2:8" ht="19.5" customHeight="1">
      <c r="B11" s="1" t="s">
        <v>7</v>
      </c>
      <c r="C11" s="75"/>
      <c r="D11" s="72"/>
      <c r="E11" s="69"/>
      <c r="F11" s="72"/>
      <c r="G11" s="17" t="s">
        <v>21</v>
      </c>
      <c r="H11" s="16">
        <v>3</v>
      </c>
    </row>
    <row r="12" spans="2:8" ht="19.5" customHeight="1">
      <c r="B12" s="1" t="s">
        <v>7</v>
      </c>
      <c r="C12" s="75"/>
      <c r="D12" s="73"/>
      <c r="E12" s="70"/>
      <c r="F12" s="73"/>
      <c r="G12" s="17" t="s">
        <v>22</v>
      </c>
      <c r="H12" s="16">
        <v>4</v>
      </c>
    </row>
    <row r="13" spans="2:8" ht="34.5" customHeight="1">
      <c r="B13" s="1" t="s">
        <v>7</v>
      </c>
      <c r="C13" s="75"/>
      <c r="D13" s="71">
        <v>4</v>
      </c>
      <c r="E13" s="68" t="s">
        <v>23</v>
      </c>
      <c r="F13" s="71" t="s">
        <v>24</v>
      </c>
      <c r="G13" s="17" t="s">
        <v>25</v>
      </c>
      <c r="H13" s="16">
        <v>1</v>
      </c>
    </row>
    <row r="14" spans="2:8" ht="20.45">
      <c r="B14" s="1" t="s">
        <v>7</v>
      </c>
      <c r="C14" s="75"/>
      <c r="D14" s="72"/>
      <c r="E14" s="69"/>
      <c r="F14" s="72"/>
      <c r="G14" s="17" t="s">
        <v>26</v>
      </c>
      <c r="H14" s="16">
        <v>2</v>
      </c>
    </row>
    <row r="15" spans="2:8">
      <c r="B15" s="1" t="s">
        <v>7</v>
      </c>
      <c r="C15" s="75"/>
      <c r="D15" s="72"/>
      <c r="E15" s="69"/>
      <c r="F15" s="72"/>
      <c r="G15" s="17" t="s">
        <v>27</v>
      </c>
      <c r="H15" s="16">
        <v>3</v>
      </c>
    </row>
    <row r="16" spans="2:8">
      <c r="B16" s="1" t="s">
        <v>7</v>
      </c>
      <c r="C16" s="75"/>
      <c r="D16" s="73"/>
      <c r="E16" s="70"/>
      <c r="F16" s="73"/>
      <c r="G16" s="17" t="s">
        <v>28</v>
      </c>
      <c r="H16" s="16">
        <v>4</v>
      </c>
    </row>
    <row r="17" spans="2:8" ht="34.5" customHeight="1">
      <c r="B17" s="1" t="s">
        <v>7</v>
      </c>
      <c r="C17" s="75"/>
      <c r="D17" s="71">
        <v>5</v>
      </c>
      <c r="E17" s="68" t="s">
        <v>29</v>
      </c>
      <c r="F17" s="71" t="s">
        <v>30</v>
      </c>
      <c r="G17" s="17" t="s">
        <v>31</v>
      </c>
      <c r="H17" s="16">
        <v>1</v>
      </c>
    </row>
    <row r="18" spans="2:8">
      <c r="B18" s="1" t="s">
        <v>7</v>
      </c>
      <c r="C18" s="75"/>
      <c r="D18" s="72"/>
      <c r="E18" s="69"/>
      <c r="F18" s="72"/>
      <c r="G18" s="17" t="s">
        <v>32</v>
      </c>
      <c r="H18" s="16">
        <v>2</v>
      </c>
    </row>
    <row r="19" spans="2:8">
      <c r="B19" s="1" t="s">
        <v>7</v>
      </c>
      <c r="C19" s="75"/>
      <c r="D19" s="72"/>
      <c r="E19" s="69"/>
      <c r="F19" s="72"/>
      <c r="G19" s="17" t="s">
        <v>33</v>
      </c>
      <c r="H19" s="16">
        <v>3</v>
      </c>
    </row>
    <row r="20" spans="2:8">
      <c r="B20" s="1" t="s">
        <v>7</v>
      </c>
      <c r="C20" s="75"/>
      <c r="D20" s="73"/>
      <c r="E20" s="70"/>
      <c r="F20" s="73"/>
      <c r="G20" s="17" t="s">
        <v>34</v>
      </c>
      <c r="H20" s="16">
        <v>4</v>
      </c>
    </row>
    <row r="21" spans="2:8" ht="34.5" customHeight="1">
      <c r="B21" s="1" t="s">
        <v>7</v>
      </c>
      <c r="C21" s="75"/>
      <c r="D21" s="71">
        <v>6</v>
      </c>
      <c r="E21" s="68" t="s">
        <v>35</v>
      </c>
      <c r="F21" s="71" t="s">
        <v>36</v>
      </c>
      <c r="G21" s="17" t="s">
        <v>37</v>
      </c>
      <c r="H21" s="16">
        <v>1</v>
      </c>
    </row>
    <row r="22" spans="2:8" ht="20.45">
      <c r="B22" s="1" t="s">
        <v>7</v>
      </c>
      <c r="C22" s="75"/>
      <c r="D22" s="72"/>
      <c r="E22" s="69"/>
      <c r="F22" s="72"/>
      <c r="G22" s="17" t="s">
        <v>38</v>
      </c>
      <c r="H22" s="16">
        <v>2</v>
      </c>
    </row>
    <row r="23" spans="2:8" ht="20.45">
      <c r="B23" s="1" t="s">
        <v>7</v>
      </c>
      <c r="C23" s="76"/>
      <c r="D23" s="73"/>
      <c r="E23" s="70"/>
      <c r="F23" s="73"/>
      <c r="G23" s="17" t="s">
        <v>39</v>
      </c>
      <c r="H23" s="16">
        <v>3</v>
      </c>
    </row>
    <row r="24" spans="2:8" ht="30" customHeight="1">
      <c r="B24" s="1" t="s">
        <v>7</v>
      </c>
      <c r="C24" s="18" t="s">
        <v>40</v>
      </c>
      <c r="D24" s="3">
        <v>7</v>
      </c>
      <c r="E24" s="5" t="s">
        <v>41</v>
      </c>
      <c r="F24" s="1" t="s">
        <v>42</v>
      </c>
      <c r="G24" s="4"/>
      <c r="H24" s="1"/>
    </row>
    <row r="25" spans="2:8">
      <c r="B25" s="1" t="s">
        <v>7</v>
      </c>
      <c r="C25" s="18" t="s">
        <v>43</v>
      </c>
      <c r="D25" s="3">
        <v>8</v>
      </c>
      <c r="E25" s="5" t="s">
        <v>44</v>
      </c>
      <c r="F25" s="1" t="s">
        <v>45</v>
      </c>
      <c r="G25" s="4"/>
      <c r="H25" s="1"/>
    </row>
    <row r="26" spans="2:8" ht="21.6">
      <c r="B26" s="1" t="s">
        <v>7</v>
      </c>
      <c r="C26" s="18" t="s">
        <v>43</v>
      </c>
      <c r="D26" s="3">
        <v>9</v>
      </c>
      <c r="E26" s="5" t="s">
        <v>46</v>
      </c>
      <c r="F26" s="1" t="s">
        <v>47</v>
      </c>
      <c r="G26" s="4"/>
      <c r="H26" s="1"/>
    </row>
    <row r="27" spans="2:8" ht="21.6">
      <c r="B27" s="1" t="s">
        <v>7</v>
      </c>
      <c r="C27" s="18" t="s">
        <v>43</v>
      </c>
      <c r="D27" s="3">
        <v>10</v>
      </c>
      <c r="E27" s="5" t="s">
        <v>48</v>
      </c>
      <c r="F27" s="1" t="s">
        <v>49</v>
      </c>
      <c r="G27" s="4"/>
      <c r="H27" s="1"/>
    </row>
    <row r="28" spans="2:8" ht="20.45">
      <c r="B28" s="1" t="s">
        <v>7</v>
      </c>
      <c r="C28" s="18" t="s">
        <v>50</v>
      </c>
      <c r="D28" s="3">
        <v>11</v>
      </c>
      <c r="E28" s="5" t="s">
        <v>51</v>
      </c>
      <c r="F28" s="1" t="s">
        <v>52</v>
      </c>
      <c r="G28" s="4"/>
      <c r="H28" s="1"/>
    </row>
    <row r="29" spans="2:8" ht="20.45">
      <c r="B29" s="1" t="s">
        <v>7</v>
      </c>
      <c r="C29" s="18" t="s">
        <v>50</v>
      </c>
      <c r="D29" s="3">
        <v>12</v>
      </c>
      <c r="E29" s="5" t="s">
        <v>53</v>
      </c>
      <c r="F29" s="1" t="s">
        <v>54</v>
      </c>
      <c r="G29" s="4"/>
      <c r="H29" s="1"/>
    </row>
    <row r="30" spans="2:8">
      <c r="B30" s="1" t="s">
        <v>55</v>
      </c>
      <c r="C30" s="18" t="s">
        <v>56</v>
      </c>
      <c r="D30" s="3">
        <v>13</v>
      </c>
      <c r="E30" s="5" t="s">
        <v>57</v>
      </c>
      <c r="F30" s="1" t="s">
        <v>58</v>
      </c>
      <c r="G30" s="4"/>
      <c r="H30" s="1"/>
    </row>
    <row r="31" spans="2:8">
      <c r="B31" s="1" t="s">
        <v>55</v>
      </c>
      <c r="C31" s="18" t="s">
        <v>56</v>
      </c>
      <c r="D31" s="3">
        <v>14</v>
      </c>
      <c r="E31" s="5" t="s">
        <v>59</v>
      </c>
      <c r="F31" s="1" t="s">
        <v>60</v>
      </c>
      <c r="G31" s="4"/>
      <c r="H31" s="1"/>
    </row>
    <row r="32" spans="2:8">
      <c r="B32" s="1" t="s">
        <v>55</v>
      </c>
      <c r="C32" s="18" t="s">
        <v>56</v>
      </c>
      <c r="D32" s="3">
        <v>15</v>
      </c>
      <c r="E32" s="5" t="s">
        <v>61</v>
      </c>
      <c r="F32" s="1" t="s">
        <v>62</v>
      </c>
      <c r="G32" s="4"/>
      <c r="H32" s="1"/>
    </row>
    <row r="33" spans="2:8" ht="21.6">
      <c r="B33" s="1" t="s">
        <v>55</v>
      </c>
      <c r="C33" s="18" t="s">
        <v>56</v>
      </c>
      <c r="D33" s="3">
        <v>16</v>
      </c>
      <c r="E33" s="5" t="s">
        <v>63</v>
      </c>
      <c r="F33" s="1" t="s">
        <v>64</v>
      </c>
      <c r="G33" s="4"/>
      <c r="H33" s="1"/>
    </row>
    <row r="34" spans="2:8" ht="21.6">
      <c r="B34" s="1" t="s">
        <v>55</v>
      </c>
      <c r="C34" s="18" t="s">
        <v>56</v>
      </c>
      <c r="D34" s="3">
        <v>17</v>
      </c>
      <c r="E34" s="5" t="s">
        <v>65</v>
      </c>
      <c r="F34" s="1" t="s">
        <v>66</v>
      </c>
      <c r="G34" s="4"/>
      <c r="H34" s="1"/>
    </row>
    <row r="35" spans="2:8" ht="42">
      <c r="B35" s="1" t="s">
        <v>55</v>
      </c>
      <c r="C35" s="18" t="s">
        <v>56</v>
      </c>
      <c r="D35" s="3">
        <v>18</v>
      </c>
      <c r="E35" s="5" t="s">
        <v>67</v>
      </c>
      <c r="F35" s="1" t="s">
        <v>68</v>
      </c>
      <c r="G35" s="5"/>
      <c r="H35" s="1"/>
    </row>
    <row r="36" spans="2:8" ht="21.6">
      <c r="B36" s="1" t="s">
        <v>55</v>
      </c>
      <c r="C36" s="18" t="s">
        <v>69</v>
      </c>
      <c r="D36" s="3">
        <v>19</v>
      </c>
      <c r="E36" s="5" t="s">
        <v>70</v>
      </c>
      <c r="F36" s="1" t="s">
        <v>71</v>
      </c>
      <c r="G36" s="4"/>
      <c r="H36" s="1"/>
    </row>
    <row r="37" spans="2:8">
      <c r="B37" s="1" t="s">
        <v>55</v>
      </c>
      <c r="C37" s="18" t="s">
        <v>69</v>
      </c>
      <c r="D37" s="3">
        <v>20</v>
      </c>
      <c r="E37" s="5" t="s">
        <v>72</v>
      </c>
      <c r="F37" s="1" t="s">
        <v>73</v>
      </c>
      <c r="G37" s="4"/>
      <c r="H37" s="1"/>
    </row>
    <row r="38" spans="2:8">
      <c r="B38" s="1" t="s">
        <v>55</v>
      </c>
      <c r="C38" s="18" t="s">
        <v>69</v>
      </c>
      <c r="D38" s="3">
        <v>21</v>
      </c>
      <c r="E38" s="5" t="s">
        <v>74</v>
      </c>
      <c r="F38" s="1" t="s">
        <v>75</v>
      </c>
      <c r="G38" s="4"/>
      <c r="H38" s="1"/>
    </row>
    <row r="39" spans="2:8" ht="21.6">
      <c r="B39" s="1" t="s">
        <v>55</v>
      </c>
      <c r="C39" s="18" t="s">
        <v>76</v>
      </c>
      <c r="D39" s="3">
        <v>22</v>
      </c>
      <c r="E39" s="5" t="s">
        <v>77</v>
      </c>
      <c r="F39" s="1" t="s">
        <v>78</v>
      </c>
      <c r="G39" s="4"/>
      <c r="H39" s="1"/>
    </row>
    <row r="40" spans="2:8" ht="21.6">
      <c r="B40" s="1" t="s">
        <v>55</v>
      </c>
      <c r="C40" s="18" t="s">
        <v>76</v>
      </c>
      <c r="D40" s="3">
        <v>23</v>
      </c>
      <c r="E40" s="5" t="s">
        <v>79</v>
      </c>
      <c r="F40" s="1" t="s">
        <v>80</v>
      </c>
      <c r="G40" s="4"/>
      <c r="H40" s="1"/>
    </row>
    <row r="41" spans="2:8" ht="21.6">
      <c r="B41" s="1" t="s">
        <v>55</v>
      </c>
      <c r="C41" s="18" t="s">
        <v>76</v>
      </c>
      <c r="D41" s="3">
        <v>24</v>
      </c>
      <c r="E41" s="5" t="s">
        <v>81</v>
      </c>
      <c r="F41" s="1" t="s">
        <v>82</v>
      </c>
      <c r="G41" s="4"/>
      <c r="H41" s="1"/>
    </row>
    <row r="42" spans="2:8" ht="30.6">
      <c r="B42" s="1" t="s">
        <v>55</v>
      </c>
      <c r="C42" s="18" t="s">
        <v>76</v>
      </c>
      <c r="D42" s="3">
        <v>25</v>
      </c>
      <c r="E42" s="39" t="s">
        <v>83</v>
      </c>
      <c r="F42" s="1" t="s">
        <v>84</v>
      </c>
      <c r="G42" s="4"/>
      <c r="H42" s="1"/>
    </row>
    <row r="43" spans="2:8" ht="20.45">
      <c r="B43" s="1" t="s">
        <v>55</v>
      </c>
      <c r="C43" s="18" t="s">
        <v>76</v>
      </c>
      <c r="D43" s="3">
        <v>26</v>
      </c>
      <c r="E43" s="5" t="s">
        <v>85</v>
      </c>
      <c r="F43" s="1" t="s">
        <v>86</v>
      </c>
      <c r="G43" s="4"/>
      <c r="H43" s="1"/>
    </row>
    <row r="44" spans="2:8" ht="20.45">
      <c r="B44" s="1" t="s">
        <v>55</v>
      </c>
      <c r="C44" s="18" t="s">
        <v>76</v>
      </c>
      <c r="D44" s="3">
        <f>1+D43</f>
        <v>27</v>
      </c>
      <c r="E44" s="40" t="s">
        <v>87</v>
      </c>
      <c r="F44" s="1" t="s">
        <v>88</v>
      </c>
      <c r="G44" s="4"/>
      <c r="H44" s="1"/>
    </row>
    <row r="45" spans="2:8" ht="31.9">
      <c r="B45" s="1" t="s">
        <v>55</v>
      </c>
      <c r="C45" s="18" t="s">
        <v>89</v>
      </c>
      <c r="D45" s="3">
        <f t="shared" ref="D45:D92" si="0">1+D44</f>
        <v>28</v>
      </c>
      <c r="E45" s="5" t="s">
        <v>90</v>
      </c>
      <c r="F45" s="1" t="s">
        <v>91</v>
      </c>
      <c r="G45" s="4"/>
      <c r="H45" s="1"/>
    </row>
    <row r="46" spans="2:8" ht="42">
      <c r="B46" s="1" t="s">
        <v>55</v>
      </c>
      <c r="C46" s="18" t="s">
        <v>92</v>
      </c>
      <c r="D46" s="3">
        <f t="shared" si="0"/>
        <v>29</v>
      </c>
      <c r="E46" s="5" t="s">
        <v>93</v>
      </c>
      <c r="F46" s="1" t="s">
        <v>94</v>
      </c>
      <c r="G46" s="6"/>
      <c r="H46" s="1"/>
    </row>
    <row r="47" spans="2:8" ht="52.15">
      <c r="B47" s="1" t="s">
        <v>55</v>
      </c>
      <c r="C47" s="18" t="s">
        <v>92</v>
      </c>
      <c r="D47" s="3">
        <f t="shared" si="0"/>
        <v>30</v>
      </c>
      <c r="E47" s="5" t="s">
        <v>95</v>
      </c>
      <c r="F47" s="1" t="s">
        <v>96</v>
      </c>
      <c r="G47" s="5"/>
      <c r="H47" s="1"/>
    </row>
    <row r="48" spans="2:8" ht="21.6">
      <c r="B48" s="1" t="s">
        <v>55</v>
      </c>
      <c r="C48" s="18" t="s">
        <v>92</v>
      </c>
      <c r="D48" s="3">
        <f t="shared" si="0"/>
        <v>31</v>
      </c>
      <c r="E48" s="5" t="s">
        <v>97</v>
      </c>
      <c r="F48" s="1" t="s">
        <v>98</v>
      </c>
      <c r="G48" s="4"/>
      <c r="H48" s="1"/>
    </row>
    <row r="49" spans="2:8">
      <c r="B49" s="1" t="s">
        <v>55</v>
      </c>
      <c r="C49" s="18" t="s">
        <v>92</v>
      </c>
      <c r="D49" s="3">
        <f t="shared" si="0"/>
        <v>32</v>
      </c>
      <c r="E49" s="5" t="s">
        <v>99</v>
      </c>
      <c r="F49" s="1" t="s">
        <v>100</v>
      </c>
      <c r="G49" s="4"/>
      <c r="H49" s="1"/>
    </row>
    <row r="50" spans="2:8" ht="21.6">
      <c r="B50" s="1" t="s">
        <v>55</v>
      </c>
      <c r="C50" s="18" t="s">
        <v>101</v>
      </c>
      <c r="D50" s="3">
        <f t="shared" si="0"/>
        <v>33</v>
      </c>
      <c r="E50" s="5" t="s">
        <v>102</v>
      </c>
      <c r="F50" s="1" t="s">
        <v>103</v>
      </c>
      <c r="G50" s="4"/>
      <c r="H50" s="1"/>
    </row>
    <row r="51" spans="2:8" ht="21.6">
      <c r="B51" s="1" t="s">
        <v>55</v>
      </c>
      <c r="C51" s="18" t="s">
        <v>104</v>
      </c>
      <c r="D51" s="3">
        <f t="shared" si="0"/>
        <v>34</v>
      </c>
      <c r="E51" s="5" t="s">
        <v>105</v>
      </c>
      <c r="F51" s="1" t="s">
        <v>106</v>
      </c>
      <c r="G51" s="4"/>
      <c r="H51" s="1"/>
    </row>
    <row r="52" spans="2:8" ht="31.9">
      <c r="B52" s="1" t="s">
        <v>55</v>
      </c>
      <c r="C52" s="18" t="s">
        <v>104</v>
      </c>
      <c r="D52" s="3">
        <f t="shared" si="0"/>
        <v>35</v>
      </c>
      <c r="E52" s="5" t="s">
        <v>107</v>
      </c>
      <c r="F52" s="1" t="s">
        <v>108</v>
      </c>
      <c r="G52" s="4"/>
      <c r="H52" s="1"/>
    </row>
    <row r="53" spans="2:8">
      <c r="B53" s="1" t="s">
        <v>55</v>
      </c>
      <c r="C53" s="18" t="s">
        <v>104</v>
      </c>
      <c r="D53" s="3">
        <f t="shared" si="0"/>
        <v>36</v>
      </c>
      <c r="E53" s="5" t="s">
        <v>109</v>
      </c>
      <c r="F53" s="1" t="s">
        <v>110</v>
      </c>
      <c r="G53" s="4"/>
      <c r="H53" s="1"/>
    </row>
    <row r="54" spans="2:8">
      <c r="B54" s="1" t="s">
        <v>55</v>
      </c>
      <c r="C54" s="18" t="s">
        <v>104</v>
      </c>
      <c r="D54" s="3">
        <f t="shared" si="0"/>
        <v>37</v>
      </c>
      <c r="E54" s="5" t="s">
        <v>111</v>
      </c>
      <c r="F54" s="1" t="s">
        <v>112</v>
      </c>
      <c r="G54" s="4"/>
      <c r="H54" s="1"/>
    </row>
    <row r="55" spans="2:8" ht="21.6">
      <c r="B55" s="1" t="s">
        <v>55</v>
      </c>
      <c r="C55" s="18" t="s">
        <v>104</v>
      </c>
      <c r="D55" s="3">
        <f t="shared" si="0"/>
        <v>38</v>
      </c>
      <c r="E55" s="5" t="s">
        <v>113</v>
      </c>
      <c r="F55" s="1" t="s">
        <v>114</v>
      </c>
      <c r="G55" s="4"/>
      <c r="H55" s="1"/>
    </row>
    <row r="56" spans="2:8" ht="21.6">
      <c r="B56" s="1" t="s">
        <v>55</v>
      </c>
      <c r="C56" s="18" t="s">
        <v>104</v>
      </c>
      <c r="D56" s="3">
        <f t="shared" si="0"/>
        <v>39</v>
      </c>
      <c r="E56" s="5" t="s">
        <v>115</v>
      </c>
      <c r="F56" s="1" t="s">
        <v>116</v>
      </c>
      <c r="G56" s="4"/>
      <c r="H56" s="1"/>
    </row>
    <row r="57" spans="2:8" ht="21.6">
      <c r="B57" s="1" t="s">
        <v>55</v>
      </c>
      <c r="C57" s="18" t="s">
        <v>104</v>
      </c>
      <c r="D57" s="3">
        <f t="shared" si="0"/>
        <v>40</v>
      </c>
      <c r="E57" s="5" t="s">
        <v>117</v>
      </c>
      <c r="F57" s="1" t="s">
        <v>118</v>
      </c>
      <c r="G57" s="4"/>
      <c r="H57" s="1"/>
    </row>
    <row r="58" spans="2:8">
      <c r="B58" s="1" t="s">
        <v>55</v>
      </c>
      <c r="C58" s="18" t="s">
        <v>104</v>
      </c>
      <c r="D58" s="3">
        <f t="shared" si="0"/>
        <v>41</v>
      </c>
      <c r="E58" s="5" t="s">
        <v>119</v>
      </c>
      <c r="F58" s="1" t="s">
        <v>120</v>
      </c>
      <c r="G58" s="4"/>
      <c r="H58" s="1"/>
    </row>
    <row r="59" spans="2:8" ht="21.6">
      <c r="B59" s="1" t="s">
        <v>55</v>
      </c>
      <c r="C59" s="18" t="s">
        <v>104</v>
      </c>
      <c r="D59" s="3">
        <f t="shared" si="0"/>
        <v>42</v>
      </c>
      <c r="E59" s="5" t="s">
        <v>121</v>
      </c>
      <c r="F59" s="1" t="s">
        <v>122</v>
      </c>
      <c r="G59" s="4"/>
      <c r="H59" s="1"/>
    </row>
    <row r="60" spans="2:8">
      <c r="B60" s="1" t="s">
        <v>55</v>
      </c>
      <c r="C60" s="18" t="s">
        <v>104</v>
      </c>
      <c r="D60" s="3">
        <f t="shared" si="0"/>
        <v>43</v>
      </c>
      <c r="E60" s="5" t="s">
        <v>123</v>
      </c>
      <c r="F60" s="1" t="s">
        <v>124</v>
      </c>
      <c r="G60" s="4"/>
      <c r="H60" s="1"/>
    </row>
    <row r="61" spans="2:8" ht="31.9">
      <c r="B61" s="1" t="s">
        <v>55</v>
      </c>
      <c r="C61" s="18" t="s">
        <v>104</v>
      </c>
      <c r="D61" s="3">
        <f t="shared" si="0"/>
        <v>44</v>
      </c>
      <c r="E61" s="5" t="s">
        <v>125</v>
      </c>
      <c r="F61" s="1" t="s">
        <v>126</v>
      </c>
      <c r="G61" s="4"/>
      <c r="H61" s="1"/>
    </row>
    <row r="62" spans="2:8">
      <c r="B62" s="1" t="s">
        <v>55</v>
      </c>
      <c r="C62" s="18" t="s">
        <v>104</v>
      </c>
      <c r="D62" s="3">
        <f t="shared" si="0"/>
        <v>45</v>
      </c>
      <c r="E62" s="5" t="s">
        <v>127</v>
      </c>
      <c r="F62" s="1" t="s">
        <v>128</v>
      </c>
      <c r="G62" s="4"/>
      <c r="H62" s="1"/>
    </row>
    <row r="63" spans="2:8">
      <c r="B63" s="1" t="s">
        <v>129</v>
      </c>
      <c r="C63" s="18" t="s">
        <v>130</v>
      </c>
      <c r="D63" s="3">
        <f t="shared" si="0"/>
        <v>46</v>
      </c>
      <c r="E63" s="5" t="s">
        <v>131</v>
      </c>
      <c r="F63" s="1" t="s">
        <v>132</v>
      </c>
      <c r="G63" s="4"/>
      <c r="H63" s="1"/>
    </row>
    <row r="64" spans="2:8" ht="21.6">
      <c r="B64" s="1" t="s">
        <v>129</v>
      </c>
      <c r="C64" s="18" t="s">
        <v>130</v>
      </c>
      <c r="D64" s="3">
        <f t="shared" si="0"/>
        <v>47</v>
      </c>
      <c r="E64" s="5" t="s">
        <v>133</v>
      </c>
      <c r="F64" s="1" t="s">
        <v>134</v>
      </c>
      <c r="G64" s="4"/>
      <c r="H64" s="1"/>
    </row>
    <row r="65" spans="2:8">
      <c r="B65" s="1" t="s">
        <v>129</v>
      </c>
      <c r="C65" s="18" t="s">
        <v>130</v>
      </c>
      <c r="D65" s="3">
        <f t="shared" si="0"/>
        <v>48</v>
      </c>
      <c r="E65" s="5" t="s">
        <v>135</v>
      </c>
      <c r="F65" s="1" t="s">
        <v>136</v>
      </c>
      <c r="G65" s="4"/>
      <c r="H65" s="1"/>
    </row>
    <row r="66" spans="2:8">
      <c r="B66" s="1" t="s">
        <v>129</v>
      </c>
      <c r="C66" s="18" t="s">
        <v>130</v>
      </c>
      <c r="D66" s="3">
        <f t="shared" si="0"/>
        <v>49</v>
      </c>
      <c r="E66" s="5" t="s">
        <v>137</v>
      </c>
      <c r="F66" s="1" t="s">
        <v>138</v>
      </c>
      <c r="G66" s="4"/>
      <c r="H66" s="1"/>
    </row>
    <row r="67" spans="2:8">
      <c r="B67" s="1" t="s">
        <v>129</v>
      </c>
      <c r="C67" s="18" t="s">
        <v>130</v>
      </c>
      <c r="D67" s="3">
        <f t="shared" si="0"/>
        <v>50</v>
      </c>
      <c r="E67" s="5" t="s">
        <v>139</v>
      </c>
      <c r="F67" s="1" t="s">
        <v>140</v>
      </c>
      <c r="G67" s="4"/>
      <c r="H67" s="1"/>
    </row>
    <row r="68" spans="2:8" ht="21.6">
      <c r="B68" s="1" t="s">
        <v>129</v>
      </c>
      <c r="C68" s="18" t="s">
        <v>130</v>
      </c>
      <c r="D68" s="3">
        <f t="shared" si="0"/>
        <v>51</v>
      </c>
      <c r="E68" s="5" t="s">
        <v>141</v>
      </c>
      <c r="F68" s="1" t="s">
        <v>142</v>
      </c>
      <c r="G68" s="4"/>
      <c r="H68" s="1"/>
    </row>
    <row r="69" spans="2:8">
      <c r="B69" s="1" t="s">
        <v>129</v>
      </c>
      <c r="C69" s="18" t="s">
        <v>130</v>
      </c>
      <c r="D69" s="3">
        <f t="shared" si="0"/>
        <v>52</v>
      </c>
      <c r="E69" s="5" t="s">
        <v>143</v>
      </c>
      <c r="F69" s="1" t="s">
        <v>144</v>
      </c>
      <c r="G69" s="4"/>
      <c r="H69" s="1"/>
    </row>
    <row r="70" spans="2:8">
      <c r="B70" s="1" t="s">
        <v>129</v>
      </c>
      <c r="C70" s="18" t="s">
        <v>130</v>
      </c>
      <c r="D70" s="3">
        <f t="shared" si="0"/>
        <v>53</v>
      </c>
      <c r="E70" s="5" t="s">
        <v>145</v>
      </c>
      <c r="F70" s="1" t="s">
        <v>146</v>
      </c>
      <c r="G70" s="4"/>
      <c r="H70" s="1"/>
    </row>
    <row r="71" spans="2:8">
      <c r="B71" s="1" t="s">
        <v>129</v>
      </c>
      <c r="C71" s="18" t="s">
        <v>130</v>
      </c>
      <c r="D71" s="3">
        <f t="shared" si="0"/>
        <v>54</v>
      </c>
      <c r="E71" s="5" t="s">
        <v>147</v>
      </c>
      <c r="F71" s="1" t="s">
        <v>148</v>
      </c>
      <c r="G71" s="4"/>
      <c r="H71" s="1"/>
    </row>
    <row r="72" spans="2:8" ht="21.6">
      <c r="B72" s="1" t="s">
        <v>129</v>
      </c>
      <c r="C72" s="18" t="s">
        <v>149</v>
      </c>
      <c r="D72" s="3">
        <f t="shared" si="0"/>
        <v>55</v>
      </c>
      <c r="E72" s="5" t="s">
        <v>150</v>
      </c>
      <c r="F72" s="1" t="s">
        <v>151</v>
      </c>
      <c r="G72" s="4"/>
      <c r="H72" s="1"/>
    </row>
    <row r="73" spans="2:8" ht="31.9">
      <c r="B73" s="1" t="s">
        <v>129</v>
      </c>
      <c r="C73" s="18" t="s">
        <v>149</v>
      </c>
      <c r="D73" s="3">
        <f t="shared" si="0"/>
        <v>56</v>
      </c>
      <c r="E73" s="5" t="s">
        <v>152</v>
      </c>
      <c r="F73" s="1" t="s">
        <v>153</v>
      </c>
      <c r="G73" s="4"/>
      <c r="H73" s="1"/>
    </row>
    <row r="74" spans="2:8" ht="31.9">
      <c r="B74" s="1" t="s">
        <v>129</v>
      </c>
      <c r="C74" s="18" t="s">
        <v>149</v>
      </c>
      <c r="D74" s="3">
        <f t="shared" si="0"/>
        <v>57</v>
      </c>
      <c r="E74" s="5" t="s">
        <v>154</v>
      </c>
      <c r="F74" s="1" t="s">
        <v>155</v>
      </c>
      <c r="G74" s="4"/>
      <c r="H74" s="1"/>
    </row>
    <row r="75" spans="2:8" ht="20.45">
      <c r="B75" s="1" t="s">
        <v>129</v>
      </c>
      <c r="C75" s="18" t="s">
        <v>149</v>
      </c>
      <c r="D75" s="3">
        <f t="shared" si="0"/>
        <v>58</v>
      </c>
      <c r="E75" s="5" t="s">
        <v>156</v>
      </c>
      <c r="F75" s="1" t="s">
        <v>157</v>
      </c>
      <c r="G75" s="4"/>
      <c r="H75" s="1"/>
    </row>
    <row r="76" spans="2:8" ht="21.6">
      <c r="B76" s="1" t="s">
        <v>129</v>
      </c>
      <c r="C76" s="18" t="s">
        <v>158</v>
      </c>
      <c r="D76" s="3">
        <f t="shared" si="0"/>
        <v>59</v>
      </c>
      <c r="E76" s="5" t="s">
        <v>159</v>
      </c>
      <c r="F76" s="1" t="s">
        <v>160</v>
      </c>
      <c r="G76" s="4"/>
      <c r="H76" s="1"/>
    </row>
    <row r="77" spans="2:8">
      <c r="B77" s="1" t="s">
        <v>129</v>
      </c>
      <c r="C77" s="18" t="s">
        <v>158</v>
      </c>
      <c r="D77" s="3">
        <f t="shared" si="0"/>
        <v>60</v>
      </c>
      <c r="E77" s="5" t="s">
        <v>161</v>
      </c>
      <c r="F77" s="1" t="s">
        <v>162</v>
      </c>
      <c r="G77" s="4"/>
      <c r="H77" s="1"/>
    </row>
    <row r="78" spans="2:8">
      <c r="B78" s="1" t="s">
        <v>129</v>
      </c>
      <c r="C78" s="18" t="s">
        <v>158</v>
      </c>
      <c r="D78" s="3">
        <f t="shared" si="0"/>
        <v>61</v>
      </c>
      <c r="E78" s="5" t="s">
        <v>163</v>
      </c>
      <c r="F78" s="1" t="s">
        <v>164</v>
      </c>
      <c r="G78" s="4"/>
      <c r="H78" s="1"/>
    </row>
    <row r="79" spans="2:8" ht="21.6">
      <c r="B79" s="1" t="s">
        <v>129</v>
      </c>
      <c r="C79" s="18" t="s">
        <v>158</v>
      </c>
      <c r="D79" s="3">
        <f t="shared" si="0"/>
        <v>62</v>
      </c>
      <c r="E79" s="5" t="s">
        <v>165</v>
      </c>
      <c r="F79" s="1" t="s">
        <v>166</v>
      </c>
      <c r="G79" s="4"/>
      <c r="H79" s="1"/>
    </row>
    <row r="80" spans="2:8" ht="21.6">
      <c r="B80" s="1" t="s">
        <v>129</v>
      </c>
      <c r="C80" s="18" t="s">
        <v>158</v>
      </c>
      <c r="D80" s="3">
        <f t="shared" si="0"/>
        <v>63</v>
      </c>
      <c r="E80" s="5" t="s">
        <v>167</v>
      </c>
      <c r="F80" s="1" t="s">
        <v>168</v>
      </c>
      <c r="G80" s="4"/>
      <c r="H80" s="1"/>
    </row>
    <row r="81" spans="2:8">
      <c r="B81" s="1" t="s">
        <v>129</v>
      </c>
      <c r="C81" s="18" t="s">
        <v>158</v>
      </c>
      <c r="D81" s="3">
        <f t="shared" si="0"/>
        <v>64</v>
      </c>
      <c r="E81" s="5" t="s">
        <v>169</v>
      </c>
      <c r="F81" s="1" t="s">
        <v>170</v>
      </c>
      <c r="G81" s="4"/>
      <c r="H81" s="1"/>
    </row>
    <row r="82" spans="2:8">
      <c r="B82" s="1" t="s">
        <v>129</v>
      </c>
      <c r="C82" s="18" t="s">
        <v>171</v>
      </c>
      <c r="D82" s="3">
        <f t="shared" si="0"/>
        <v>65</v>
      </c>
      <c r="E82" s="5" t="s">
        <v>172</v>
      </c>
      <c r="F82" s="1" t="s">
        <v>173</v>
      </c>
      <c r="G82" s="4"/>
      <c r="H82" s="1"/>
    </row>
    <row r="83" spans="2:8">
      <c r="B83" s="1" t="s">
        <v>129</v>
      </c>
      <c r="C83" s="18" t="s">
        <v>171</v>
      </c>
      <c r="D83" s="3">
        <f t="shared" si="0"/>
        <v>66</v>
      </c>
      <c r="E83" s="5" t="s">
        <v>174</v>
      </c>
      <c r="F83" s="1" t="s">
        <v>175</v>
      </c>
      <c r="G83" s="4"/>
      <c r="H83" s="1"/>
    </row>
    <row r="84" spans="2:8">
      <c r="B84" s="1" t="s">
        <v>129</v>
      </c>
      <c r="C84" s="18" t="s">
        <v>171</v>
      </c>
      <c r="D84" s="3">
        <f t="shared" si="0"/>
        <v>67</v>
      </c>
      <c r="E84" s="5" t="s">
        <v>176</v>
      </c>
      <c r="F84" s="1" t="s">
        <v>177</v>
      </c>
      <c r="G84" s="4"/>
      <c r="H84" s="1"/>
    </row>
    <row r="85" spans="2:8">
      <c r="B85" s="1" t="s">
        <v>129</v>
      </c>
      <c r="C85" s="18" t="s">
        <v>178</v>
      </c>
      <c r="D85" s="3">
        <f t="shared" si="0"/>
        <v>68</v>
      </c>
      <c r="E85" s="5" t="s">
        <v>179</v>
      </c>
      <c r="F85" s="1" t="s">
        <v>180</v>
      </c>
      <c r="G85" s="4"/>
      <c r="H85" s="1"/>
    </row>
    <row r="86" spans="2:8" ht="21.6">
      <c r="B86" s="1" t="s">
        <v>129</v>
      </c>
      <c r="C86" s="18" t="s">
        <v>178</v>
      </c>
      <c r="D86" s="3">
        <f t="shared" si="0"/>
        <v>69</v>
      </c>
      <c r="E86" s="5" t="s">
        <v>181</v>
      </c>
      <c r="F86" s="1" t="s">
        <v>182</v>
      </c>
      <c r="G86" s="4"/>
      <c r="H86" s="1"/>
    </row>
    <row r="87" spans="2:8" ht="21.6">
      <c r="B87" s="1" t="s">
        <v>129</v>
      </c>
      <c r="C87" s="18" t="s">
        <v>178</v>
      </c>
      <c r="D87" s="3">
        <f t="shared" si="0"/>
        <v>70</v>
      </c>
      <c r="E87" s="5" t="s">
        <v>183</v>
      </c>
      <c r="F87" s="1" t="s">
        <v>184</v>
      </c>
      <c r="G87" s="4"/>
      <c r="H87" s="1"/>
    </row>
    <row r="88" spans="2:8">
      <c r="B88" s="1" t="s">
        <v>129</v>
      </c>
      <c r="C88" s="18" t="s">
        <v>178</v>
      </c>
      <c r="D88" s="3">
        <f t="shared" si="0"/>
        <v>71</v>
      </c>
      <c r="E88" s="5" t="s">
        <v>185</v>
      </c>
      <c r="F88" s="1" t="s">
        <v>186</v>
      </c>
      <c r="G88" s="4"/>
      <c r="H88" s="1"/>
    </row>
    <row r="89" spans="2:8">
      <c r="B89" s="1" t="s">
        <v>129</v>
      </c>
      <c r="C89" s="18" t="s">
        <v>178</v>
      </c>
      <c r="D89" s="3">
        <f t="shared" si="0"/>
        <v>72</v>
      </c>
      <c r="E89" s="5" t="s">
        <v>187</v>
      </c>
      <c r="F89" s="1" t="s">
        <v>188</v>
      </c>
      <c r="G89" s="4"/>
      <c r="H89" s="1"/>
    </row>
    <row r="90" spans="2:8">
      <c r="B90" s="1" t="s">
        <v>129</v>
      </c>
      <c r="C90" s="18" t="s">
        <v>178</v>
      </c>
      <c r="D90" s="3">
        <f t="shared" si="0"/>
        <v>73</v>
      </c>
      <c r="E90" s="5" t="s">
        <v>189</v>
      </c>
      <c r="F90" s="1" t="s">
        <v>190</v>
      </c>
      <c r="G90" s="4"/>
      <c r="H90" s="1"/>
    </row>
    <row r="91" spans="2:8">
      <c r="B91" s="1" t="s">
        <v>129</v>
      </c>
      <c r="C91" s="18" t="s">
        <v>178</v>
      </c>
      <c r="D91" s="3">
        <f t="shared" si="0"/>
        <v>74</v>
      </c>
      <c r="E91" s="5" t="s">
        <v>191</v>
      </c>
      <c r="F91" s="1" t="s">
        <v>192</v>
      </c>
      <c r="G91" s="4"/>
      <c r="H91" s="1"/>
    </row>
    <row r="92" spans="2:8">
      <c r="B92" s="1" t="s">
        <v>129</v>
      </c>
      <c r="C92" s="18"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AD75F-8F8A-4809-8697-71549EBC0DF1}">
  <dimension ref="A2:I5"/>
  <sheetViews>
    <sheetView topLeftCell="A5" zoomScaleNormal="100" workbookViewId="0">
      <selection activeCell="D5" sqref="D5"/>
    </sheetView>
  </sheetViews>
  <sheetFormatPr defaultColWidth="10.7109375" defaultRowHeight="14.45"/>
  <cols>
    <col min="1" max="1" width="24.7109375" customWidth="1"/>
    <col min="2" max="9" width="19.28515625" customWidth="1"/>
  </cols>
  <sheetData>
    <row r="2" spans="1:9" ht="15" customHeight="1">
      <c r="B2" s="77" t="s">
        <v>195</v>
      </c>
      <c r="C2" s="78"/>
      <c r="D2" s="78"/>
      <c r="E2" s="79"/>
      <c r="F2" s="80" t="s">
        <v>196</v>
      </c>
      <c r="G2" s="81"/>
      <c r="H2" s="81"/>
      <c r="I2" s="82"/>
    </row>
    <row r="3" spans="1:9" ht="50.25" customHeight="1">
      <c r="A3" s="19"/>
      <c r="B3" s="21" t="s">
        <v>197</v>
      </c>
      <c r="C3" s="21" t="s">
        <v>198</v>
      </c>
      <c r="D3" s="21" t="s">
        <v>199</v>
      </c>
      <c r="E3" s="21" t="s">
        <v>200</v>
      </c>
      <c r="F3" s="22" t="s">
        <v>201</v>
      </c>
      <c r="G3" s="22" t="s">
        <v>202</v>
      </c>
      <c r="H3" s="22" t="s">
        <v>203</v>
      </c>
      <c r="I3" s="23" t="s">
        <v>204</v>
      </c>
    </row>
    <row r="4" spans="1:9" ht="15" thickBot="1">
      <c r="A4" s="20" t="s">
        <v>205</v>
      </c>
      <c r="B4" s="20" t="s">
        <v>206</v>
      </c>
      <c r="C4" s="20" t="s">
        <v>207</v>
      </c>
      <c r="D4" s="20" t="s">
        <v>208</v>
      </c>
      <c r="E4" s="20" t="s">
        <v>209</v>
      </c>
      <c r="F4" s="20" t="s">
        <v>210</v>
      </c>
      <c r="G4" s="20" t="s">
        <v>211</v>
      </c>
      <c r="H4" s="20" t="s">
        <v>212</v>
      </c>
      <c r="I4" s="20" t="s">
        <v>213</v>
      </c>
    </row>
    <row r="5" spans="1:9" ht="409.6" thickBot="1">
      <c r="A5" s="65" t="s">
        <v>214</v>
      </c>
      <c r="B5" s="66" t="s">
        <v>215</v>
      </c>
      <c r="C5" s="67" t="s">
        <v>216</v>
      </c>
      <c r="D5" s="67" t="s">
        <v>217</v>
      </c>
      <c r="E5" s="67" t="s">
        <v>218</v>
      </c>
      <c r="F5" s="67" t="s">
        <v>219</v>
      </c>
      <c r="G5" s="67" t="s">
        <v>220</v>
      </c>
      <c r="H5" s="67" t="s">
        <v>221</v>
      </c>
      <c r="I5" s="67" t="s">
        <v>222</v>
      </c>
    </row>
  </sheetData>
  <autoFilter ref="A4:I4" xr:uid="{00000000-0009-0000-0000-000001000000}"/>
  <mergeCells count="2">
    <mergeCell ref="B2:E2"/>
    <mergeCell ref="F2:I2"/>
  </mergeCells>
  <pageMargins left="0.7" right="0.7" top="0.75" bottom="0.75" header="0.3" footer="0.3"/>
  <pageSetup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1"/>
  <sheetViews>
    <sheetView showGridLines="0" tabSelected="1" topLeftCell="V12" zoomScale="113" zoomScaleNormal="70" workbookViewId="0">
      <selection activeCell="Y15" sqref="Y15"/>
    </sheetView>
  </sheetViews>
  <sheetFormatPr defaultColWidth="11.42578125" defaultRowHeight="14.45"/>
  <cols>
    <col min="1" max="1" width="12.85546875" customWidth="1"/>
    <col min="2" max="2" width="8.28515625" customWidth="1"/>
    <col min="3" max="3" width="27.140625" customWidth="1"/>
    <col min="4" max="4" width="23.28515625" customWidth="1"/>
    <col min="5" max="5" width="28.42578125" customWidth="1"/>
    <col min="6" max="6" width="49.28515625" customWidth="1"/>
    <col min="7" max="7" width="20.7109375" customWidth="1"/>
    <col min="8" max="8" width="15.85546875" customWidth="1"/>
    <col min="9" max="9" width="19.5703125" customWidth="1"/>
    <col min="10" max="10" width="15.85546875" customWidth="1"/>
    <col min="11" max="11" width="10.28515625" customWidth="1"/>
    <col min="12" max="12" width="11.5703125" customWidth="1"/>
    <col min="13" max="13" width="7.42578125" customWidth="1"/>
    <col min="14" max="14" width="16.5703125" customWidth="1"/>
    <col min="15" max="15" width="6.7109375" customWidth="1"/>
    <col min="16" max="16" width="12.140625" customWidth="1"/>
    <col min="17" max="17" width="15.5703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17.5703125" customWidth="1"/>
    <col min="25" max="25" width="42.28515625" customWidth="1"/>
    <col min="26" max="26" width="21.85546875" customWidth="1"/>
    <col min="27" max="27" width="37.28515625" customWidth="1"/>
    <col min="28" max="28" width="9.85546875" customWidth="1"/>
    <col min="29" max="29" width="8.85546875" customWidth="1"/>
    <col min="30" max="30" width="13.7109375" customWidth="1"/>
    <col min="31" max="31" width="11.85546875" customWidth="1"/>
    <col min="32" max="32" width="12.5703125" customWidth="1"/>
    <col min="33" max="33" width="12.140625" customWidth="1"/>
    <col min="34" max="34" width="9.140625" customWidth="1"/>
    <col min="35" max="35" width="10.85546875" customWidth="1"/>
    <col min="36" max="36" width="8.7109375" customWidth="1"/>
    <col min="37" max="37" width="8.140625"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165"/>
      <c r="B1" s="165"/>
      <c r="C1" s="165"/>
      <c r="D1" s="142" t="s">
        <v>223</v>
      </c>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3" t="s">
        <v>224</v>
      </c>
      <c r="BC1" s="143"/>
      <c r="BI1" s="29" t="s">
        <v>225</v>
      </c>
    </row>
    <row r="2" spans="1:61" s="7" customFormat="1" ht="16.5" customHeight="1">
      <c r="A2" s="165"/>
      <c r="B2" s="165"/>
      <c r="C2" s="165"/>
      <c r="D2" s="182" t="s">
        <v>226</v>
      </c>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5"/>
      <c r="BB2" s="143" t="s">
        <v>227</v>
      </c>
      <c r="BC2" s="143"/>
      <c r="BI2" s="29" t="s">
        <v>228</v>
      </c>
    </row>
    <row r="3" spans="1:61" s="7" customFormat="1" ht="16.5" customHeight="1">
      <c r="A3" s="165"/>
      <c r="B3" s="165"/>
      <c r="C3" s="165"/>
      <c r="D3" s="182" t="s">
        <v>229</v>
      </c>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5"/>
      <c r="BB3" s="143" t="s">
        <v>230</v>
      </c>
      <c r="BC3" s="143"/>
      <c r="BI3" s="29" t="s">
        <v>231</v>
      </c>
    </row>
    <row r="4" spans="1:61" s="7" customFormat="1" ht="18" customHeight="1">
      <c r="A4" s="165"/>
      <c r="B4" s="165"/>
      <c r="C4" s="165"/>
      <c r="D4" s="146" t="s">
        <v>232</v>
      </c>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8"/>
      <c r="BB4" s="143" t="s">
        <v>233</v>
      </c>
      <c r="BC4" s="143"/>
      <c r="BI4" s="29" t="s">
        <v>234</v>
      </c>
    </row>
    <row r="5" spans="1:61" s="8" customFormat="1" ht="41.25" customHeight="1">
      <c r="A5" s="166" t="s">
        <v>235</v>
      </c>
      <c r="B5" s="167"/>
      <c r="C5" s="167"/>
      <c r="D5" s="152" t="s">
        <v>223</v>
      </c>
      <c r="E5" s="153"/>
      <c r="F5" s="44" t="s">
        <v>236</v>
      </c>
      <c r="G5" s="45" t="s">
        <v>76</v>
      </c>
      <c r="H5" s="44" t="s">
        <v>237</v>
      </c>
      <c r="I5" s="45" t="s">
        <v>79</v>
      </c>
      <c r="J5" s="44" t="s">
        <v>0</v>
      </c>
      <c r="K5" s="46" t="s">
        <v>238</v>
      </c>
      <c r="L5" s="160" t="s">
        <v>239</v>
      </c>
      <c r="M5" s="161"/>
      <c r="N5" s="33"/>
      <c r="O5" s="42"/>
      <c r="P5" s="55"/>
      <c r="Q5" s="55"/>
      <c r="R5" s="55"/>
      <c r="S5" s="56"/>
      <c r="T5" s="56"/>
      <c r="U5" s="56"/>
      <c r="AS5" s="57"/>
      <c r="BB5" s="140"/>
      <c r="BC5" s="141"/>
      <c r="BI5" s="29" t="s">
        <v>240</v>
      </c>
    </row>
    <row r="6" spans="1:61" s="8" customFormat="1" ht="26.45">
      <c r="A6" s="168" t="s">
        <v>241</v>
      </c>
      <c r="B6" s="169"/>
      <c r="C6" s="170"/>
      <c r="D6" s="164" t="s">
        <v>242</v>
      </c>
      <c r="E6" s="164"/>
      <c r="F6" s="164"/>
      <c r="G6" s="164"/>
      <c r="H6" s="164"/>
      <c r="I6" s="164"/>
      <c r="J6" s="164"/>
      <c r="K6" s="164"/>
      <c r="L6" s="162" t="s">
        <v>243</v>
      </c>
      <c r="M6" s="163"/>
      <c r="N6" s="43"/>
      <c r="O6" s="42"/>
      <c r="P6" s="55"/>
      <c r="Q6" s="58"/>
      <c r="R6" s="58"/>
      <c r="S6" s="58"/>
      <c r="T6" s="58"/>
      <c r="W6" s="35" t="s">
        <v>244</v>
      </c>
      <c r="X6" s="149"/>
      <c r="Y6" s="149"/>
      <c r="Z6" s="149"/>
      <c r="AA6" s="149"/>
      <c r="AB6" s="149"/>
      <c r="AC6" s="149"/>
      <c r="AD6" s="149"/>
      <c r="AE6" s="149"/>
      <c r="AF6" s="149"/>
      <c r="AG6" s="149"/>
      <c r="AH6" s="149"/>
      <c r="AI6" s="149"/>
      <c r="AJ6" s="36"/>
      <c r="AK6" s="36"/>
      <c r="AL6" s="36"/>
      <c r="AM6" s="36"/>
      <c r="AN6" s="37"/>
      <c r="AO6" s="38"/>
      <c r="AP6" s="38"/>
      <c r="AQ6" s="38"/>
      <c r="AS6" s="57"/>
      <c r="AT6" s="34"/>
      <c r="AU6" s="34"/>
      <c r="AV6" s="34"/>
      <c r="AW6" s="34"/>
      <c r="AX6" s="34"/>
      <c r="AY6" s="34"/>
      <c r="AZ6" s="34"/>
      <c r="BA6" s="34"/>
      <c r="BB6" s="150"/>
      <c r="BC6" s="151"/>
      <c r="BI6" s="29" t="s">
        <v>245</v>
      </c>
    </row>
    <row r="7" spans="1:61" s="8" customFormat="1" ht="29.25" customHeight="1">
      <c r="A7" s="83" t="s">
        <v>246</v>
      </c>
      <c r="B7" s="84"/>
      <c r="C7" s="84"/>
      <c r="D7" s="84"/>
      <c r="E7" s="84"/>
      <c r="F7" s="84"/>
      <c r="G7" s="84"/>
      <c r="H7" s="84"/>
      <c r="I7" s="84"/>
      <c r="J7" s="84"/>
      <c r="K7" s="84"/>
      <c r="L7" s="84"/>
      <c r="M7" s="84"/>
      <c r="N7" s="84"/>
      <c r="O7" s="84"/>
      <c r="P7" s="84"/>
      <c r="Q7" s="84"/>
      <c r="R7" s="84"/>
      <c r="S7" s="84"/>
      <c r="T7" s="84"/>
      <c r="U7" s="84"/>
      <c r="V7" s="84"/>
      <c r="W7" s="154" t="s">
        <v>247</v>
      </c>
      <c r="X7" s="154"/>
      <c r="Y7" s="154"/>
      <c r="Z7" s="154"/>
      <c r="AA7" s="154"/>
      <c r="AB7" s="154"/>
      <c r="AC7" s="154"/>
      <c r="AD7" s="154"/>
      <c r="AE7" s="154"/>
      <c r="AF7" s="154"/>
      <c r="AG7" s="154"/>
      <c r="AH7" s="154"/>
      <c r="AI7" s="154"/>
      <c r="AJ7" s="154"/>
      <c r="AK7" s="154"/>
      <c r="AL7" s="154"/>
      <c r="AM7" s="154"/>
      <c r="AN7" s="154"/>
      <c r="AO7" s="154"/>
      <c r="AP7" s="154"/>
      <c r="AQ7" s="154"/>
      <c r="AR7" s="154"/>
      <c r="AS7" s="155"/>
      <c r="AT7" s="122" t="s">
        <v>248</v>
      </c>
      <c r="AU7" s="122"/>
      <c r="AV7" s="122"/>
      <c r="AW7" s="122"/>
      <c r="AX7" s="122"/>
      <c r="AY7" s="122"/>
      <c r="AZ7" s="122"/>
      <c r="BA7" s="122"/>
      <c r="BB7" s="122"/>
      <c r="BC7" s="156"/>
    </row>
    <row r="8" spans="1:61" s="8" customFormat="1" ht="33" customHeight="1">
      <c r="A8" s="175" t="s">
        <v>249</v>
      </c>
      <c r="B8" s="175"/>
      <c r="C8" s="175"/>
      <c r="D8" s="175"/>
      <c r="E8" s="175"/>
      <c r="F8" s="175"/>
      <c r="G8" s="175"/>
      <c r="H8" s="175"/>
      <c r="I8" s="175"/>
      <c r="J8" s="176"/>
      <c r="K8" s="122" t="s">
        <v>250</v>
      </c>
      <c r="L8" s="122"/>
      <c r="M8" s="122"/>
      <c r="N8" s="122"/>
      <c r="O8" s="122"/>
      <c r="P8" s="122"/>
      <c r="Q8" s="122"/>
      <c r="R8" s="122"/>
      <c r="S8" s="122"/>
      <c r="T8" s="122"/>
      <c r="U8" s="122"/>
      <c r="V8" s="122"/>
      <c r="W8" s="131" t="s">
        <v>251</v>
      </c>
      <c r="X8" s="131"/>
      <c r="Y8" s="131"/>
      <c r="Z8" s="131"/>
      <c r="AA8" s="131"/>
      <c r="AB8" s="133" t="s">
        <v>252</v>
      </c>
      <c r="AC8" s="133"/>
      <c r="AD8" s="133"/>
      <c r="AE8" s="133"/>
      <c r="AF8" s="133"/>
      <c r="AG8" s="133"/>
      <c r="AH8" s="133"/>
      <c r="AI8" s="133"/>
      <c r="AJ8" s="134"/>
      <c r="AK8" s="134"/>
      <c r="AL8" s="134"/>
      <c r="AM8" s="134"/>
      <c r="AN8" s="134"/>
      <c r="AO8" s="134"/>
      <c r="AP8" s="134"/>
      <c r="AQ8" s="134"/>
      <c r="AR8" s="134"/>
      <c r="AS8" s="134"/>
      <c r="AT8" s="157"/>
      <c r="AU8" s="157"/>
      <c r="AV8" s="157"/>
      <c r="AW8" s="157"/>
      <c r="AX8" s="157"/>
      <c r="AY8" s="157"/>
      <c r="AZ8" s="157"/>
      <c r="BA8" s="157"/>
      <c r="BB8" s="157"/>
      <c r="BC8" s="158"/>
    </row>
    <row r="9" spans="1:61" s="9" customFormat="1" ht="33" customHeight="1">
      <c r="A9" s="177"/>
      <c r="B9" s="177"/>
      <c r="C9" s="177"/>
      <c r="D9" s="177"/>
      <c r="E9" s="177"/>
      <c r="F9" s="177"/>
      <c r="G9" s="177"/>
      <c r="H9" s="177"/>
      <c r="I9" s="177"/>
      <c r="J9" s="161"/>
      <c r="K9" s="125" t="s">
        <v>253</v>
      </c>
      <c r="L9" s="125" t="s">
        <v>254</v>
      </c>
      <c r="M9" s="125" t="s">
        <v>255</v>
      </c>
      <c r="N9" s="125" t="s">
        <v>256</v>
      </c>
      <c r="O9" s="125" t="s">
        <v>257</v>
      </c>
      <c r="P9" s="125" t="s">
        <v>258</v>
      </c>
      <c r="Q9" s="125" t="s">
        <v>259</v>
      </c>
      <c r="R9" s="125" t="s">
        <v>260</v>
      </c>
      <c r="S9" s="125" t="s">
        <v>261</v>
      </c>
      <c r="T9" s="125" t="s">
        <v>262</v>
      </c>
      <c r="U9" s="125" t="s">
        <v>263</v>
      </c>
      <c r="V9" s="125" t="s">
        <v>264</v>
      </c>
      <c r="W9" s="131"/>
      <c r="X9" s="131"/>
      <c r="Y9" s="131"/>
      <c r="Z9" s="131"/>
      <c r="AA9" s="132"/>
      <c r="AB9" s="159" t="s">
        <v>265</v>
      </c>
      <c r="AC9" s="159"/>
      <c r="AD9" s="159"/>
      <c r="AE9" s="159"/>
      <c r="AF9" s="159"/>
      <c r="AG9" s="159"/>
      <c r="AH9" s="159"/>
      <c r="AI9" s="159"/>
      <c r="AJ9" s="136" t="s">
        <v>266</v>
      </c>
      <c r="AK9" s="28"/>
      <c r="AL9" s="124" t="s">
        <v>267</v>
      </c>
      <c r="AM9" s="124" t="s">
        <v>268</v>
      </c>
      <c r="AN9" s="123" t="s">
        <v>269</v>
      </c>
      <c r="AO9" s="123" t="s">
        <v>270</v>
      </c>
      <c r="AP9" s="124" t="s">
        <v>271</v>
      </c>
      <c r="AQ9" s="123" t="s">
        <v>272</v>
      </c>
      <c r="AR9" s="123" t="s">
        <v>273</v>
      </c>
      <c r="AS9" s="123" t="s">
        <v>274</v>
      </c>
      <c r="AT9" s="157"/>
      <c r="AU9" s="157"/>
      <c r="AV9" s="157"/>
      <c r="AW9" s="157"/>
      <c r="AX9" s="157"/>
      <c r="AY9" s="157"/>
      <c r="AZ9" s="157"/>
      <c r="BA9" s="157"/>
      <c r="BB9" s="157"/>
      <c r="BC9" s="158"/>
    </row>
    <row r="10" spans="1:61" s="9" customFormat="1" ht="49.5" customHeight="1">
      <c r="A10" s="171" t="s">
        <v>275</v>
      </c>
      <c r="B10" s="171" t="s">
        <v>276</v>
      </c>
      <c r="C10" s="130" t="s">
        <v>277</v>
      </c>
      <c r="D10" s="130" t="s">
        <v>278</v>
      </c>
      <c r="E10" s="130" t="s">
        <v>279</v>
      </c>
      <c r="F10" s="130" t="s">
        <v>280</v>
      </c>
      <c r="G10" s="130" t="s">
        <v>281</v>
      </c>
      <c r="H10" s="130"/>
      <c r="I10" s="130"/>
      <c r="J10" s="130"/>
      <c r="K10" s="125"/>
      <c r="L10" s="125"/>
      <c r="M10" s="125"/>
      <c r="N10" s="125"/>
      <c r="O10" s="125"/>
      <c r="P10" s="125"/>
      <c r="Q10" s="125"/>
      <c r="R10" s="125"/>
      <c r="S10" s="125"/>
      <c r="T10" s="125"/>
      <c r="U10" s="125"/>
      <c r="V10" s="125"/>
      <c r="W10" s="131"/>
      <c r="X10" s="131"/>
      <c r="Y10" s="131"/>
      <c r="Z10" s="131"/>
      <c r="AA10" s="131"/>
      <c r="AB10" s="135" t="s">
        <v>282</v>
      </c>
      <c r="AC10" s="135"/>
      <c r="AD10" s="135"/>
      <c r="AE10" s="135"/>
      <c r="AF10" s="135"/>
      <c r="AG10" s="135" t="s">
        <v>283</v>
      </c>
      <c r="AH10" s="135"/>
      <c r="AI10" s="135"/>
      <c r="AJ10" s="124"/>
      <c r="AK10" s="28"/>
      <c r="AL10" s="124"/>
      <c r="AM10" s="124"/>
      <c r="AN10" s="123"/>
      <c r="AO10" s="123"/>
      <c r="AP10" s="124"/>
      <c r="AQ10" s="123"/>
      <c r="AR10" s="123"/>
      <c r="AS10" s="123"/>
      <c r="AT10" s="127" t="s">
        <v>284</v>
      </c>
      <c r="AU10" s="127" t="s">
        <v>285</v>
      </c>
      <c r="AV10" s="127" t="s">
        <v>286</v>
      </c>
      <c r="AW10" s="127" t="s">
        <v>287</v>
      </c>
      <c r="AX10" s="129" t="s">
        <v>288</v>
      </c>
      <c r="AY10" s="129"/>
      <c r="AZ10" s="129"/>
      <c r="BA10" s="130" t="s">
        <v>289</v>
      </c>
      <c r="BB10" s="130" t="s">
        <v>290</v>
      </c>
      <c r="BC10" s="126" t="s">
        <v>291</v>
      </c>
    </row>
    <row r="11" spans="1:61" s="9" customFormat="1" ht="64.5" customHeight="1">
      <c r="A11" s="171"/>
      <c r="B11" s="171"/>
      <c r="C11" s="130"/>
      <c r="D11" s="130"/>
      <c r="E11" s="130"/>
      <c r="F11" s="130"/>
      <c r="G11" s="10" t="s">
        <v>292</v>
      </c>
      <c r="H11" s="10" t="s">
        <v>293</v>
      </c>
      <c r="I11" s="10" t="s">
        <v>294</v>
      </c>
      <c r="J11" s="10" t="s">
        <v>295</v>
      </c>
      <c r="K11" s="125"/>
      <c r="L11" s="125"/>
      <c r="M11" s="125"/>
      <c r="N11" s="125"/>
      <c r="O11" s="125"/>
      <c r="P11" s="125"/>
      <c r="Q11" s="125"/>
      <c r="R11" s="125"/>
      <c r="S11" s="125"/>
      <c r="T11" s="125"/>
      <c r="U11" s="125"/>
      <c r="V11" s="125"/>
      <c r="W11" s="11" t="s">
        <v>296</v>
      </c>
      <c r="X11" s="11" t="s">
        <v>297</v>
      </c>
      <c r="Y11" s="11" t="s">
        <v>298</v>
      </c>
      <c r="Z11" s="11" t="s">
        <v>299</v>
      </c>
      <c r="AA11" s="12" t="s">
        <v>300</v>
      </c>
      <c r="AB11" s="12" t="s">
        <v>301</v>
      </c>
      <c r="AC11" s="11" t="s">
        <v>302</v>
      </c>
      <c r="AD11" s="11" t="s">
        <v>303</v>
      </c>
      <c r="AE11" s="12" t="s">
        <v>304</v>
      </c>
      <c r="AF11" s="11" t="s">
        <v>305</v>
      </c>
      <c r="AG11" s="11" t="s">
        <v>306</v>
      </c>
      <c r="AH11" s="11" t="s">
        <v>307</v>
      </c>
      <c r="AI11" s="11" t="s">
        <v>308</v>
      </c>
      <c r="AJ11" s="28" t="s">
        <v>309</v>
      </c>
      <c r="AK11" s="28"/>
      <c r="AL11" s="28" t="s">
        <v>310</v>
      </c>
      <c r="AM11" s="28" t="s">
        <v>311</v>
      </c>
      <c r="AN11" s="123"/>
      <c r="AO11" s="123"/>
      <c r="AP11" s="124"/>
      <c r="AQ11" s="123"/>
      <c r="AR11" s="123"/>
      <c r="AS11" s="123"/>
      <c r="AT11" s="128"/>
      <c r="AU11" s="128"/>
      <c r="AV11" s="128"/>
      <c r="AW11" s="128"/>
      <c r="AX11" s="12" t="s">
        <v>312</v>
      </c>
      <c r="AY11" s="12" t="s">
        <v>313</v>
      </c>
      <c r="AZ11" s="12" t="s">
        <v>314</v>
      </c>
      <c r="BA11" s="130"/>
      <c r="BB11" s="130"/>
      <c r="BC11" s="126"/>
      <c r="BF11" s="24"/>
    </row>
    <row r="12" spans="1:61" s="15" customFormat="1" ht="79.900000000000006" customHeight="1">
      <c r="A12" s="172" t="str">
        <f>+CONTEXTO!A5</f>
        <v xml:space="preserve">CONOCIMIENTO DEL RIESGO DE INCENDIOS, DE INCIDENTES CON MATERIALES PELIGROSOS Y RESCATES EN TODAS SUS MODALIDADES        </v>
      </c>
      <c r="B12" s="106" t="s">
        <v>315</v>
      </c>
      <c r="C12" s="108" t="s">
        <v>316</v>
      </c>
      <c r="D12" s="108" t="s">
        <v>317</v>
      </c>
      <c r="E12" s="108" t="s">
        <v>318</v>
      </c>
      <c r="F12" s="137" t="str">
        <f>+CONCATENATE(C12," ",D12," ",E12)</f>
        <v>Posibilidad de perdida reputacional y economica por la inoportuna  identificación de los escenarios y/o situaciones de riesgo de incendio, incidentes con materiales peligrosos y rescates en todas sus modalidades  debido a la insuficiencia organizacional, recursos humanos, equipos tecnicos y/o tecnologico e infraestructura, que permitira formular las estrategias y acciones para la  prevencion, mitigacion y  manejo de los riesgos .</v>
      </c>
      <c r="G12" s="108" t="s">
        <v>319</v>
      </c>
      <c r="H12" s="108"/>
      <c r="I12" s="108" t="s">
        <v>320</v>
      </c>
      <c r="J12" s="110" t="s">
        <v>320</v>
      </c>
      <c r="K12" s="112">
        <v>1797</v>
      </c>
      <c r="L12" s="87" t="str">
        <f>IF(K12&lt;=0,"",IF(K12&lt;=2,"Muy Baja",IF(K12&lt;=24,"Baja",IF(K12&lt;=500,"Media",IF(K12&lt;=5000,"Alta","Muy Alta")))))</f>
        <v>Alta</v>
      </c>
      <c r="M12" s="114">
        <f>IF(L12="","",IF(L12="Muy Baja",0.2,IF(L12="Baja",0.4,IF(L12="Media",0.6,IF(L12="Alta",0.8,IF(L12="Muy Alta",1,))))))</f>
        <v>0.8</v>
      </c>
      <c r="N12" s="117" t="s">
        <v>321</v>
      </c>
      <c r="O12" s="114">
        <f>IF(N12="","",IF(N12="menor a 10 SMLMV",0.2,IF(N12="ENTRE 10 Y 50 SMLMV",0.4,IF(N12="entre 50 y 100 SMLMV",0.6,IF(N12="entre 100 y 500 SMLMV",0.8,IF(N12="Mayor a 500 SMLMV",1,))))))</f>
        <v>1</v>
      </c>
      <c r="P12" s="87" t="str">
        <f>IF(O12&lt;=0,"",IF(O12&lt;=20%,"Leve",IF(O12&lt;=40%,"Menor",IF(O12&lt;=60%,"Moderado",IF(O12&lt;=80%,"Mayor","Catastrofico")))))</f>
        <v>Catastrofico</v>
      </c>
      <c r="Q12" s="97" t="s">
        <v>240</v>
      </c>
      <c r="R12" s="87" t="str">
        <f>IF(S12&lt;=0,"",IF(S12&lt;=20%,"Leve",IF(S12&lt;=40%,"Menor",IF(S12&lt;=60%,"Moderado",IF(S12&lt;=80%,"Mayor","Catastrofico")))))</f>
        <v>Mayor</v>
      </c>
      <c r="S12" s="114">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0.8</v>
      </c>
      <c r="T12" s="87" t="str">
        <f>IF(U12&lt;=0,"",IF(U12&lt;=20%,"Leve",IF(U12&lt;=40%,"Menor",IF(U12&lt;=60%,"Moderado",IF(U12&lt;=80%,"Mayor","Catastrofico")))))</f>
        <v>Mayor</v>
      </c>
      <c r="U12" s="119">
        <f>+S12</f>
        <v>0.8</v>
      </c>
      <c r="V12" s="95"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Alto</v>
      </c>
      <c r="W12" s="13">
        <v>1</v>
      </c>
      <c r="X12" s="47" t="s">
        <v>322</v>
      </c>
      <c r="Y12" s="47" t="s">
        <v>323</v>
      </c>
      <c r="Z12" s="47" t="s">
        <v>324</v>
      </c>
      <c r="AA12" s="13" t="str">
        <f t="shared" ref="AA12:AA15" si="0">+CONCATENATE(X12," ",Y12," ",Z12)</f>
        <v>el profesional universitario grado xx nivel xx - Comandante  Realizara un estudio de necesidades que permitira conocer estado real de la entidad y poder dotar  con recursos humanos, equipos tecnicos y/o tecnologico e infraestructura al cuerpo de Bombero para la identificación del Riesgo de incendio, incidentes con materiales peligrosos y rescate modalidades. se hara seguimiento trimestral y si se presenta alguna desviacion se devolvera al profesional encargado para su correcion y/o nuevo diseño</v>
      </c>
      <c r="AB12" s="30" t="s">
        <v>325</v>
      </c>
      <c r="AC12" s="31">
        <f>IF(AB12="","",IF(AB12="Preventivo",0.25,IF(AB12="Detectivo",0.15,IF(AB12="Correctivo",0.1,))))</f>
        <v>0.25</v>
      </c>
      <c r="AD12" s="14" t="str">
        <f>+IF(OR(AB12='[2]11 FORMULAS'!$O$4,AB12='[2]11 FORMULAS'!$O$5),'[2]11 FORMULAS'!$P$5,IF(AB12='[2]11 FORMULAS'!$O$6,'[2]11 FORMULAS'!$P$6,""))</f>
        <v>Probabilidad</v>
      </c>
      <c r="AE12" s="30" t="s">
        <v>326</v>
      </c>
      <c r="AF12" s="31">
        <f>IF(AE12="","",IF(AE12="Manual",0.15,IF(AE12="Automatico",0.25,)))</f>
        <v>0.15</v>
      </c>
      <c r="AG12" s="32" t="s">
        <v>327</v>
      </c>
      <c r="AH12" s="32" t="s">
        <v>328</v>
      </c>
      <c r="AI12" s="32" t="s">
        <v>329</v>
      </c>
      <c r="AJ12" s="14">
        <f>+AC12+AF12</f>
        <v>0.4</v>
      </c>
      <c r="AK12" s="14">
        <f>+M12*AJ12</f>
        <v>0.32000000000000006</v>
      </c>
      <c r="AL12" s="14">
        <f>+M12-AK12</f>
        <v>0.48</v>
      </c>
      <c r="AM12" s="14">
        <f>IF(AD12='[2]11 FORMULAS'!$P$6,U12-(U12*AJ12),U12)</f>
        <v>0.8</v>
      </c>
      <c r="AN12" s="85">
        <f>+AL16</f>
        <v>0.10367999999999998</v>
      </c>
      <c r="AO12" s="87" t="str">
        <f>IF(AN12&lt;=0,"",IF(AN12&lt;=20%,"Muy Baja",IF(AN12&lt;=40%,"Baja",IF(AN12&lt;=60%,"Media",IF(AN12&lt;=80%,"Alta","Muy Alta")))))</f>
        <v>Muy Baja</v>
      </c>
      <c r="AP12" s="85">
        <f>+AM16</f>
        <v>0.8</v>
      </c>
      <c r="AQ12" s="87" t="str">
        <f>IF(AP12&lt;=0,"",IF(AP12&lt;=20%,"Leve",IF(AP12&lt;=40%,"Menor",IF(AP12&lt;=60%,"Moderado",IF(AP12&lt;=80%,"Mayor","Catastrofico")))))</f>
        <v>Mayor</v>
      </c>
      <c r="AR12" s="95"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Alto</v>
      </c>
      <c r="AS12" s="97" t="s">
        <v>330</v>
      </c>
      <c r="AT12" s="89"/>
      <c r="AU12" s="89"/>
      <c r="AV12" s="89"/>
      <c r="AW12" s="89"/>
      <c r="AX12" s="89"/>
      <c r="AY12" s="89"/>
      <c r="AZ12" s="89"/>
      <c r="BA12" s="89"/>
      <c r="BB12" s="89"/>
      <c r="BC12" s="92"/>
      <c r="BE12" s="25"/>
      <c r="BF12" s="138"/>
      <c r="BG12" s="139"/>
      <c r="BI12" s="9"/>
    </row>
    <row r="13" spans="1:61" s="15" customFormat="1" ht="79.900000000000006" customHeight="1">
      <c r="A13" s="172"/>
      <c r="B13" s="106"/>
      <c r="C13" s="108"/>
      <c r="D13" s="108"/>
      <c r="E13" s="108"/>
      <c r="F13" s="137"/>
      <c r="G13" s="108"/>
      <c r="H13" s="108"/>
      <c r="I13" s="108"/>
      <c r="J13" s="110"/>
      <c r="K13" s="112"/>
      <c r="L13" s="87"/>
      <c r="M13" s="115"/>
      <c r="N13" s="117"/>
      <c r="O13" s="115"/>
      <c r="P13" s="87"/>
      <c r="Q13" s="98"/>
      <c r="R13" s="87"/>
      <c r="S13" s="115"/>
      <c r="T13" s="87"/>
      <c r="U13" s="119"/>
      <c r="V13" s="95"/>
      <c r="W13" s="13">
        <v>2</v>
      </c>
      <c r="X13" s="47" t="s">
        <v>322</v>
      </c>
      <c r="Y13" s="47" t="s">
        <v>331</v>
      </c>
      <c r="Z13" s="47" t="s">
        <v>332</v>
      </c>
      <c r="AA13" s="13" t="str">
        <f t="shared" si="0"/>
        <v>el profesional universitario grado xx nivel xx - Comandante  Construira e implementara Planes de Contigencia, procedimientos y protocolos con el proposito de atender adecuadamente las emergencias de incendios e incidentes con materiales peligroso y rescate en todas sus modalidades, de acuerdo al tipo de emergencia identificada se hara seguimiento constante y si se presenta alguna desviacion se devolvera al profesional encargado para su correcion y/o nuevo diseño</v>
      </c>
      <c r="AB13" s="30" t="s">
        <v>325</v>
      </c>
      <c r="AC13" s="31">
        <f>IF(AB13="","",IF(AB13="Preventivo",0.25,IF(AB13="Detectivo",0.15,IF(AB13="Correctivo",0.1,))))</f>
        <v>0.25</v>
      </c>
      <c r="AD13" s="14" t="str">
        <f>+IF(OR(AB13='[2]11 FORMULAS'!$O$4,AB13='[2]11 FORMULAS'!$O$5),'[2]11 FORMULAS'!$P$5,IF(AB13='[2]11 FORMULAS'!$O$6,'[2]11 FORMULAS'!$P$6,""))</f>
        <v>Probabilidad</v>
      </c>
      <c r="AE13" s="30" t="s">
        <v>326</v>
      </c>
      <c r="AF13" s="31">
        <f>IF(AE13="","",IF(AE13="Manual",0.15,IF(AE13="Automatico",0.25,)))</f>
        <v>0.15</v>
      </c>
      <c r="AG13" s="32" t="s">
        <v>327</v>
      </c>
      <c r="AH13" s="32" t="s">
        <v>328</v>
      </c>
      <c r="AI13" s="32" t="s">
        <v>329</v>
      </c>
      <c r="AJ13" s="14">
        <f>+AC13+AF13</f>
        <v>0.4</v>
      </c>
      <c r="AK13" s="14">
        <f>+AL12*AJ13</f>
        <v>0.192</v>
      </c>
      <c r="AL13" s="14">
        <f>+AL12-AK13</f>
        <v>0.28799999999999998</v>
      </c>
      <c r="AM13" s="14">
        <f>IF(AD13='[2]11 FORMULAS'!$P$6,AM12-(AM12*AJ13),AM12)</f>
        <v>0.8</v>
      </c>
      <c r="AN13" s="85"/>
      <c r="AO13" s="87"/>
      <c r="AP13" s="85"/>
      <c r="AQ13" s="87"/>
      <c r="AR13" s="95"/>
      <c r="AS13" s="98"/>
      <c r="AT13" s="90"/>
      <c r="AU13" s="90"/>
      <c r="AV13" s="90"/>
      <c r="AW13" s="90"/>
      <c r="AX13" s="90"/>
      <c r="AY13" s="90"/>
      <c r="AZ13" s="90"/>
      <c r="BA13" s="90"/>
      <c r="BB13" s="90"/>
      <c r="BC13" s="93"/>
      <c r="BE13" s="26"/>
      <c r="BF13"/>
      <c r="BI13" s="9"/>
    </row>
    <row r="14" spans="1:61" s="15" customFormat="1" ht="79.900000000000006" customHeight="1">
      <c r="A14" s="172"/>
      <c r="B14" s="106"/>
      <c r="C14" s="108"/>
      <c r="D14" s="108"/>
      <c r="E14" s="108"/>
      <c r="F14" s="137"/>
      <c r="G14" s="108"/>
      <c r="H14" s="108"/>
      <c r="I14" s="108"/>
      <c r="J14" s="110"/>
      <c r="K14" s="112"/>
      <c r="L14" s="87"/>
      <c r="M14" s="115"/>
      <c r="N14" s="117"/>
      <c r="O14" s="115"/>
      <c r="P14" s="87"/>
      <c r="Q14" s="98"/>
      <c r="R14" s="87"/>
      <c r="S14" s="115"/>
      <c r="T14" s="87"/>
      <c r="U14" s="119"/>
      <c r="V14" s="95"/>
      <c r="W14" s="13">
        <v>3</v>
      </c>
      <c r="X14" s="47" t="s">
        <v>322</v>
      </c>
      <c r="Y14" s="47" t="s">
        <v>333</v>
      </c>
      <c r="Z14" s="47" t="s">
        <v>324</v>
      </c>
      <c r="AA14" s="13" t="str">
        <f t="shared" si="0"/>
        <v>el profesional universitario grado xx nivel xx - Comandante  Diseñar y ejecutara anualmente un plan de capacitaciones continuo para la formación y actualización periódica del cuerpo de bombero en todo lo referente a Conocimiento del Riesgo de Incendio de incidentes con Materiales peligrosos y rescate en todas sus modalidades. se hara seguimiento trimestral y si se presenta alguna desviacion se devolvera al profesional encargado para su correcion y/o nuevo diseño</v>
      </c>
      <c r="AB14" s="30" t="s">
        <v>325</v>
      </c>
      <c r="AC14" s="31">
        <f>IF(AB14="","",IF(AB14="Preventivo",0.25,IF(AB14="Detectivo",0.15,IF(AB14="Correctivo",0.1,))))</f>
        <v>0.25</v>
      </c>
      <c r="AD14" s="14" t="str">
        <f>+IF(OR(AB14='[2]11 FORMULAS'!$O$4,AB14='[2]11 FORMULAS'!$O$5),'[2]11 FORMULAS'!$P$5,IF(AB14='[2]11 FORMULAS'!$O$6,'[2]11 FORMULAS'!$P$6,""))</f>
        <v>Probabilidad</v>
      </c>
      <c r="AE14" s="30" t="s">
        <v>326</v>
      </c>
      <c r="AF14" s="31">
        <f t="shared" ref="AF14:AF16" si="1">IF(AE14="","",IF(AE14="Manual",0.15,IF(AE14="Automatico",0.25,)))</f>
        <v>0.15</v>
      </c>
      <c r="AG14" s="32" t="s">
        <v>327</v>
      </c>
      <c r="AH14" s="32" t="s">
        <v>328</v>
      </c>
      <c r="AI14" s="32" t="s">
        <v>329</v>
      </c>
      <c r="AJ14" s="14">
        <f>+AC14+AF14</f>
        <v>0.4</v>
      </c>
      <c r="AK14" s="14">
        <f t="shared" ref="AK14:AK16" si="2">+AL13*AJ14</f>
        <v>0.1152</v>
      </c>
      <c r="AL14" s="14">
        <f t="shared" ref="AL14:AL16" si="3">+AL13-AK14</f>
        <v>0.17279999999999998</v>
      </c>
      <c r="AM14" s="14">
        <f>IF(AD14='[2]11 FORMULAS'!$P$6,AM13-(AM13*AJ14),AM13)</f>
        <v>0.8</v>
      </c>
      <c r="AN14" s="85"/>
      <c r="AO14" s="87"/>
      <c r="AP14" s="85"/>
      <c r="AQ14" s="87"/>
      <c r="AR14" s="95"/>
      <c r="AS14" s="98"/>
      <c r="AT14" s="90"/>
      <c r="AU14" s="90"/>
      <c r="AV14" s="90"/>
      <c r="AW14" s="90"/>
      <c r="AX14" s="90"/>
      <c r="AY14" s="90"/>
      <c r="AZ14" s="90"/>
      <c r="BA14" s="90"/>
      <c r="BB14" s="90"/>
      <c r="BC14" s="93"/>
      <c r="BE14" s="26"/>
      <c r="BF14"/>
    </row>
    <row r="15" spans="1:61" s="15" customFormat="1" ht="79.900000000000006" customHeight="1">
      <c r="A15" s="172"/>
      <c r="B15" s="106"/>
      <c r="C15" s="108"/>
      <c r="D15" s="108"/>
      <c r="E15" s="108"/>
      <c r="F15" s="137"/>
      <c r="G15" s="108"/>
      <c r="H15" s="108"/>
      <c r="I15" s="108"/>
      <c r="J15" s="110"/>
      <c r="K15" s="112"/>
      <c r="L15" s="87"/>
      <c r="M15" s="115"/>
      <c r="N15" s="117"/>
      <c r="O15" s="115"/>
      <c r="P15" s="87"/>
      <c r="Q15" s="98"/>
      <c r="R15" s="87"/>
      <c r="S15" s="115"/>
      <c r="T15" s="87"/>
      <c r="U15" s="119"/>
      <c r="V15" s="95"/>
      <c r="W15" s="13">
        <v>4</v>
      </c>
      <c r="X15" s="47" t="s">
        <v>322</v>
      </c>
      <c r="Y15" s="47" t="s">
        <v>334</v>
      </c>
      <c r="Z15" s="47" t="s">
        <v>335</v>
      </c>
      <c r="AA15" s="13" t="str">
        <f t="shared" si="0"/>
        <v>el profesional universitario grado xx nivel xx - Comandante  Actualizara de manera constante la  Matriz de Riesgo con el propósito de identificar niveles y Controles de Riesgo de Incendio e incidentes con materiales peligrosos y rescate en todas sus modalidades. se hara seguimiento trimestral y si se presenta alguna desviacion se devolvera al profesional encargado para su correcion y/o nuevo diseño si se requeire</v>
      </c>
      <c r="AB15" s="30" t="s">
        <v>325</v>
      </c>
      <c r="AC15" s="31">
        <f t="shared" ref="AC15:AC16" si="4">IF(AB15="","",IF(AB15="Preventivo",0.25,IF(AB15="Detectivo",0.15,IF(AB15="Correctivo",0.1,))))</f>
        <v>0.25</v>
      </c>
      <c r="AD15" s="14" t="str">
        <f>+IF(OR(AB15='[2]11 FORMULAS'!$O$4,AB15='[2]11 FORMULAS'!$O$5),'[2]11 FORMULAS'!$P$5,IF(AB15='[2]11 FORMULAS'!$O$6,'[2]11 FORMULAS'!$P$6,""))</f>
        <v>Probabilidad</v>
      </c>
      <c r="AE15" s="30" t="s">
        <v>326</v>
      </c>
      <c r="AF15" s="31">
        <f t="shared" si="1"/>
        <v>0.15</v>
      </c>
      <c r="AG15" s="32" t="s">
        <v>327</v>
      </c>
      <c r="AH15" s="32" t="s">
        <v>328</v>
      </c>
      <c r="AI15" s="32" t="s">
        <v>329</v>
      </c>
      <c r="AJ15" s="14">
        <f t="shared" ref="AJ15:AJ16" si="5">+AC15+AF15</f>
        <v>0.4</v>
      </c>
      <c r="AK15" s="14">
        <f t="shared" si="2"/>
        <v>6.9120000000000001E-2</v>
      </c>
      <c r="AL15" s="14">
        <f t="shared" si="3"/>
        <v>0.10367999999999998</v>
      </c>
      <c r="AM15" s="14">
        <f>IF(AD15='[2]11 FORMULAS'!$P$6,AM14-(AM14*AJ15),AM14)</f>
        <v>0.8</v>
      </c>
      <c r="AN15" s="85"/>
      <c r="AO15" s="87"/>
      <c r="AP15" s="85"/>
      <c r="AQ15" s="87"/>
      <c r="AR15" s="95"/>
      <c r="AS15" s="98"/>
      <c r="AT15" s="90"/>
      <c r="AU15" s="90"/>
      <c r="AV15" s="90"/>
      <c r="AW15" s="90"/>
      <c r="AX15" s="90"/>
      <c r="AY15" s="90"/>
      <c r="AZ15" s="90"/>
      <c r="BA15" s="90"/>
      <c r="BB15" s="90"/>
      <c r="BC15" s="93"/>
      <c r="BE15" s="26"/>
      <c r="BF15"/>
    </row>
    <row r="16" spans="1:61" s="15" customFormat="1" ht="35.25" customHeight="1">
      <c r="A16" s="172"/>
      <c r="B16" s="106"/>
      <c r="C16" s="108"/>
      <c r="D16" s="108"/>
      <c r="E16" s="108"/>
      <c r="F16" s="137"/>
      <c r="G16" s="108"/>
      <c r="H16" s="108"/>
      <c r="I16" s="108"/>
      <c r="J16" s="110"/>
      <c r="K16" s="112"/>
      <c r="L16" s="87"/>
      <c r="M16" s="115"/>
      <c r="N16" s="117"/>
      <c r="O16" s="115"/>
      <c r="P16" s="87"/>
      <c r="Q16" s="121"/>
      <c r="R16" s="87"/>
      <c r="S16" s="115"/>
      <c r="T16" s="87"/>
      <c r="U16" s="119"/>
      <c r="V16" s="95"/>
      <c r="W16" s="13"/>
      <c r="X16" s="13"/>
      <c r="Y16" s="13"/>
      <c r="Z16" s="13"/>
      <c r="AA16" s="13" t="str">
        <f t="shared" ref="AA16:AA21" si="6">+CONCATENATE(X16," ",Y16," ",Z16)</f>
        <v xml:space="preserve">  </v>
      </c>
      <c r="AB16" s="30" t="s">
        <v>225</v>
      </c>
      <c r="AC16" s="31">
        <f t="shared" si="4"/>
        <v>0</v>
      </c>
      <c r="AD16" s="14" t="str">
        <f>+IF(OR(AB16='[2]11 FORMULAS'!$O$4,AB16='[2]11 FORMULAS'!$O$5),'[2]11 FORMULAS'!$P$5,IF(AB16='[2]11 FORMULAS'!$O$6,'[2]11 FORMULAS'!$P$6,""))</f>
        <v/>
      </c>
      <c r="AE16" s="30" t="s">
        <v>225</v>
      </c>
      <c r="AF16" s="31">
        <f t="shared" si="1"/>
        <v>0</v>
      </c>
      <c r="AG16" s="32" t="s">
        <v>225</v>
      </c>
      <c r="AH16" s="32" t="s">
        <v>225</v>
      </c>
      <c r="AI16" s="32" t="s">
        <v>225</v>
      </c>
      <c r="AJ16" s="14">
        <f t="shared" si="5"/>
        <v>0</v>
      </c>
      <c r="AK16" s="14">
        <f t="shared" si="2"/>
        <v>0</v>
      </c>
      <c r="AL16" s="14">
        <f t="shared" si="3"/>
        <v>0.10367999999999998</v>
      </c>
      <c r="AM16" s="14">
        <f>IF(AD16='[2]11 FORMULAS'!$P$6,AM15-(AM15*AJ16),AM15)</f>
        <v>0.8</v>
      </c>
      <c r="AN16" s="85"/>
      <c r="AO16" s="87"/>
      <c r="AP16" s="85"/>
      <c r="AQ16" s="87"/>
      <c r="AR16" s="95"/>
      <c r="AS16" s="121"/>
      <c r="AT16" s="100"/>
      <c r="AU16" s="100"/>
      <c r="AV16" s="100"/>
      <c r="AW16" s="100"/>
      <c r="AX16" s="100"/>
      <c r="AY16" s="100"/>
      <c r="AZ16" s="100"/>
      <c r="BA16" s="100"/>
      <c r="BB16" s="100"/>
      <c r="BC16" s="101"/>
      <c r="BE16" s="27"/>
    </row>
    <row r="17" spans="1:61" s="15" customFormat="1" ht="49.5" customHeight="1">
      <c r="A17" s="172"/>
      <c r="B17" s="106" t="s">
        <v>336</v>
      </c>
      <c r="C17" s="108"/>
      <c r="D17" s="108"/>
      <c r="E17" s="108"/>
      <c r="F17" s="137" t="str">
        <f>+CONCATENATE(C17," ",D17," ",E17)</f>
        <v xml:space="preserve">  </v>
      </c>
      <c r="G17" s="108"/>
      <c r="H17" s="108"/>
      <c r="I17" s="108"/>
      <c r="J17" s="110"/>
      <c r="K17" s="112"/>
      <c r="L17" s="87" t="str">
        <f>IF(K17&lt;=0,"",IF(K17&lt;=2,"Muy Baja",IF(K17&lt;=24,"Baja",IF(K17&lt;=500,"Media",IF(K17&lt;=5000,"Alta","Muy Alta")))))</f>
        <v/>
      </c>
      <c r="M17" s="114" t="str">
        <f>IF(L17="","",IF(L17="Muy Baja",0.2,IF(L17="Baja",0.4,IF(L17="Media",0.6,IF(L17="Alta",0.8,IF(L17="Muy Alta",1,))))))</f>
        <v/>
      </c>
      <c r="N17" s="117" t="s">
        <v>337</v>
      </c>
      <c r="O17" s="114">
        <f>IF(N17="","",IF(N17="menor a 10 SMLMV",0.2,IF(N17="ENTRE 10 Y 50 SMLMV",0.4,IF(N17="entre 50 y 100 SMLMV",0.6,IF(N17="entre 100 y 500 SMLMV",0.8,IF(N17="Mayor a 500 SMLMV",1,))))))</f>
        <v>0</v>
      </c>
      <c r="P17" s="87" t="str">
        <f>IF(O17&lt;=0,"",IF(O17&lt;=20%,"Leve",IF(O17&lt;=40%,"Menor",IF(O17&lt;=60%,"Moderado",IF(O17&lt;=80%,"Mayor","Catastrofico")))))</f>
        <v/>
      </c>
      <c r="Q17" s="97" t="s">
        <v>225</v>
      </c>
      <c r="R17" s="87" t="str">
        <f>IF(S17&lt;=0,"",IF(S17&lt;=20%,"Leve",IF(S17&lt;=40%,"Menor",IF(S17&lt;=60%,"Moderado",IF(S17&lt;=80%,"Mayor","Catastrofico")))))</f>
        <v/>
      </c>
      <c r="S17" s="114">
        <f>IF(Q17="","",IF(Q17="El riesgo afecta la imagen de algún área de la organización",0.2,IF(Q17="El riesgo afecta la imagen de la entidad internamente, de conocimiento general nivel interno, de junta directiva y accionistas y/o de proveedores",0.4,IF(Q17="El riesgo afecta la imagen de la entidad con algunos usuarios de relevancia frente al logro de los objetivos",0.6,IF(Q17="El riesgo afecta la imagen de la entidad con efecto publicitario sostenido a nivel de sector administrativo, nivel departamental o municipal",0.8,IF(Q17="El riesgo afecta la imagen de la entidad a nivel nacional, con efecto publicitario sostenido a nivel país",1,))))))</f>
        <v>0</v>
      </c>
      <c r="T17" s="87" t="str">
        <f>IF(U17&lt;=0,"",IF(U17&lt;=20%,"Leve",IF(U17&lt;=40%,"Menor",IF(U17&lt;=60%,"Moderado",IF(U17&lt;=80%,"Mayor","Catastrofico")))))</f>
        <v/>
      </c>
      <c r="U17" s="119">
        <f>+S17</f>
        <v>0</v>
      </c>
      <c r="V17" s="95">
        <f>IF(OR(AND(L17="Muy Baja",T17="Leve"),AND(L17="Muy Baja",T17="Menor"),AND(L17="Baja",T17="Leve")),"Bajo",IF(OR(AND(L17="Muy baja",T17="Moderado"),AND(L17="Baja",T17="Menor"),AND(L17="Baja",T17="Moderado"),AND(L17="Media",T17="Leve"),AND(L17="Media",T17="Menor"),AND(L17="Media",T17="Moderado"),AND(L17="Alta",T17="Leve"),AND(L17="Alta",T17="Menor")),"Moderado",IF(OR(AND(L17="Muy Baja",T17="Mayor"),AND(L17="Baja",T17="Mayor"),AND(L17="Media",T17="Mayor"),AND(L17="Alta",T17="Moderado"),AND(L17="Alta",T17="Mayor"),AND(L17="Muy Alta",T17="Leve"),AND(L17="Muy Alta",T17="Menor"),AND(L17="Muy Alta",T17="Moderado"),AND(L17="Muy Alta",T17="Mayor")),"Alto",IF(OR(AND(L17="Muy Baja",T17="Catastrofico"),AND(L17="Baja",T17="Catastrofico"),AND(L17="Media",T17="Catastrofico"),AND(L17="Alta",T17="Catastrofico"),AND(L17="Muy Alta",T17="Catastrofico")),"Extremo",))))</f>
        <v>0</v>
      </c>
      <c r="W17" s="13">
        <v>1</v>
      </c>
      <c r="X17" s="47"/>
      <c r="Y17" s="47"/>
      <c r="Z17" s="47"/>
      <c r="AA17" s="13" t="str">
        <f t="shared" si="6"/>
        <v xml:space="preserve">  </v>
      </c>
      <c r="AB17" s="30" t="s">
        <v>225</v>
      </c>
      <c r="AC17" s="31">
        <f>IF(AB17="","",IF(AB17="Preventivo",0.25,IF(AB17="Detectivo",0.15,IF(AB17="Correctivo",0.1,))))</f>
        <v>0</v>
      </c>
      <c r="AD17" s="14" t="str">
        <f>+IF(OR(AB17='[2]11 FORMULAS'!$O$4,AB17='[2]11 FORMULAS'!$O$5),'[2]11 FORMULAS'!$P$5,IF(AB17='[2]11 FORMULAS'!$O$6,'[2]11 FORMULAS'!$P$6,""))</f>
        <v/>
      </c>
      <c r="AE17" s="30" t="s">
        <v>225</v>
      </c>
      <c r="AF17" s="31">
        <f>IF(AE17="","",IF(AE17="Manual",0.15,IF(AE17="Automatico",0.25,)))</f>
        <v>0</v>
      </c>
      <c r="AG17" s="32" t="s">
        <v>225</v>
      </c>
      <c r="AH17" s="32" t="s">
        <v>225</v>
      </c>
      <c r="AI17" s="32" t="s">
        <v>225</v>
      </c>
      <c r="AJ17" s="14">
        <f>+AC17+AF17</f>
        <v>0</v>
      </c>
      <c r="AK17" s="14" t="e">
        <f>+M17*AJ17</f>
        <v>#VALUE!</v>
      </c>
      <c r="AL17" s="14" t="e">
        <f>+M17-AK17</f>
        <v>#VALUE!</v>
      </c>
      <c r="AM17" s="14">
        <f>IF(AD17='[2]11 FORMULAS'!$P$6,U17-(U17*AJ17),U17)</f>
        <v>0</v>
      </c>
      <c r="AN17" s="85" t="e">
        <f>+AL21</f>
        <v>#VALUE!</v>
      </c>
      <c r="AO17" s="87" t="e">
        <f>IF(AN17&lt;=0,"",IF(AN17&lt;=20%,"Muy Baja",IF(AN17&lt;=40%,"Baja",IF(AN17&lt;=60%,"Media",IF(AN17&lt;=80%,"Alta","Muy Alta")))))</f>
        <v>#VALUE!</v>
      </c>
      <c r="AP17" s="85">
        <f>+AM21</f>
        <v>0</v>
      </c>
      <c r="AQ17" s="87" t="str">
        <f>IF(AP17&lt;=0,"",IF(AP17&lt;=20%,"Leve",IF(AP17&lt;=40%,"Menor",IF(AP17&lt;=60%,"Moderado",IF(AP17&lt;=80%,"Mayor","Catastrofico")))))</f>
        <v/>
      </c>
      <c r="AR17" s="95" t="e">
        <f>IF(OR(AND(AO17="Muy Baja",AQ17="Leve"),AND(AO17="Muy Baja",AQ17="Menor"),AND(AO17="Baja",AQ17="Leve")),"Bajo",IF(OR(AND(AO17="Muy baja",AQ17="Moderado"),AND(AO17="Baja",AQ17="Menor"),AND(AO17="Baja",AQ17="Moderado"),AND(AO17="Media",AQ17="Leve"),AND(AO17="Media",AQ17="Menor"),AND(AO17="Media",AQ17="Moderado"),AND(AO17="Alta",AQ17="Leve"),AND(AO17="Alta",AQ17="Menor")),"Moderado",IF(OR(AND(AO17="Muy Baja",AQ17="Mayor"),AND(AO17="Baja",AQ17="Mayor"),AND(AO17="Media",AQ17="Mayor"),AND(AO17="Alta",AQ17="Moderado"),AND(AO17="Alta",AQ17="Mayor"),AND(AO17="Muy Alta",AQ17="Leve"),AND(AO17="Muy Alta",AQ17="Menor"),AND(AO17="Muy Alta",AQ17="Moderado"),AND(AO17="Muy Alta",AQ17="Mayor")),"Alto",IF(OR(AND(AO17="Muy Baja",AQ17="Catastrofico"),AND(AO17="Baja",AQ17="Catastrofico"),AND(AO17="Media",AQ17="Catastrofico"),AND(AO17="Alta",AQ17="Catastrofico"),AND(AO17="Muy Alta",AQ17="Catastrofico")),"Extremo",""))))</f>
        <v>#VALUE!</v>
      </c>
      <c r="AS17" s="97"/>
      <c r="AT17" s="89"/>
      <c r="AU17" s="89"/>
      <c r="AV17" s="89"/>
      <c r="AW17" s="89"/>
      <c r="AX17" s="89"/>
      <c r="AY17" s="89"/>
      <c r="AZ17" s="89"/>
      <c r="BA17" s="89"/>
      <c r="BB17" s="89"/>
      <c r="BC17" s="92"/>
      <c r="BI17" s="9"/>
    </row>
    <row r="18" spans="1:61" s="15" customFormat="1" ht="33.75" customHeight="1">
      <c r="A18" s="172"/>
      <c r="B18" s="106"/>
      <c r="C18" s="108"/>
      <c r="D18" s="108"/>
      <c r="E18" s="108"/>
      <c r="F18" s="137"/>
      <c r="G18" s="108"/>
      <c r="H18" s="108"/>
      <c r="I18" s="108"/>
      <c r="J18" s="110"/>
      <c r="K18" s="112"/>
      <c r="L18" s="87"/>
      <c r="M18" s="115"/>
      <c r="N18" s="117"/>
      <c r="O18" s="115"/>
      <c r="P18" s="87"/>
      <c r="Q18" s="98"/>
      <c r="R18" s="87"/>
      <c r="S18" s="115"/>
      <c r="T18" s="87"/>
      <c r="U18" s="119"/>
      <c r="V18" s="95"/>
      <c r="W18" s="13">
        <v>2</v>
      </c>
      <c r="X18" s="47"/>
      <c r="Y18" s="47"/>
      <c r="Z18" s="47"/>
      <c r="AA18" s="13" t="str">
        <f t="shared" si="6"/>
        <v xml:space="preserve">  </v>
      </c>
      <c r="AB18" s="30" t="s">
        <v>225</v>
      </c>
      <c r="AC18" s="31">
        <f t="shared" ref="AC18:AC21" si="7">IF(AB18="","",IF(AB18="Preventivo",0.25,IF(AB18="Detectivo",0.15,IF(AB18="Correctivo",0.1,))))</f>
        <v>0</v>
      </c>
      <c r="AD18" s="14" t="str">
        <f>+IF(OR(AB18='[2]11 FORMULAS'!$O$4,AB18='[2]11 FORMULAS'!$O$5),'[2]11 FORMULAS'!$P$5,IF(AB18='[2]11 FORMULAS'!$O$6,'[2]11 FORMULAS'!$P$6,""))</f>
        <v/>
      </c>
      <c r="AE18" s="30" t="s">
        <v>225</v>
      </c>
      <c r="AF18" s="31">
        <f t="shared" ref="AF18:AF21" si="8">IF(AE18="","",IF(AE18="Manual",0.15,IF(AE18="Automatico",0.25,)))</f>
        <v>0</v>
      </c>
      <c r="AG18" s="32" t="s">
        <v>225</v>
      </c>
      <c r="AH18" s="32" t="s">
        <v>225</v>
      </c>
      <c r="AI18" s="32" t="s">
        <v>225</v>
      </c>
      <c r="AJ18" s="14">
        <f>+AC18+AF18</f>
        <v>0</v>
      </c>
      <c r="AK18" s="14" t="e">
        <f>+AL17*AJ18</f>
        <v>#VALUE!</v>
      </c>
      <c r="AL18" s="14" t="e">
        <f>+AL17-AK18</f>
        <v>#VALUE!</v>
      </c>
      <c r="AM18" s="14">
        <f>IF(AD18='[2]11 FORMULAS'!$P$6,AM17-(AM17*AJ18),AM17)</f>
        <v>0</v>
      </c>
      <c r="AN18" s="85"/>
      <c r="AO18" s="87"/>
      <c r="AP18" s="85"/>
      <c r="AQ18" s="87"/>
      <c r="AR18" s="95"/>
      <c r="AS18" s="98"/>
      <c r="AT18" s="90"/>
      <c r="AU18" s="90"/>
      <c r="AV18" s="90"/>
      <c r="AW18" s="90"/>
      <c r="AX18" s="90"/>
      <c r="AY18" s="90"/>
      <c r="AZ18" s="90"/>
      <c r="BA18" s="90"/>
      <c r="BB18" s="90"/>
      <c r="BC18" s="93"/>
      <c r="BI18" s="9"/>
    </row>
    <row r="19" spans="1:61" s="15" customFormat="1" ht="33.75" customHeight="1">
      <c r="A19" s="172"/>
      <c r="B19" s="106"/>
      <c r="C19" s="108"/>
      <c r="D19" s="108"/>
      <c r="E19" s="108"/>
      <c r="F19" s="137"/>
      <c r="G19" s="108"/>
      <c r="H19" s="108"/>
      <c r="I19" s="108"/>
      <c r="J19" s="110"/>
      <c r="K19" s="112"/>
      <c r="L19" s="87"/>
      <c r="M19" s="115"/>
      <c r="N19" s="117"/>
      <c r="O19" s="115"/>
      <c r="P19" s="87"/>
      <c r="Q19" s="98"/>
      <c r="R19" s="87"/>
      <c r="S19" s="115"/>
      <c r="T19" s="87"/>
      <c r="U19" s="119"/>
      <c r="V19" s="95"/>
      <c r="W19" s="13">
        <v>3</v>
      </c>
      <c r="X19" s="47"/>
      <c r="Y19" s="47"/>
      <c r="Z19" s="47"/>
      <c r="AA19" s="13" t="str">
        <f t="shared" si="6"/>
        <v xml:space="preserve">  </v>
      </c>
      <c r="AB19" s="30" t="s">
        <v>225</v>
      </c>
      <c r="AC19" s="31">
        <f t="shared" si="7"/>
        <v>0</v>
      </c>
      <c r="AD19" s="14" t="str">
        <f>+IF(OR(AB19='[2]11 FORMULAS'!$O$4,AB19='[2]11 FORMULAS'!$O$5),'[2]11 FORMULAS'!$P$5,IF(AB19='[2]11 FORMULAS'!$O$6,'[2]11 FORMULAS'!$P$6,""))</f>
        <v/>
      </c>
      <c r="AE19" s="30" t="s">
        <v>225</v>
      </c>
      <c r="AF19" s="31">
        <f t="shared" si="8"/>
        <v>0</v>
      </c>
      <c r="AG19" s="32" t="s">
        <v>225</v>
      </c>
      <c r="AH19" s="32" t="s">
        <v>225</v>
      </c>
      <c r="AI19" s="32" t="s">
        <v>225</v>
      </c>
      <c r="AJ19" s="14">
        <f>+AC19+AF19</f>
        <v>0</v>
      </c>
      <c r="AK19" s="14" t="e">
        <f t="shared" ref="AK19:AK21" si="9">+AL18*AJ19</f>
        <v>#VALUE!</v>
      </c>
      <c r="AL19" s="14" t="e">
        <f t="shared" ref="AL19:AL21" si="10">+AL18-AK19</f>
        <v>#VALUE!</v>
      </c>
      <c r="AM19" s="14">
        <f>IF(AD19='[2]11 FORMULAS'!$P$6,AM18-(AM18*AJ19),AM18)</f>
        <v>0</v>
      </c>
      <c r="AN19" s="85"/>
      <c r="AO19" s="87"/>
      <c r="AP19" s="85"/>
      <c r="AQ19" s="87"/>
      <c r="AR19" s="95"/>
      <c r="AS19" s="98"/>
      <c r="AT19" s="90"/>
      <c r="AU19" s="90"/>
      <c r="AV19" s="90"/>
      <c r="AW19" s="90"/>
      <c r="AX19" s="90"/>
      <c r="AY19" s="90"/>
      <c r="AZ19" s="90"/>
      <c r="BA19" s="90"/>
      <c r="BB19" s="90"/>
      <c r="BC19" s="93"/>
      <c r="BI19" s="9"/>
    </row>
    <row r="20" spans="1:61" s="15" customFormat="1" ht="33.75" customHeight="1">
      <c r="A20" s="172"/>
      <c r="B20" s="106"/>
      <c r="C20" s="108"/>
      <c r="D20" s="108"/>
      <c r="E20" s="108"/>
      <c r="F20" s="137"/>
      <c r="G20" s="108"/>
      <c r="H20" s="108"/>
      <c r="I20" s="108"/>
      <c r="J20" s="110"/>
      <c r="K20" s="112"/>
      <c r="L20" s="87"/>
      <c r="M20" s="115"/>
      <c r="N20" s="117"/>
      <c r="O20" s="115"/>
      <c r="P20" s="87"/>
      <c r="Q20" s="98"/>
      <c r="R20" s="87"/>
      <c r="S20" s="115"/>
      <c r="T20" s="87"/>
      <c r="U20" s="119"/>
      <c r="V20" s="95"/>
      <c r="W20" s="13">
        <v>4</v>
      </c>
      <c r="X20" s="47"/>
      <c r="Y20" s="47"/>
      <c r="Z20" s="47"/>
      <c r="AA20" s="13" t="str">
        <f t="shared" si="6"/>
        <v xml:space="preserve">  </v>
      </c>
      <c r="AB20" s="30" t="s">
        <v>225</v>
      </c>
      <c r="AC20" s="31">
        <f t="shared" si="7"/>
        <v>0</v>
      </c>
      <c r="AD20" s="14" t="str">
        <f>+IF(OR(AB20='[2]11 FORMULAS'!$O$4,AB20='[2]11 FORMULAS'!$O$5),'[2]11 FORMULAS'!$P$5,IF(AB20='[2]11 FORMULAS'!$O$6,'[2]11 FORMULAS'!$P$6,""))</f>
        <v/>
      </c>
      <c r="AE20" s="30" t="s">
        <v>225</v>
      </c>
      <c r="AF20" s="31">
        <f t="shared" si="8"/>
        <v>0</v>
      </c>
      <c r="AG20" s="32" t="s">
        <v>225</v>
      </c>
      <c r="AH20" s="32" t="s">
        <v>225</v>
      </c>
      <c r="AI20" s="32" t="s">
        <v>225</v>
      </c>
      <c r="AJ20" s="14">
        <f t="shared" ref="AJ20:AJ21" si="11">+AC20+AF20</f>
        <v>0</v>
      </c>
      <c r="AK20" s="14" t="e">
        <f t="shared" si="9"/>
        <v>#VALUE!</v>
      </c>
      <c r="AL20" s="14" t="e">
        <f t="shared" si="10"/>
        <v>#VALUE!</v>
      </c>
      <c r="AM20" s="14">
        <f>IF(AD20='[2]11 FORMULAS'!$P$6,AM19-(AM19*AJ20),AM19)</f>
        <v>0</v>
      </c>
      <c r="AN20" s="85"/>
      <c r="AO20" s="87"/>
      <c r="AP20" s="85"/>
      <c r="AQ20" s="87"/>
      <c r="AR20" s="95"/>
      <c r="AS20" s="98"/>
      <c r="AT20" s="90"/>
      <c r="AU20" s="90"/>
      <c r="AV20" s="90"/>
      <c r="AW20" s="90"/>
      <c r="AX20" s="90"/>
      <c r="AY20" s="90"/>
      <c r="AZ20" s="90"/>
      <c r="BA20" s="90"/>
      <c r="BB20" s="90"/>
      <c r="BC20" s="93"/>
      <c r="BI20" s="9"/>
    </row>
    <row r="21" spans="1:61" s="15" customFormat="1" ht="33.75" customHeight="1">
      <c r="A21" s="172"/>
      <c r="B21" s="106"/>
      <c r="C21" s="108"/>
      <c r="D21" s="108"/>
      <c r="E21" s="108"/>
      <c r="F21" s="137"/>
      <c r="G21" s="108"/>
      <c r="H21" s="108"/>
      <c r="I21" s="108"/>
      <c r="J21" s="110"/>
      <c r="K21" s="112"/>
      <c r="L21" s="87"/>
      <c r="M21" s="115"/>
      <c r="N21" s="117"/>
      <c r="O21" s="115"/>
      <c r="P21" s="87"/>
      <c r="Q21" s="121"/>
      <c r="R21" s="87"/>
      <c r="S21" s="115"/>
      <c r="T21" s="87"/>
      <c r="U21" s="119"/>
      <c r="V21" s="95"/>
      <c r="W21" s="13"/>
      <c r="X21" s="13"/>
      <c r="Y21" s="13"/>
      <c r="Z21" s="13"/>
      <c r="AA21" s="13" t="str">
        <f t="shared" si="6"/>
        <v xml:space="preserve">  </v>
      </c>
      <c r="AB21" s="30" t="s">
        <v>225</v>
      </c>
      <c r="AC21" s="31">
        <f t="shared" si="7"/>
        <v>0</v>
      </c>
      <c r="AD21" s="14" t="str">
        <f>+IF(OR(AB21='[2]11 FORMULAS'!$O$4,AB21='[2]11 FORMULAS'!$O$5),'[2]11 FORMULAS'!$P$5,IF(AB21='[2]11 FORMULAS'!$O$6,'[2]11 FORMULAS'!$P$6,""))</f>
        <v/>
      </c>
      <c r="AE21" s="30" t="s">
        <v>225</v>
      </c>
      <c r="AF21" s="31">
        <f t="shared" si="8"/>
        <v>0</v>
      </c>
      <c r="AG21" s="32" t="s">
        <v>225</v>
      </c>
      <c r="AH21" s="32" t="s">
        <v>225</v>
      </c>
      <c r="AI21" s="32" t="s">
        <v>225</v>
      </c>
      <c r="AJ21" s="14">
        <f t="shared" si="11"/>
        <v>0</v>
      </c>
      <c r="AK21" s="14" t="e">
        <f t="shared" si="9"/>
        <v>#VALUE!</v>
      </c>
      <c r="AL21" s="14" t="e">
        <f t="shared" si="10"/>
        <v>#VALUE!</v>
      </c>
      <c r="AM21" s="14">
        <f>IF(AD21='[2]11 FORMULAS'!$P$6,AM20-(AM20*AJ21),AM20)</f>
        <v>0</v>
      </c>
      <c r="AN21" s="85"/>
      <c r="AO21" s="87"/>
      <c r="AP21" s="85"/>
      <c r="AQ21" s="87"/>
      <c r="AR21" s="95"/>
      <c r="AS21" s="121"/>
      <c r="AT21" s="100"/>
      <c r="AU21" s="100"/>
      <c r="AV21" s="100"/>
      <c r="AW21" s="100"/>
      <c r="AX21" s="100"/>
      <c r="AY21" s="100"/>
      <c r="AZ21" s="100"/>
      <c r="BA21" s="100"/>
      <c r="BB21" s="100"/>
      <c r="BC21" s="101"/>
      <c r="BI21" s="9"/>
    </row>
    <row r="22" spans="1:61" s="15" customFormat="1" ht="49.5" customHeight="1">
      <c r="A22" s="172"/>
      <c r="B22" s="106" t="s">
        <v>338</v>
      </c>
      <c r="C22" s="108"/>
      <c r="D22" s="108"/>
      <c r="E22" s="108"/>
      <c r="F22" s="137" t="str">
        <f>+CONCATENATE(C22," ",D22," ",E22)</f>
        <v xml:space="preserve">  </v>
      </c>
      <c r="G22" s="108"/>
      <c r="H22" s="108"/>
      <c r="I22" s="108"/>
      <c r="J22" s="110"/>
      <c r="K22" s="112"/>
      <c r="L22" s="87" t="str">
        <f>IF(K22&lt;=0,"",IF(K22&lt;=2,"Muy Baja",IF(K22&lt;=24,"Baja",IF(K22&lt;=500,"Media",IF(K22&lt;=5000,"Alta","Muy Alta")))))</f>
        <v/>
      </c>
      <c r="M22" s="114" t="str">
        <f>IF(L22="","",IF(L22="Muy Baja",0.2,IF(L22="Baja",0.4,IF(L22="Media",0.6,IF(L22="Alta",0.8,IF(L22="Muy Alta",1,))))))</f>
        <v/>
      </c>
      <c r="N22" s="117" t="s">
        <v>337</v>
      </c>
      <c r="O22" s="114">
        <f>IF(N22="","",IF(N22="menor a 10 SMLMV",0.2,IF(N22="ENTRE 10 Y 50 SMLMV",0.4,IF(N22="entre 50 y 100 SMLMV",0.6,IF(N22="entre 100 y 500 SMLMV",0.8,IF(N22="Mayor a 500 SMLMV",1,))))))</f>
        <v>0</v>
      </c>
      <c r="P22" s="87" t="str">
        <f>IF(O22&lt;=0,"",IF(O22&lt;=20%,"Leve",IF(O22&lt;=40%,"Menor",IF(O22&lt;=60%,"Moderado",IF(O22&lt;=80%,"Mayor","Catastrofico")))))</f>
        <v/>
      </c>
      <c r="Q22" s="97" t="s">
        <v>225</v>
      </c>
      <c r="R22" s="87" t="str">
        <f>IF(S22&lt;=0,"",IF(S22&lt;=20%,"Leve",IF(S22&lt;=40%,"Menor",IF(S22&lt;=60%,"Moderado",IF(S22&lt;=80%,"Mayor","Catastrofico")))))</f>
        <v/>
      </c>
      <c r="S22" s="114">
        <f>IF(Q22="","",IF(Q22="El riesgo afecta la imagen de algún área de la organización",0.2,IF(Q22="El riesgo afecta la imagen de la entidad internamente, de conocimiento general nivel interno, de junta directiva y accionistas y/o de proveedores",0.4,IF(Q22="El riesgo afecta la imagen de la entidad con algunos usuarios de relevancia frente al logro de los objetivos",0.6,IF(Q22="El riesgo afecta la imagen de la entidad con efecto publicitario sostenido a nivel de sector administrativo, nivel departamental o municipal",0.8,IF(Q22="El riesgo afecta la imagen de la entidad a nivel nacional, con efecto publicitario sostenido a nivel país",1,))))))</f>
        <v>0</v>
      </c>
      <c r="T22" s="87" t="str">
        <f>IF(U22&lt;=0,"",IF(U22&lt;=20%,"Leve",IF(U22&lt;=40%,"Menor",IF(U22&lt;=60%,"Moderado",IF(U22&lt;=80%,"Mayor","Catastrofico")))))</f>
        <v/>
      </c>
      <c r="U22" s="119">
        <f>+S22</f>
        <v>0</v>
      </c>
      <c r="V22" s="95">
        <f>IF(OR(AND(L22="Muy Baja",T22="Leve"),AND(L22="Muy Baja",T22="Menor"),AND(L22="Baja",T22="Leve")),"Bajo",IF(OR(AND(L22="Muy baja",T22="Moderado"),AND(L22="Baja",T22="Menor"),AND(L22="Baja",T22="Moderado"),AND(L22="Media",T22="Leve"),AND(L22="Media",T22="Menor"),AND(L22="Media",T22="Moderado"),AND(L22="Alta",T22="Leve"),AND(L22="Alta",T22="Menor")),"Moderado",IF(OR(AND(L22="Muy Baja",T22="Mayor"),AND(L22="Baja",T22="Mayor"),AND(L22="Media",T22="Mayor"),AND(L22="Alta",T22="Moderado"),AND(L22="Alta",T22="Mayor"),AND(L22="Muy Alta",T22="Leve"),AND(L22="Muy Alta",T22="Menor"),AND(L22="Muy Alta",T22="Moderado"),AND(L22="Muy Alta",T22="Mayor")),"Alto",IF(OR(AND(L22="Muy Baja",T22="Catastrofico"),AND(L22="Baja",T22="Catastrofico"),AND(L22="Media",T22="Catastrofico"),AND(L22="Alta",T22="Catastrofico"),AND(L22="Muy Alta",T22="Catastrofico")),"Extremo",))))</f>
        <v>0</v>
      </c>
      <c r="W22" s="13">
        <v>1</v>
      </c>
      <c r="X22" s="47"/>
      <c r="Y22" s="47"/>
      <c r="Z22" s="47"/>
      <c r="AA22" s="13" t="str">
        <f t="shared" ref="AA22:AA26" si="12">+CONCATENATE(X22," ",Y22," ",Z22)</f>
        <v xml:space="preserve">  </v>
      </c>
      <c r="AB22" s="30" t="s">
        <v>225</v>
      </c>
      <c r="AC22" s="31">
        <f>IF(AB22="","",IF(AB22="Preventivo",0.25,IF(AB22="Detectivo",0.15,IF(AB22="Correctivo",0.1,))))</f>
        <v>0</v>
      </c>
      <c r="AD22" s="14" t="str">
        <f>+IF(OR(AB22='[2]11 FORMULAS'!$O$4,AB22='[2]11 FORMULAS'!$O$5),'[2]11 FORMULAS'!$P$5,IF(AB22='[2]11 FORMULAS'!$O$6,'[2]11 FORMULAS'!$P$6,""))</f>
        <v/>
      </c>
      <c r="AE22" s="30" t="s">
        <v>225</v>
      </c>
      <c r="AF22" s="31">
        <f>IF(AE22="","",IF(AE22="Manual",0.15,IF(AE22="Automatico",0.25,)))</f>
        <v>0</v>
      </c>
      <c r="AG22" s="32" t="s">
        <v>225</v>
      </c>
      <c r="AH22" s="32" t="s">
        <v>225</v>
      </c>
      <c r="AI22" s="32" t="s">
        <v>225</v>
      </c>
      <c r="AJ22" s="14">
        <f>+AC22+AF22</f>
        <v>0</v>
      </c>
      <c r="AK22" s="14" t="e">
        <f>+M22*AJ22</f>
        <v>#VALUE!</v>
      </c>
      <c r="AL22" s="14" t="e">
        <f>+M22-AK22</f>
        <v>#VALUE!</v>
      </c>
      <c r="AM22" s="14">
        <f>IF(AD22='[2]11 FORMULAS'!$P$6,U22-(U22*AJ22),U22)</f>
        <v>0</v>
      </c>
      <c r="AN22" s="85" t="e">
        <f>+AL26</f>
        <v>#VALUE!</v>
      </c>
      <c r="AO22" s="87" t="e">
        <f>IF(AN22&lt;=0,"",IF(AN22&lt;=20%,"Muy Baja",IF(AN22&lt;=40%,"Baja",IF(AN22&lt;=60%,"Media",IF(AN22&lt;=80%,"Alta","Muy Alta")))))</f>
        <v>#VALUE!</v>
      </c>
      <c r="AP22" s="85">
        <f>+AM26</f>
        <v>0</v>
      </c>
      <c r="AQ22" s="87" t="str">
        <f>IF(AP22&lt;=0,"",IF(AP22&lt;=20%,"Leve",IF(AP22&lt;=40%,"Menor",IF(AP22&lt;=60%,"Moderado",IF(AP22&lt;=80%,"Mayor","Catastrofico")))))</f>
        <v/>
      </c>
      <c r="AR22" s="95" t="e">
        <f>IF(OR(AND(AO22="Muy Baja",AQ22="Leve"),AND(AO22="Muy Baja",AQ22="Menor"),AND(AO22="Baja",AQ22="Leve")),"Bajo",IF(OR(AND(AO22="Muy baja",AQ22="Moderado"),AND(AO22="Baja",AQ22="Menor"),AND(AO22="Baja",AQ22="Moderado"),AND(AO22="Media",AQ22="Leve"),AND(AO22="Media",AQ22="Menor"),AND(AO22="Media",AQ22="Moderado"),AND(AO22="Alta",AQ22="Leve"),AND(AO22="Alta",AQ22="Menor")),"Moderado",IF(OR(AND(AO22="Muy Baja",AQ22="Mayor"),AND(AO22="Baja",AQ22="Mayor"),AND(AO22="Media",AQ22="Mayor"),AND(AO22="Alta",AQ22="Moderado"),AND(AO22="Alta",AQ22="Mayor"),AND(AO22="Muy Alta",AQ22="Leve"),AND(AO22="Muy Alta",AQ22="Menor"),AND(AO22="Muy Alta",AQ22="Moderado"),AND(AO22="Muy Alta",AQ22="Mayor")),"Alto",IF(OR(AND(AO22="Muy Baja",AQ22="Catastrofico"),AND(AO22="Baja",AQ22="Catastrofico"),AND(AO22="Media",AQ22="Catastrofico"),AND(AO22="Alta",AQ22="Catastrofico"),AND(AO22="Muy Alta",AQ22="Catastrofico")),"Extremo",""))))</f>
        <v>#VALUE!</v>
      </c>
      <c r="AS22" s="97"/>
      <c r="AT22" s="89"/>
      <c r="AU22" s="89"/>
      <c r="AV22" s="89"/>
      <c r="AW22" s="89"/>
      <c r="AX22" s="89"/>
      <c r="AY22" s="89"/>
      <c r="AZ22" s="89"/>
      <c r="BA22" s="89"/>
      <c r="BB22" s="89"/>
      <c r="BC22" s="92"/>
      <c r="BI22" s="9"/>
    </row>
    <row r="23" spans="1:61" s="15" customFormat="1" ht="33.75" customHeight="1">
      <c r="A23" s="172"/>
      <c r="B23" s="106"/>
      <c r="C23" s="108"/>
      <c r="D23" s="108"/>
      <c r="E23" s="108"/>
      <c r="F23" s="137"/>
      <c r="G23" s="108"/>
      <c r="H23" s="108"/>
      <c r="I23" s="108"/>
      <c r="J23" s="110"/>
      <c r="K23" s="112"/>
      <c r="L23" s="87"/>
      <c r="M23" s="115"/>
      <c r="N23" s="117"/>
      <c r="O23" s="115"/>
      <c r="P23" s="87"/>
      <c r="Q23" s="98"/>
      <c r="R23" s="87"/>
      <c r="S23" s="115"/>
      <c r="T23" s="87"/>
      <c r="U23" s="119"/>
      <c r="V23" s="95"/>
      <c r="W23" s="13">
        <v>2</v>
      </c>
      <c r="X23" s="47"/>
      <c r="Y23" s="47"/>
      <c r="Z23" s="47"/>
      <c r="AA23" s="13" t="str">
        <f t="shared" si="12"/>
        <v xml:space="preserve">  </v>
      </c>
      <c r="AB23" s="30" t="s">
        <v>225</v>
      </c>
      <c r="AC23" s="31">
        <f t="shared" ref="AC23:AC26" si="13">IF(AB23="","",IF(AB23="Preventivo",0.25,IF(AB23="Detectivo",0.15,IF(AB23="Correctivo",0.1,))))</f>
        <v>0</v>
      </c>
      <c r="AD23" s="14" t="str">
        <f>+IF(OR(AB23='[2]11 FORMULAS'!$O$4,AB23='[2]11 FORMULAS'!$O$5),'[2]11 FORMULAS'!$P$5,IF(AB23='[2]11 FORMULAS'!$O$6,'[2]11 FORMULAS'!$P$6,""))</f>
        <v/>
      </c>
      <c r="AE23" s="30" t="s">
        <v>225</v>
      </c>
      <c r="AF23" s="31">
        <f t="shared" ref="AF23:AF26" si="14">IF(AE23="","",IF(AE23="Manual",0.15,IF(AE23="Automatico",0.25,)))</f>
        <v>0</v>
      </c>
      <c r="AG23" s="32" t="s">
        <v>225</v>
      </c>
      <c r="AH23" s="32" t="s">
        <v>225</v>
      </c>
      <c r="AI23" s="32" t="s">
        <v>225</v>
      </c>
      <c r="AJ23" s="14">
        <f>+AC23+AF23</f>
        <v>0</v>
      </c>
      <c r="AK23" s="14" t="e">
        <f>+AL22*AJ23</f>
        <v>#VALUE!</v>
      </c>
      <c r="AL23" s="14" t="e">
        <f>+AL22-AK23</f>
        <v>#VALUE!</v>
      </c>
      <c r="AM23" s="14">
        <f>IF(AD23='[2]11 FORMULAS'!$P$6,AM22-(AM22*AJ23),AM22)</f>
        <v>0</v>
      </c>
      <c r="AN23" s="85"/>
      <c r="AO23" s="87"/>
      <c r="AP23" s="85"/>
      <c r="AQ23" s="87"/>
      <c r="AR23" s="95"/>
      <c r="AS23" s="98"/>
      <c r="AT23" s="90"/>
      <c r="AU23" s="90"/>
      <c r="AV23" s="90"/>
      <c r="AW23" s="90"/>
      <c r="AX23" s="90"/>
      <c r="AY23" s="90"/>
      <c r="AZ23" s="90"/>
      <c r="BA23" s="90"/>
      <c r="BB23" s="90"/>
      <c r="BC23" s="93"/>
      <c r="BI23" s="9"/>
    </row>
    <row r="24" spans="1:61" s="15" customFormat="1" ht="33.75" customHeight="1">
      <c r="A24" s="172"/>
      <c r="B24" s="106"/>
      <c r="C24" s="108"/>
      <c r="D24" s="108"/>
      <c r="E24" s="108"/>
      <c r="F24" s="137"/>
      <c r="G24" s="108"/>
      <c r="H24" s="108"/>
      <c r="I24" s="108"/>
      <c r="J24" s="110"/>
      <c r="K24" s="112"/>
      <c r="L24" s="87"/>
      <c r="M24" s="115"/>
      <c r="N24" s="117"/>
      <c r="O24" s="115"/>
      <c r="P24" s="87"/>
      <c r="Q24" s="98"/>
      <c r="R24" s="87"/>
      <c r="S24" s="115"/>
      <c r="T24" s="87"/>
      <c r="U24" s="119"/>
      <c r="V24" s="95"/>
      <c r="W24" s="13">
        <v>3</v>
      </c>
      <c r="X24" s="47"/>
      <c r="Y24" s="47"/>
      <c r="Z24" s="47"/>
      <c r="AA24" s="13" t="str">
        <f t="shared" si="12"/>
        <v xml:space="preserve">  </v>
      </c>
      <c r="AB24" s="30" t="s">
        <v>225</v>
      </c>
      <c r="AC24" s="31">
        <f t="shared" si="13"/>
        <v>0</v>
      </c>
      <c r="AD24" s="14" t="str">
        <f>+IF(OR(AB24='[2]11 FORMULAS'!$O$4,AB24='[2]11 FORMULAS'!$O$5),'[2]11 FORMULAS'!$P$5,IF(AB24='[2]11 FORMULAS'!$O$6,'[2]11 FORMULAS'!$P$6,""))</f>
        <v/>
      </c>
      <c r="AE24" s="30" t="s">
        <v>225</v>
      </c>
      <c r="AF24" s="31">
        <f t="shared" si="14"/>
        <v>0</v>
      </c>
      <c r="AG24" s="32" t="s">
        <v>225</v>
      </c>
      <c r="AH24" s="32" t="s">
        <v>225</v>
      </c>
      <c r="AI24" s="32" t="s">
        <v>225</v>
      </c>
      <c r="AJ24" s="14">
        <f>+AC24+AF24</f>
        <v>0</v>
      </c>
      <c r="AK24" s="14" t="e">
        <f t="shared" ref="AK24:AK26" si="15">+AL23*AJ24</f>
        <v>#VALUE!</v>
      </c>
      <c r="AL24" s="14" t="e">
        <f t="shared" ref="AL24:AL26" si="16">+AL23-AK24</f>
        <v>#VALUE!</v>
      </c>
      <c r="AM24" s="14">
        <f>IF(AD24='[2]11 FORMULAS'!$P$6,AM23-(AM23*AJ24),AM23)</f>
        <v>0</v>
      </c>
      <c r="AN24" s="85"/>
      <c r="AO24" s="87"/>
      <c r="AP24" s="85"/>
      <c r="AQ24" s="87"/>
      <c r="AR24" s="95"/>
      <c r="AS24" s="98"/>
      <c r="AT24" s="90"/>
      <c r="AU24" s="90"/>
      <c r="AV24" s="90"/>
      <c r="AW24" s="90"/>
      <c r="AX24" s="90"/>
      <c r="AY24" s="90"/>
      <c r="AZ24" s="90"/>
      <c r="BA24" s="90"/>
      <c r="BB24" s="90"/>
      <c r="BC24" s="93"/>
      <c r="BI24" s="9"/>
    </row>
    <row r="25" spans="1:61" s="15" customFormat="1" ht="33.75" customHeight="1">
      <c r="A25" s="172"/>
      <c r="B25" s="106"/>
      <c r="C25" s="108"/>
      <c r="D25" s="108"/>
      <c r="E25" s="108"/>
      <c r="F25" s="137"/>
      <c r="G25" s="108"/>
      <c r="H25" s="108"/>
      <c r="I25" s="108"/>
      <c r="J25" s="110"/>
      <c r="K25" s="112"/>
      <c r="L25" s="87"/>
      <c r="M25" s="115"/>
      <c r="N25" s="117"/>
      <c r="O25" s="115"/>
      <c r="P25" s="87"/>
      <c r="Q25" s="98"/>
      <c r="R25" s="87"/>
      <c r="S25" s="115"/>
      <c r="T25" s="87"/>
      <c r="U25" s="119"/>
      <c r="V25" s="95"/>
      <c r="W25" s="13">
        <v>4</v>
      </c>
      <c r="X25" s="47"/>
      <c r="Y25" s="47"/>
      <c r="Z25" s="47"/>
      <c r="AA25" s="13" t="str">
        <f t="shared" si="12"/>
        <v xml:space="preserve">  </v>
      </c>
      <c r="AB25" s="30" t="s">
        <v>225</v>
      </c>
      <c r="AC25" s="31">
        <f t="shared" si="13"/>
        <v>0</v>
      </c>
      <c r="AD25" s="14" t="str">
        <f>+IF(OR(AB25='[2]11 FORMULAS'!$O$4,AB25='[2]11 FORMULAS'!$O$5),'[2]11 FORMULAS'!$P$5,IF(AB25='[2]11 FORMULAS'!$O$6,'[2]11 FORMULAS'!$P$6,""))</f>
        <v/>
      </c>
      <c r="AE25" s="30" t="s">
        <v>225</v>
      </c>
      <c r="AF25" s="31">
        <f t="shared" si="14"/>
        <v>0</v>
      </c>
      <c r="AG25" s="32" t="s">
        <v>225</v>
      </c>
      <c r="AH25" s="32" t="s">
        <v>225</v>
      </c>
      <c r="AI25" s="32" t="s">
        <v>225</v>
      </c>
      <c r="AJ25" s="14">
        <f t="shared" ref="AJ25:AJ26" si="17">+AC25+AF25</f>
        <v>0</v>
      </c>
      <c r="AK25" s="14" t="e">
        <f t="shared" si="15"/>
        <v>#VALUE!</v>
      </c>
      <c r="AL25" s="14" t="e">
        <f t="shared" si="16"/>
        <v>#VALUE!</v>
      </c>
      <c r="AM25" s="14">
        <f>IF(AD25='[2]11 FORMULAS'!$P$6,AM24-(AM24*AJ25),AM24)</f>
        <v>0</v>
      </c>
      <c r="AN25" s="85"/>
      <c r="AO25" s="87"/>
      <c r="AP25" s="85"/>
      <c r="AQ25" s="87"/>
      <c r="AR25" s="95"/>
      <c r="AS25" s="98"/>
      <c r="AT25" s="90"/>
      <c r="AU25" s="90"/>
      <c r="AV25" s="90"/>
      <c r="AW25" s="90"/>
      <c r="AX25" s="90"/>
      <c r="AY25" s="90"/>
      <c r="AZ25" s="90"/>
      <c r="BA25" s="90"/>
      <c r="BB25" s="90"/>
      <c r="BC25" s="93"/>
      <c r="BI25" s="9"/>
    </row>
    <row r="26" spans="1:61" s="15" customFormat="1" ht="33.75" customHeight="1">
      <c r="A26" s="173"/>
      <c r="B26" s="178"/>
      <c r="C26" s="179"/>
      <c r="D26" s="179"/>
      <c r="E26" s="179"/>
      <c r="F26" s="180"/>
      <c r="G26" s="108"/>
      <c r="H26" s="108"/>
      <c r="I26" s="108"/>
      <c r="J26" s="110"/>
      <c r="K26" s="112"/>
      <c r="L26" s="87"/>
      <c r="M26" s="115"/>
      <c r="N26" s="117"/>
      <c r="O26" s="115"/>
      <c r="P26" s="87"/>
      <c r="Q26" s="121"/>
      <c r="R26" s="87"/>
      <c r="S26" s="115"/>
      <c r="T26" s="87"/>
      <c r="U26" s="119"/>
      <c r="V26" s="95"/>
      <c r="W26" s="13"/>
      <c r="X26" s="13"/>
      <c r="Y26" s="13"/>
      <c r="Z26" s="13"/>
      <c r="AA26" s="13" t="str">
        <f t="shared" si="12"/>
        <v xml:space="preserve">  </v>
      </c>
      <c r="AB26" s="30" t="s">
        <v>225</v>
      </c>
      <c r="AC26" s="31">
        <f t="shared" si="13"/>
        <v>0</v>
      </c>
      <c r="AD26" s="14" t="str">
        <f>+IF(OR(AB26='[2]11 FORMULAS'!$O$4,AB26='[2]11 FORMULAS'!$O$5),'[2]11 FORMULAS'!$P$5,IF(AB26='[2]11 FORMULAS'!$O$6,'[2]11 FORMULAS'!$P$6,""))</f>
        <v/>
      </c>
      <c r="AE26" s="30" t="s">
        <v>225</v>
      </c>
      <c r="AF26" s="31">
        <f t="shared" si="14"/>
        <v>0</v>
      </c>
      <c r="AG26" s="32" t="s">
        <v>225</v>
      </c>
      <c r="AH26" s="32" t="s">
        <v>225</v>
      </c>
      <c r="AI26" s="32" t="s">
        <v>225</v>
      </c>
      <c r="AJ26" s="14">
        <f t="shared" si="17"/>
        <v>0</v>
      </c>
      <c r="AK26" s="14" t="e">
        <f t="shared" si="15"/>
        <v>#VALUE!</v>
      </c>
      <c r="AL26" s="14" t="e">
        <f t="shared" si="16"/>
        <v>#VALUE!</v>
      </c>
      <c r="AM26" s="14">
        <f>IF(AD26='[2]11 FORMULAS'!$P$6,AM25-(AM25*AJ26),AM25)</f>
        <v>0</v>
      </c>
      <c r="AN26" s="85"/>
      <c r="AO26" s="87"/>
      <c r="AP26" s="85"/>
      <c r="AQ26" s="87"/>
      <c r="AR26" s="95"/>
      <c r="AS26" s="121"/>
      <c r="AT26" s="100"/>
      <c r="AU26" s="100"/>
      <c r="AV26" s="100"/>
      <c r="AW26" s="100"/>
      <c r="AX26" s="100"/>
      <c r="AY26" s="100"/>
      <c r="AZ26" s="100"/>
      <c r="BA26" s="100"/>
      <c r="BB26" s="100"/>
      <c r="BC26" s="101"/>
      <c r="BI26" s="9"/>
    </row>
    <row r="27" spans="1:61" s="15" customFormat="1" ht="49.5" customHeight="1">
      <c r="A27" s="172"/>
      <c r="B27" s="102" t="s">
        <v>339</v>
      </c>
      <c r="C27" s="102"/>
      <c r="D27" s="102"/>
      <c r="E27" s="102"/>
      <c r="F27" s="104" t="str">
        <f>+CONCATENATE(C27," ",D27," ",E27)</f>
        <v xml:space="preserve">  </v>
      </c>
      <c r="G27" s="106"/>
      <c r="H27" s="108"/>
      <c r="I27" s="108"/>
      <c r="J27" s="110"/>
      <c r="K27" s="112"/>
      <c r="L27" s="87" t="str">
        <f>IF(K27&lt;=0,"",IF(K27&lt;=2,"Muy Baja",IF(K27&lt;=24,"Baja",IF(K27&lt;=500,"Media",IF(K27&lt;=5000,"Alta","Muy Alta")))))</f>
        <v/>
      </c>
      <c r="M27" s="114" t="str">
        <f>IF(L27="","",IF(L27="Muy Baja",0.2,IF(L27="Baja",0.4,IF(L27="Media",0.6,IF(L27="Alta",0.8,IF(L27="Muy Alta",1,))))))</f>
        <v/>
      </c>
      <c r="N27" s="117" t="s">
        <v>337</v>
      </c>
      <c r="O27" s="114">
        <f>IF(N27="","",IF(N27="menor a 10 SMLMV",0.2,IF(N27="ENTRE 10 Y 50 SMLMV",0.4,IF(N27="entre 50 y 100 SMLMV",0.6,IF(N27="entre 100 y 500 SMLMV",0.8,IF(N27="Mayor a 500 SMLMV",1,))))))</f>
        <v>0</v>
      </c>
      <c r="P27" s="87" t="str">
        <f>IF(O27&lt;=0,"",IF(O27&lt;=20%,"Leve",IF(O27&lt;=40%,"Menor",IF(O27&lt;=60%,"Moderado",IF(O27&lt;=80%,"Mayor","Catastrofico")))))</f>
        <v/>
      </c>
      <c r="Q27" s="97" t="s">
        <v>225</v>
      </c>
      <c r="R27" s="87" t="str">
        <f>IF(S27&lt;=0,"",IF(S27&lt;=20%,"Leve",IF(S27&lt;=40%,"Menor",IF(S27&lt;=60%,"Moderado",IF(S27&lt;=80%,"Mayor","Catastrofico")))))</f>
        <v/>
      </c>
      <c r="S27" s="114">
        <f>IF(Q27="","",IF(Q27="El riesgo afecta la imagen de algún área de la organización",0.2,IF(Q27="El riesgo afecta la imagen de la entidad internamente, de conocimiento general nivel interno, de junta directiva y accionistas y/o de proveedores",0.4,IF(Q27="El riesgo afecta la imagen de la entidad con algunos usuarios de relevancia frente al logro de los objetivos",0.6,IF(Q27="El riesgo afecta la imagen de la entidad con efecto publicitario sostenido a nivel de sector administrativo, nivel departamental o municipal",0.8,IF(Q27="El riesgo afecta la imagen de la entidad a nivel nacional, con efecto publicitario sostenido a nivel país",1,))))))</f>
        <v>0</v>
      </c>
      <c r="T27" s="87" t="str">
        <f>IF(U27&lt;=0,"",IF(U27&lt;=20%,"Leve",IF(U27&lt;=40%,"Menor",IF(U27&lt;=60%,"Moderado",IF(U27&lt;=80%,"Mayor","Catastrofico")))))</f>
        <v/>
      </c>
      <c r="U27" s="119">
        <f>+S27</f>
        <v>0</v>
      </c>
      <c r="V27" s="95">
        <f>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Baja",T27="Catastrofico"),AND(L27="Baja",T27="Catastrofico"),AND(L27="Media",T27="Catastrofico"),AND(L27="Alta",T27="Catastrofico"),AND(L27="Muy Alta",T27="Catastrofico")),"Extremo",))))</f>
        <v>0</v>
      </c>
      <c r="W27" s="13">
        <v>1</v>
      </c>
      <c r="X27" s="47"/>
      <c r="Y27" s="47"/>
      <c r="Z27" s="47"/>
      <c r="AA27" s="13" t="str">
        <f t="shared" ref="AA27:AA31" si="18">+CONCATENATE(X27," ",Y27," ",Z27)</f>
        <v xml:space="preserve">  </v>
      </c>
      <c r="AB27" s="30" t="s">
        <v>225</v>
      </c>
      <c r="AC27" s="31">
        <f>IF(AB27="","",IF(AB27="Preventivo",0.25,IF(AB27="Detectivo",0.15,IF(AB27="Correctivo",0.1,))))</f>
        <v>0</v>
      </c>
      <c r="AD27" s="14" t="str">
        <f>+IF(OR(AB27='[2]11 FORMULAS'!$O$4,AB27='[2]11 FORMULAS'!$O$5),'[2]11 FORMULAS'!$P$5,IF(AB27='[2]11 FORMULAS'!$O$6,'[2]11 FORMULAS'!$P$6,""))</f>
        <v/>
      </c>
      <c r="AE27" s="30" t="s">
        <v>225</v>
      </c>
      <c r="AF27" s="31">
        <f>IF(AE27="","",IF(AE27="Manual",0.15,IF(AE27="Automatico",0.25,)))</f>
        <v>0</v>
      </c>
      <c r="AG27" s="32" t="s">
        <v>225</v>
      </c>
      <c r="AH27" s="32" t="s">
        <v>225</v>
      </c>
      <c r="AI27" s="32" t="s">
        <v>225</v>
      </c>
      <c r="AJ27" s="14">
        <f>+AC27+AF27</f>
        <v>0</v>
      </c>
      <c r="AK27" s="14" t="e">
        <f>+M27*AJ27</f>
        <v>#VALUE!</v>
      </c>
      <c r="AL27" s="14" t="e">
        <f>+M27-AK27</f>
        <v>#VALUE!</v>
      </c>
      <c r="AM27" s="14">
        <f>IF(AD27='[2]11 FORMULAS'!$P$6,U27-(U27*AJ27),U27)</f>
        <v>0</v>
      </c>
      <c r="AN27" s="85" t="e">
        <f>+AL31</f>
        <v>#VALUE!</v>
      </c>
      <c r="AO27" s="87" t="e">
        <f>IF(AN27&lt;=0,"",IF(AN27&lt;=20%,"Muy Baja",IF(AN27&lt;=40%,"Baja",IF(AN27&lt;=60%,"Media",IF(AN27&lt;=80%,"Alta","Muy Alta")))))</f>
        <v>#VALUE!</v>
      </c>
      <c r="AP27" s="85">
        <f>+AM31</f>
        <v>0</v>
      </c>
      <c r="AQ27" s="87" t="str">
        <f>IF(AP27&lt;=0,"",IF(AP27&lt;=20%,"Leve",IF(AP27&lt;=40%,"Menor",IF(AP27&lt;=60%,"Moderado",IF(AP27&lt;=80%,"Mayor","Catastrofico")))))</f>
        <v/>
      </c>
      <c r="AR27" s="95" t="e">
        <f>IF(OR(AND(AO27="Muy Baja",AQ27="Leve"),AND(AO27="Muy Baja",AQ27="Menor"),AND(AO27="Baja",AQ27="Leve")),"Bajo",IF(OR(AND(AO27="Muy baja",AQ27="Moderado"),AND(AO27="Baja",AQ27="Menor"),AND(AO27="Baja",AQ27="Moderado"),AND(AO27="Media",AQ27="Leve"),AND(AO27="Media",AQ27="Menor"),AND(AO27="Media",AQ27="Moderado"),AND(AO27="Alta",AQ27="Leve"),AND(AO27="Alta",AQ27="Menor")),"Moderado",IF(OR(AND(AO27="Muy Baja",AQ27="Mayor"),AND(AO27="Baja",AQ27="Mayor"),AND(AO27="Media",AQ27="Mayor"),AND(AO27="Alta",AQ27="Moderado"),AND(AO27="Alta",AQ27="Mayor"),AND(AO27="Muy Alta",AQ27="Leve"),AND(AO27="Muy Alta",AQ27="Menor"),AND(AO27="Muy Alta",AQ27="Moderado"),AND(AO27="Muy Alta",AQ27="Mayor")),"Alto",IF(OR(AND(AO27="Muy Baja",AQ27="Catastrofico"),AND(AO27="Baja",AQ27="Catastrofico"),AND(AO27="Media",AQ27="Catastrofico"),AND(AO27="Alta",AQ27="Catastrofico"),AND(AO27="Muy Alta",AQ27="Catastrofico")),"Extremo",""))))</f>
        <v>#VALUE!</v>
      </c>
      <c r="AS27" s="97"/>
      <c r="AT27" s="89"/>
      <c r="AU27" s="89"/>
      <c r="AV27" s="89"/>
      <c r="AW27" s="89"/>
      <c r="AX27" s="89"/>
      <c r="AY27" s="89"/>
      <c r="AZ27" s="89"/>
      <c r="BA27" s="89"/>
      <c r="BB27" s="89"/>
      <c r="BC27" s="92"/>
      <c r="BI27" s="9"/>
    </row>
    <row r="28" spans="1:61" s="15" customFormat="1" ht="33.75" customHeight="1">
      <c r="A28" s="172"/>
      <c r="B28" s="102"/>
      <c r="C28" s="102"/>
      <c r="D28" s="102"/>
      <c r="E28" s="102"/>
      <c r="F28" s="104"/>
      <c r="G28" s="106"/>
      <c r="H28" s="108"/>
      <c r="I28" s="108"/>
      <c r="J28" s="110"/>
      <c r="K28" s="112"/>
      <c r="L28" s="87"/>
      <c r="M28" s="115"/>
      <c r="N28" s="117"/>
      <c r="O28" s="115"/>
      <c r="P28" s="87"/>
      <c r="Q28" s="98"/>
      <c r="R28" s="87"/>
      <c r="S28" s="115"/>
      <c r="T28" s="87"/>
      <c r="U28" s="119"/>
      <c r="V28" s="95"/>
      <c r="W28" s="13">
        <v>2</v>
      </c>
      <c r="X28" s="47"/>
      <c r="Y28" s="47"/>
      <c r="Z28" s="47"/>
      <c r="AA28" s="13" t="str">
        <f t="shared" si="18"/>
        <v xml:space="preserve">  </v>
      </c>
      <c r="AB28" s="30" t="s">
        <v>225</v>
      </c>
      <c r="AC28" s="31">
        <f t="shared" ref="AC28:AC31" si="19">IF(AB28="","",IF(AB28="Preventivo",0.25,IF(AB28="Detectivo",0.15,IF(AB28="Correctivo",0.1,))))</f>
        <v>0</v>
      </c>
      <c r="AD28" s="14" t="str">
        <f>+IF(OR(AB28='[2]11 FORMULAS'!$O$4,AB28='[2]11 FORMULAS'!$O$5),'[2]11 FORMULAS'!$P$5,IF(AB28='[2]11 FORMULAS'!$O$6,'[2]11 FORMULAS'!$P$6,""))</f>
        <v/>
      </c>
      <c r="AE28" s="30" t="s">
        <v>225</v>
      </c>
      <c r="AF28" s="31">
        <f t="shared" ref="AF28:AF31" si="20">IF(AE28="","",IF(AE28="Manual",0.15,IF(AE28="Automatico",0.25,)))</f>
        <v>0</v>
      </c>
      <c r="AG28" s="32" t="s">
        <v>225</v>
      </c>
      <c r="AH28" s="32" t="s">
        <v>225</v>
      </c>
      <c r="AI28" s="32" t="s">
        <v>225</v>
      </c>
      <c r="AJ28" s="14">
        <f>+AC28+AF28</f>
        <v>0</v>
      </c>
      <c r="AK28" s="14" t="e">
        <f>+AL27*AJ28</f>
        <v>#VALUE!</v>
      </c>
      <c r="AL28" s="14" t="e">
        <f>+AL27-AK28</f>
        <v>#VALUE!</v>
      </c>
      <c r="AM28" s="14">
        <f>IF(AD28='[2]11 FORMULAS'!$P$6,AM27-(AM27*AJ28),AM27)</f>
        <v>0</v>
      </c>
      <c r="AN28" s="85"/>
      <c r="AO28" s="87"/>
      <c r="AP28" s="85"/>
      <c r="AQ28" s="87"/>
      <c r="AR28" s="95"/>
      <c r="AS28" s="98"/>
      <c r="AT28" s="90"/>
      <c r="AU28" s="90"/>
      <c r="AV28" s="90"/>
      <c r="AW28" s="90"/>
      <c r="AX28" s="90"/>
      <c r="AY28" s="90"/>
      <c r="AZ28" s="90"/>
      <c r="BA28" s="90"/>
      <c r="BB28" s="90"/>
      <c r="BC28" s="93"/>
      <c r="BI28" s="9"/>
    </row>
    <row r="29" spans="1:61" s="15" customFormat="1" ht="33.75" customHeight="1">
      <c r="A29" s="172"/>
      <c r="B29" s="102"/>
      <c r="C29" s="102"/>
      <c r="D29" s="102"/>
      <c r="E29" s="102"/>
      <c r="F29" s="104"/>
      <c r="G29" s="106"/>
      <c r="H29" s="108"/>
      <c r="I29" s="108"/>
      <c r="J29" s="110"/>
      <c r="K29" s="112"/>
      <c r="L29" s="87"/>
      <c r="M29" s="115"/>
      <c r="N29" s="117"/>
      <c r="O29" s="115"/>
      <c r="P29" s="87"/>
      <c r="Q29" s="98"/>
      <c r="R29" s="87"/>
      <c r="S29" s="115"/>
      <c r="T29" s="87"/>
      <c r="U29" s="119"/>
      <c r="V29" s="95"/>
      <c r="W29" s="13">
        <v>3</v>
      </c>
      <c r="X29" s="47"/>
      <c r="Y29" s="47"/>
      <c r="Z29" s="47"/>
      <c r="AA29" s="13" t="str">
        <f t="shared" si="18"/>
        <v xml:space="preserve">  </v>
      </c>
      <c r="AB29" s="30" t="s">
        <v>225</v>
      </c>
      <c r="AC29" s="31">
        <f t="shared" si="19"/>
        <v>0</v>
      </c>
      <c r="AD29" s="14" t="str">
        <f>+IF(OR(AB29='[2]11 FORMULAS'!$O$4,AB29='[2]11 FORMULAS'!$O$5),'[2]11 FORMULAS'!$P$5,IF(AB29='[2]11 FORMULAS'!$O$6,'[2]11 FORMULAS'!$P$6,""))</f>
        <v/>
      </c>
      <c r="AE29" s="30" t="s">
        <v>225</v>
      </c>
      <c r="AF29" s="31">
        <f t="shared" si="20"/>
        <v>0</v>
      </c>
      <c r="AG29" s="32" t="s">
        <v>225</v>
      </c>
      <c r="AH29" s="32" t="s">
        <v>225</v>
      </c>
      <c r="AI29" s="32" t="s">
        <v>225</v>
      </c>
      <c r="AJ29" s="14">
        <f>+AC29+AF29</f>
        <v>0</v>
      </c>
      <c r="AK29" s="14" t="e">
        <f t="shared" ref="AK29:AK31" si="21">+AL28*AJ29</f>
        <v>#VALUE!</v>
      </c>
      <c r="AL29" s="14" t="e">
        <f t="shared" ref="AL29:AL31" si="22">+AL28-AK29</f>
        <v>#VALUE!</v>
      </c>
      <c r="AM29" s="14">
        <f>IF(AD29='[2]11 FORMULAS'!$P$6,AM28-(AM28*AJ29),AM28)</f>
        <v>0</v>
      </c>
      <c r="AN29" s="85"/>
      <c r="AO29" s="87"/>
      <c r="AP29" s="85"/>
      <c r="AQ29" s="87"/>
      <c r="AR29" s="95"/>
      <c r="AS29" s="98"/>
      <c r="AT29" s="90"/>
      <c r="AU29" s="90"/>
      <c r="AV29" s="90"/>
      <c r="AW29" s="90"/>
      <c r="AX29" s="90"/>
      <c r="AY29" s="90"/>
      <c r="AZ29" s="90"/>
      <c r="BA29" s="90"/>
      <c r="BB29" s="90"/>
      <c r="BC29" s="93"/>
      <c r="BI29" s="9"/>
    </row>
    <row r="30" spans="1:61" s="15" customFormat="1" ht="33.75" customHeight="1">
      <c r="A30" s="172"/>
      <c r="B30" s="102"/>
      <c r="C30" s="102"/>
      <c r="D30" s="102"/>
      <c r="E30" s="102"/>
      <c r="F30" s="104"/>
      <c r="G30" s="106"/>
      <c r="H30" s="108"/>
      <c r="I30" s="108"/>
      <c r="J30" s="110"/>
      <c r="K30" s="112"/>
      <c r="L30" s="87"/>
      <c r="M30" s="115"/>
      <c r="N30" s="117"/>
      <c r="O30" s="115"/>
      <c r="P30" s="87"/>
      <c r="Q30" s="98"/>
      <c r="R30" s="87"/>
      <c r="S30" s="115"/>
      <c r="T30" s="87"/>
      <c r="U30" s="119"/>
      <c r="V30" s="95"/>
      <c r="W30" s="13">
        <v>4</v>
      </c>
      <c r="X30" s="47"/>
      <c r="Y30" s="47"/>
      <c r="Z30" s="47"/>
      <c r="AA30" s="13" t="str">
        <f t="shared" si="18"/>
        <v xml:space="preserve">  </v>
      </c>
      <c r="AB30" s="30" t="s">
        <v>225</v>
      </c>
      <c r="AC30" s="31">
        <f t="shared" si="19"/>
        <v>0</v>
      </c>
      <c r="AD30" s="14" t="str">
        <f>+IF(OR(AB30='[2]11 FORMULAS'!$O$4,AB30='[2]11 FORMULAS'!$O$5),'[2]11 FORMULAS'!$P$5,IF(AB30='[2]11 FORMULAS'!$O$6,'[2]11 FORMULAS'!$P$6,""))</f>
        <v/>
      </c>
      <c r="AE30" s="30" t="s">
        <v>225</v>
      </c>
      <c r="AF30" s="31">
        <f t="shared" si="20"/>
        <v>0</v>
      </c>
      <c r="AG30" s="32" t="s">
        <v>225</v>
      </c>
      <c r="AH30" s="32" t="s">
        <v>225</v>
      </c>
      <c r="AI30" s="32" t="s">
        <v>225</v>
      </c>
      <c r="AJ30" s="14">
        <f t="shared" ref="AJ30:AJ31" si="23">+AC30+AF30</f>
        <v>0</v>
      </c>
      <c r="AK30" s="14" t="e">
        <f t="shared" si="21"/>
        <v>#VALUE!</v>
      </c>
      <c r="AL30" s="14" t="e">
        <f t="shared" si="22"/>
        <v>#VALUE!</v>
      </c>
      <c r="AM30" s="14">
        <f>IF(AD30='[2]11 FORMULAS'!$P$6,AM29-(AM29*AJ30),AM29)</f>
        <v>0</v>
      </c>
      <c r="AN30" s="85"/>
      <c r="AO30" s="87"/>
      <c r="AP30" s="85"/>
      <c r="AQ30" s="87"/>
      <c r="AR30" s="95"/>
      <c r="AS30" s="98"/>
      <c r="AT30" s="90"/>
      <c r="AU30" s="90"/>
      <c r="AV30" s="90"/>
      <c r="AW30" s="90"/>
      <c r="AX30" s="90"/>
      <c r="AY30" s="90"/>
      <c r="AZ30" s="90"/>
      <c r="BA30" s="90"/>
      <c r="BB30" s="90"/>
      <c r="BC30" s="93"/>
      <c r="BI30" s="9"/>
    </row>
    <row r="31" spans="1:61" s="15" customFormat="1" ht="33.75" customHeight="1">
      <c r="A31" s="174"/>
      <c r="B31" s="103"/>
      <c r="C31" s="103"/>
      <c r="D31" s="103"/>
      <c r="E31" s="103"/>
      <c r="F31" s="105"/>
      <c r="G31" s="107"/>
      <c r="H31" s="109"/>
      <c r="I31" s="109"/>
      <c r="J31" s="111"/>
      <c r="K31" s="113"/>
      <c r="L31" s="88"/>
      <c r="M31" s="116"/>
      <c r="N31" s="118"/>
      <c r="O31" s="116"/>
      <c r="P31" s="88"/>
      <c r="Q31" s="99"/>
      <c r="R31" s="88"/>
      <c r="S31" s="116"/>
      <c r="T31" s="88"/>
      <c r="U31" s="120"/>
      <c r="V31" s="96"/>
      <c r="W31" s="48"/>
      <c r="X31" s="48"/>
      <c r="Y31" s="48"/>
      <c r="Z31" s="48"/>
      <c r="AA31" s="48" t="str">
        <f t="shared" si="18"/>
        <v xml:space="preserve">  </v>
      </c>
      <c r="AB31" s="49" t="s">
        <v>225</v>
      </c>
      <c r="AC31" s="50">
        <f t="shared" si="19"/>
        <v>0</v>
      </c>
      <c r="AD31" s="51" t="str">
        <f>+IF(OR(AB31='[2]11 FORMULAS'!$O$4,AB31='[2]11 FORMULAS'!$O$5),'[2]11 FORMULAS'!$P$5,IF(AB31='[2]11 FORMULAS'!$O$6,'[2]11 FORMULAS'!$P$6,""))</f>
        <v/>
      </c>
      <c r="AE31" s="49" t="s">
        <v>225</v>
      </c>
      <c r="AF31" s="50">
        <f t="shared" si="20"/>
        <v>0</v>
      </c>
      <c r="AG31" s="52" t="s">
        <v>225</v>
      </c>
      <c r="AH31" s="53" t="s">
        <v>225</v>
      </c>
      <c r="AI31" s="53" t="s">
        <v>225</v>
      </c>
      <c r="AJ31" s="54">
        <f t="shared" si="23"/>
        <v>0</v>
      </c>
      <c r="AK31" s="54" t="e">
        <f t="shared" si="21"/>
        <v>#VALUE!</v>
      </c>
      <c r="AL31" s="54" t="e">
        <f t="shared" si="22"/>
        <v>#VALUE!</v>
      </c>
      <c r="AM31" s="54">
        <f>IF(AD31='[2]11 FORMULAS'!$P$6,AM30-(AM30*AJ31),AM30)</f>
        <v>0</v>
      </c>
      <c r="AN31" s="86"/>
      <c r="AO31" s="88"/>
      <c r="AP31" s="86"/>
      <c r="AQ31" s="88"/>
      <c r="AR31" s="96"/>
      <c r="AS31" s="99"/>
      <c r="AT31" s="91"/>
      <c r="AU31" s="91"/>
      <c r="AV31" s="91"/>
      <c r="AW31" s="91"/>
      <c r="AX31" s="91"/>
      <c r="AY31" s="91"/>
      <c r="AZ31" s="91"/>
      <c r="BA31" s="91"/>
      <c r="BB31" s="91"/>
      <c r="BC31" s="94"/>
      <c r="BI31" s="9"/>
    </row>
  </sheetData>
  <mergeCells count="217">
    <mergeCell ref="A22:A26"/>
    <mergeCell ref="A27:A31"/>
    <mergeCell ref="B10:B11"/>
    <mergeCell ref="C10:C11"/>
    <mergeCell ref="D10:D11"/>
    <mergeCell ref="E10:E11"/>
    <mergeCell ref="F10:F11"/>
    <mergeCell ref="K9:K11"/>
    <mergeCell ref="G10:J10"/>
    <mergeCell ref="B12:B16"/>
    <mergeCell ref="C12:C16"/>
    <mergeCell ref="D12:D16"/>
    <mergeCell ref="E12:E16"/>
    <mergeCell ref="F12:F16"/>
    <mergeCell ref="G12:G16"/>
    <mergeCell ref="H12:H16"/>
    <mergeCell ref="A8:J9"/>
    <mergeCell ref="B22:B26"/>
    <mergeCell ref="C22:C26"/>
    <mergeCell ref="D22:D26"/>
    <mergeCell ref="E22:E26"/>
    <mergeCell ref="F22:F26"/>
    <mergeCell ref="G22:G26"/>
    <mergeCell ref="H22:H26"/>
    <mergeCell ref="L6:M6"/>
    <mergeCell ref="BB10:BB11"/>
    <mergeCell ref="D6:K6"/>
    <mergeCell ref="A1:C4"/>
    <mergeCell ref="A5:C5"/>
    <mergeCell ref="A6:C6"/>
    <mergeCell ref="A10:A11"/>
    <mergeCell ref="A12:A16"/>
    <mergeCell ref="A17:A21"/>
    <mergeCell ref="AQ9:AQ11"/>
    <mergeCell ref="AR9:AR11"/>
    <mergeCell ref="AS9:AS11"/>
    <mergeCell ref="AV12:AV16"/>
    <mergeCell ref="K17:K21"/>
    <mergeCell ref="Q12:Q16"/>
    <mergeCell ref="R12:R16"/>
    <mergeCell ref="S12:S16"/>
    <mergeCell ref="T12:T16"/>
    <mergeCell ref="I12:I16"/>
    <mergeCell ref="L9:L11"/>
    <mergeCell ref="N9:N11"/>
    <mergeCell ref="O9:O11"/>
    <mergeCell ref="P9:P11"/>
    <mergeCell ref="AY12:AY16"/>
    <mergeCell ref="BF12:BG12"/>
    <mergeCell ref="BB5:BC5"/>
    <mergeCell ref="D1:BA1"/>
    <mergeCell ref="BB1:BC1"/>
    <mergeCell ref="D2:BA2"/>
    <mergeCell ref="BB2:BC2"/>
    <mergeCell ref="D3:BA3"/>
    <mergeCell ref="BB3:BC3"/>
    <mergeCell ref="D4:BA4"/>
    <mergeCell ref="BB4:BC4"/>
    <mergeCell ref="X6:AI6"/>
    <mergeCell ref="BB6:BC6"/>
    <mergeCell ref="D5:E5"/>
    <mergeCell ref="W7:AS7"/>
    <mergeCell ref="AT7:BC9"/>
    <mergeCell ref="V9:V11"/>
    <mergeCell ref="AB9:AI9"/>
    <mergeCell ref="AG10:AI10"/>
    <mergeCell ref="Q9:Q11"/>
    <mergeCell ref="L5:M5"/>
    <mergeCell ref="BB12:BB16"/>
    <mergeCell ref="BC12:BC16"/>
    <mergeCell ref="AW12:AW16"/>
    <mergeCell ref="AX12:AX16"/>
    <mergeCell ref="B17:B21"/>
    <mergeCell ref="C17:C21"/>
    <mergeCell ref="D17:D21"/>
    <mergeCell ref="E17:E21"/>
    <mergeCell ref="F17:F21"/>
    <mergeCell ref="AS12:AS16"/>
    <mergeCell ref="AT12:AT16"/>
    <mergeCell ref="AU12:AU16"/>
    <mergeCell ref="V12:V16"/>
    <mergeCell ref="AN12:AN16"/>
    <mergeCell ref="AO12:AO16"/>
    <mergeCell ref="AP12:AP16"/>
    <mergeCell ref="AQ12:AQ16"/>
    <mergeCell ref="AR12:AR16"/>
    <mergeCell ref="G17:G21"/>
    <mergeCell ref="H17:H21"/>
    <mergeCell ref="I17:I21"/>
    <mergeCell ref="J17:J21"/>
    <mergeCell ref="J12:J16"/>
    <mergeCell ref="K12:K16"/>
    <mergeCell ref="L12:L16"/>
    <mergeCell ref="M12:M16"/>
    <mergeCell ref="N12:N16"/>
    <mergeCell ref="O12:O16"/>
    <mergeCell ref="BC10:BC11"/>
    <mergeCell ref="AU10:AU11"/>
    <mergeCell ref="AV10:AV11"/>
    <mergeCell ref="AW10:AW11"/>
    <mergeCell ref="AX10:AZ10"/>
    <mergeCell ref="BA10:BA11"/>
    <mergeCell ref="M9:M11"/>
    <mergeCell ref="W8:AA10"/>
    <mergeCell ref="AB8:AS8"/>
    <mergeCell ref="AB10:AF10"/>
    <mergeCell ref="AJ9:AJ10"/>
    <mergeCell ref="AL9:AL10"/>
    <mergeCell ref="AM9:AM10"/>
    <mergeCell ref="AT10:AT11"/>
    <mergeCell ref="BB17:BB21"/>
    <mergeCell ref="K8:V8"/>
    <mergeCell ref="AN9:AN11"/>
    <mergeCell ref="AO9:AO11"/>
    <mergeCell ref="AP9:AP11"/>
    <mergeCell ref="R9:R11"/>
    <mergeCell ref="S9:S11"/>
    <mergeCell ref="T9:T11"/>
    <mergeCell ref="U9:U11"/>
    <mergeCell ref="AZ12:AZ16"/>
    <mergeCell ref="BA12:BA16"/>
    <mergeCell ref="U12:U16"/>
    <mergeCell ref="L17:L21"/>
    <mergeCell ref="AN17:AN21"/>
    <mergeCell ref="P12:P16"/>
    <mergeCell ref="BC17:BC21"/>
    <mergeCell ref="AW17:AW21"/>
    <mergeCell ref="AX17:AX21"/>
    <mergeCell ref="AY17:AY21"/>
    <mergeCell ref="AZ17:AZ21"/>
    <mergeCell ref="BA17:BA21"/>
    <mergeCell ref="M17:M21"/>
    <mergeCell ref="N17:N21"/>
    <mergeCell ref="O17:O21"/>
    <mergeCell ref="P17:P21"/>
    <mergeCell ref="Q17:Q21"/>
    <mergeCell ref="R17:R21"/>
    <mergeCell ref="U17:U21"/>
    <mergeCell ref="V17:V21"/>
    <mergeCell ref="AV17:AV21"/>
    <mergeCell ref="AP17:AP21"/>
    <mergeCell ref="AQ17:AQ21"/>
    <mergeCell ref="AR17:AR21"/>
    <mergeCell ref="AS17:AS21"/>
    <mergeCell ref="AT17:AT21"/>
    <mergeCell ref="AU17:AU21"/>
    <mergeCell ref="S17:S21"/>
    <mergeCell ref="T17:T21"/>
    <mergeCell ref="AO17:AO21"/>
    <mergeCell ref="I22:I26"/>
    <mergeCell ref="J22:J26"/>
    <mergeCell ref="K22:K26"/>
    <mergeCell ref="L22:L26"/>
    <mergeCell ref="M22:M26"/>
    <mergeCell ref="N22:N26"/>
    <mergeCell ref="O22:O26"/>
    <mergeCell ref="P22:P26"/>
    <mergeCell ref="Q22:Q26"/>
    <mergeCell ref="AS22:AS26"/>
    <mergeCell ref="AT22:AT26"/>
    <mergeCell ref="AU22:AU26"/>
    <mergeCell ref="AV22:AV26"/>
    <mergeCell ref="AW22:AW26"/>
    <mergeCell ref="AX22:AX26"/>
    <mergeCell ref="AY22:AY26"/>
    <mergeCell ref="AZ22:AZ26"/>
    <mergeCell ref="R22:R26"/>
    <mergeCell ref="S22:S26"/>
    <mergeCell ref="T22:T26"/>
    <mergeCell ref="U22:U26"/>
    <mergeCell ref="V22:V26"/>
    <mergeCell ref="AN22:AN26"/>
    <mergeCell ref="AO22:AO26"/>
    <mergeCell ref="AP22:AP26"/>
    <mergeCell ref="AQ22:AQ26"/>
    <mergeCell ref="O27:O31"/>
    <mergeCell ref="P27:P31"/>
    <mergeCell ref="Q27:Q31"/>
    <mergeCell ref="R27:R31"/>
    <mergeCell ref="S27:S31"/>
    <mergeCell ref="T27:T31"/>
    <mergeCell ref="U27:U31"/>
    <mergeCell ref="V27:V31"/>
    <mergeCell ref="AR22:AR26"/>
    <mergeCell ref="F27:F31"/>
    <mergeCell ref="G27:G31"/>
    <mergeCell ref="H27:H31"/>
    <mergeCell ref="I27:I31"/>
    <mergeCell ref="J27:J31"/>
    <mergeCell ref="K27:K31"/>
    <mergeCell ref="L27:L31"/>
    <mergeCell ref="M27:M31"/>
    <mergeCell ref="N27:N31"/>
    <mergeCell ref="A7:V7"/>
    <mergeCell ref="AN27:AN31"/>
    <mergeCell ref="AO27:AO31"/>
    <mergeCell ref="AY27:AY31"/>
    <mergeCell ref="AZ27:AZ31"/>
    <mergeCell ref="BA27:BA31"/>
    <mergeCell ref="BB27:BB31"/>
    <mergeCell ref="BC27:BC31"/>
    <mergeCell ref="AP27:AP31"/>
    <mergeCell ref="AQ27:AQ31"/>
    <mergeCell ref="AR27:AR31"/>
    <mergeCell ref="AS27:AS31"/>
    <mergeCell ref="AT27:AT31"/>
    <mergeCell ref="AU27:AU31"/>
    <mergeCell ref="AV27:AV31"/>
    <mergeCell ref="AW27:AW31"/>
    <mergeCell ref="AX27:AX31"/>
    <mergeCell ref="BA22:BA26"/>
    <mergeCell ref="BB22:BB26"/>
    <mergeCell ref="BC22:BC26"/>
    <mergeCell ref="B27:B31"/>
    <mergeCell ref="C27:C31"/>
    <mergeCell ref="D27:D31"/>
    <mergeCell ref="E27:E31"/>
  </mergeCells>
  <conditionalFormatting sqref="L12">
    <cfRule type="cellIs" dxfId="206" priority="963" operator="equal">
      <formula>"Alta"</formula>
    </cfRule>
    <cfRule type="cellIs" dxfId="205" priority="966" operator="equal">
      <formula>"Muy Baja"</formula>
    </cfRule>
    <cfRule type="cellIs" dxfId="204" priority="965" operator="equal">
      <formula>"Baja"</formula>
    </cfRule>
    <cfRule type="cellIs" dxfId="203" priority="964" operator="equal">
      <formula>"Media"</formula>
    </cfRule>
    <cfRule type="cellIs" dxfId="202" priority="962" operator="equal">
      <formula>"Muy Alta"</formula>
    </cfRule>
  </conditionalFormatting>
  <conditionalFormatting sqref="L17">
    <cfRule type="cellIs" dxfId="201" priority="931" operator="equal">
      <formula>"Muy Baja"</formula>
    </cfRule>
    <cfRule type="cellIs" dxfId="200" priority="927" operator="equal">
      <formula>"Muy Alta"</formula>
    </cfRule>
    <cfRule type="cellIs" dxfId="199" priority="928" operator="equal">
      <formula>"Alta"</formula>
    </cfRule>
    <cfRule type="cellIs" dxfId="198" priority="929" operator="equal">
      <formula>"Media"</formula>
    </cfRule>
    <cfRule type="cellIs" dxfId="197" priority="930" operator="equal">
      <formula>"Baja"</formula>
    </cfRule>
  </conditionalFormatting>
  <conditionalFormatting sqref="L22">
    <cfRule type="cellIs" dxfId="196" priority="93" operator="equal">
      <formula>"Alta"</formula>
    </cfRule>
    <cfRule type="cellIs" dxfId="195" priority="92" operator="equal">
      <formula>"Muy Alta"</formula>
    </cfRule>
    <cfRule type="cellIs" dxfId="194" priority="96" operator="equal">
      <formula>"Muy Baja"</formula>
    </cfRule>
    <cfRule type="cellIs" dxfId="193" priority="95" operator="equal">
      <formula>"Baja"</formula>
    </cfRule>
    <cfRule type="cellIs" dxfId="192" priority="94" operator="equal">
      <formula>"Media"</formula>
    </cfRule>
  </conditionalFormatting>
  <conditionalFormatting sqref="L27">
    <cfRule type="cellIs" dxfId="191" priority="39" operator="equal">
      <formula>"Muy Alta"</formula>
    </cfRule>
    <cfRule type="cellIs" dxfId="190" priority="43" operator="equal">
      <formula>"Muy Baja"</formula>
    </cfRule>
    <cfRule type="cellIs" dxfId="189" priority="42" operator="equal">
      <formula>"Baja"</formula>
    </cfRule>
    <cfRule type="cellIs" dxfId="188" priority="41" operator="equal">
      <formula>"Media"</formula>
    </cfRule>
    <cfRule type="cellIs" dxfId="187" priority="40" operator="equal">
      <formula>"Alta"</formula>
    </cfRule>
  </conditionalFormatting>
  <conditionalFormatting sqref="N12">
    <cfRule type="cellIs" dxfId="186" priority="108" operator="equal">
      <formula>$V$13</formula>
    </cfRule>
    <cfRule type="cellIs" dxfId="185" priority="107" operator="equal">
      <formula>$V$12</formula>
    </cfRule>
    <cfRule type="cellIs" dxfId="184" priority="111" operator="equal">
      <formula>$V$16</formula>
    </cfRule>
    <cfRule type="cellIs" dxfId="183" priority="110" operator="equal">
      <formula>$V$15</formula>
    </cfRule>
    <cfRule type="cellIs" dxfId="182" priority="109" operator="equal">
      <formula>$V$14</formula>
    </cfRule>
  </conditionalFormatting>
  <conditionalFormatting sqref="N17">
    <cfRule type="cellIs" dxfId="181" priority="148" operator="equal">
      <formula>$V$14</formula>
    </cfRule>
    <cfRule type="cellIs" dxfId="180" priority="150" operator="equal">
      <formula>$V$16</formula>
    </cfRule>
    <cfRule type="cellIs" dxfId="179" priority="149" operator="equal">
      <formula>$V$15</formula>
    </cfRule>
    <cfRule type="cellIs" dxfId="178" priority="147" operator="equal">
      <formula>$V$13</formula>
    </cfRule>
    <cfRule type="cellIs" dxfId="177" priority="146" operator="equal">
      <formula>$V$12</formula>
    </cfRule>
  </conditionalFormatting>
  <conditionalFormatting sqref="N22">
    <cfRule type="cellIs" dxfId="176" priority="54" operator="equal">
      <formula>$V$12</formula>
    </cfRule>
    <cfRule type="cellIs" dxfId="175" priority="55" operator="equal">
      <formula>$V$13</formula>
    </cfRule>
    <cfRule type="cellIs" dxfId="174" priority="56" operator="equal">
      <formula>$V$14</formula>
    </cfRule>
    <cfRule type="cellIs" dxfId="173" priority="57" operator="equal">
      <formula>$V$15</formula>
    </cfRule>
    <cfRule type="cellIs" dxfId="172" priority="58" operator="equal">
      <formula>$V$16</formula>
    </cfRule>
  </conditionalFormatting>
  <conditionalFormatting sqref="N27">
    <cfRule type="cellIs" dxfId="171" priority="2" operator="equal">
      <formula>$V$13</formula>
    </cfRule>
    <cfRule type="cellIs" dxfId="170" priority="3" operator="equal">
      <formula>$V$14</formula>
    </cfRule>
    <cfRule type="cellIs" dxfId="169" priority="4" operator="equal">
      <formula>$V$15</formula>
    </cfRule>
    <cfRule type="cellIs" dxfId="168" priority="5" operator="equal">
      <formula>$V$16</formula>
    </cfRule>
    <cfRule type="cellIs" dxfId="167" priority="1" operator="equal">
      <formula>$V$12</formula>
    </cfRule>
  </conditionalFormatting>
  <conditionalFormatting sqref="P12 P17">
    <cfRule type="cellIs" dxfId="166" priority="960" operator="equal">
      <formula>"menor"</formula>
    </cfRule>
    <cfRule type="cellIs" dxfId="165" priority="957" operator="equal">
      <formula>"catastrofico"</formula>
    </cfRule>
    <cfRule type="cellIs" dxfId="164" priority="961" operator="equal">
      <formula>"leve"</formula>
    </cfRule>
    <cfRule type="cellIs" dxfId="163" priority="959" operator="equal">
      <formula>"Moderado"</formula>
    </cfRule>
    <cfRule type="cellIs" dxfId="162" priority="958" operator="equal">
      <formula>"Mayor"</formula>
    </cfRule>
  </conditionalFormatting>
  <conditionalFormatting sqref="P22">
    <cfRule type="cellIs" dxfId="161" priority="106" operator="equal">
      <formula>"leve"</formula>
    </cfRule>
    <cfRule type="cellIs" dxfId="160" priority="103" operator="equal">
      <formula>"Mayor"</formula>
    </cfRule>
    <cfRule type="cellIs" dxfId="159" priority="105" operator="equal">
      <formula>"menor"</formula>
    </cfRule>
    <cfRule type="cellIs" dxfId="158" priority="104" operator="equal">
      <formula>"Moderado"</formula>
    </cfRule>
    <cfRule type="cellIs" dxfId="157" priority="102" operator="equal">
      <formula>"catastrofico"</formula>
    </cfRule>
  </conditionalFormatting>
  <conditionalFormatting sqref="P27">
    <cfRule type="cellIs" dxfId="156" priority="53" operator="equal">
      <formula>"leve"</formula>
    </cfRule>
    <cfRule type="cellIs" dxfId="155" priority="52" operator="equal">
      <formula>"menor"</formula>
    </cfRule>
    <cfRule type="cellIs" dxfId="154" priority="50" operator="equal">
      <formula>"Mayor"</formula>
    </cfRule>
    <cfRule type="cellIs" dxfId="153" priority="49" operator="equal">
      <formula>"catastrofico"</formula>
    </cfRule>
    <cfRule type="cellIs" dxfId="152" priority="51" operator="equal">
      <formula>"Moderado"</formula>
    </cfRule>
  </conditionalFormatting>
  <conditionalFormatting sqref="R12">
    <cfRule type="cellIs" dxfId="151" priority="953" operator="equal">
      <formula>"Mayor"</formula>
    </cfRule>
    <cfRule type="cellIs" dxfId="150" priority="952" operator="equal">
      <formula>"catastrofico"</formula>
    </cfRule>
    <cfRule type="cellIs" dxfId="149" priority="955" operator="equal">
      <formula>"menor"</formula>
    </cfRule>
    <cfRule type="cellIs" dxfId="148" priority="956" operator="equal">
      <formula>"leve"</formula>
    </cfRule>
    <cfRule type="cellIs" dxfId="147" priority="954" operator="equal">
      <formula>"Moderado"</formula>
    </cfRule>
  </conditionalFormatting>
  <conditionalFormatting sqref="R17">
    <cfRule type="cellIs" dxfId="146" priority="926" operator="equal">
      <formula>"leve"</formula>
    </cfRule>
    <cfRule type="cellIs" dxfId="145" priority="925" operator="equal">
      <formula>"menor"</formula>
    </cfRule>
    <cfRule type="cellIs" dxfId="144" priority="924" operator="equal">
      <formula>"Moderado"</formula>
    </cfRule>
    <cfRule type="cellIs" dxfId="143" priority="923" operator="equal">
      <formula>"Mayor"</formula>
    </cfRule>
    <cfRule type="cellIs" dxfId="142" priority="922" operator="equal">
      <formula>"catastrofico"</formula>
    </cfRule>
  </conditionalFormatting>
  <conditionalFormatting sqref="R22">
    <cfRule type="cellIs" dxfId="141" priority="87" operator="equal">
      <formula>"catastrofico"</formula>
    </cfRule>
    <cfRule type="cellIs" dxfId="140" priority="88" operator="equal">
      <formula>"Mayor"</formula>
    </cfRule>
    <cfRule type="cellIs" dxfId="139" priority="90" operator="equal">
      <formula>"menor"</formula>
    </cfRule>
    <cfRule type="cellIs" dxfId="138" priority="91" operator="equal">
      <formula>"leve"</formula>
    </cfRule>
    <cfRule type="cellIs" dxfId="137" priority="89" operator="equal">
      <formula>"Moderado"</formula>
    </cfRule>
  </conditionalFormatting>
  <conditionalFormatting sqref="R27">
    <cfRule type="cellIs" dxfId="136" priority="36" operator="equal">
      <formula>"Moderado"</formula>
    </cfRule>
    <cfRule type="cellIs" dxfId="135" priority="38" operator="equal">
      <formula>"leve"</formula>
    </cfRule>
    <cfRule type="cellIs" dxfId="134" priority="37" operator="equal">
      <formula>"menor"</formula>
    </cfRule>
    <cfRule type="cellIs" dxfId="133" priority="34" operator="equal">
      <formula>"catastrofico"</formula>
    </cfRule>
    <cfRule type="cellIs" dxfId="132" priority="35" operator="equal">
      <formula>"Mayor"</formula>
    </cfRule>
  </conditionalFormatting>
  <conditionalFormatting sqref="T12">
    <cfRule type="cellIs" dxfId="131" priority="951" operator="equal">
      <formula>"leve"</formula>
    </cfRule>
    <cfRule type="cellIs" dxfId="130" priority="949" operator="equal">
      <formula>"Moderado"</formula>
    </cfRule>
    <cfRule type="cellIs" dxfId="129" priority="948" operator="equal">
      <formula>"Mayor"</formula>
    </cfRule>
    <cfRule type="cellIs" dxfId="128" priority="950" operator="equal">
      <formula>"menor"</formula>
    </cfRule>
    <cfRule type="cellIs" dxfId="127" priority="947" operator="equal">
      <formula>"catastrofico"</formula>
    </cfRule>
  </conditionalFormatting>
  <conditionalFormatting sqref="T17">
    <cfRule type="cellIs" dxfId="126" priority="917" operator="equal">
      <formula>"catastrofico"</formula>
    </cfRule>
    <cfRule type="cellIs" dxfId="125" priority="921" operator="equal">
      <formula>"leve"</formula>
    </cfRule>
    <cfRule type="cellIs" dxfId="124" priority="920" operator="equal">
      <formula>"menor"</formula>
    </cfRule>
    <cfRule type="cellIs" dxfId="123" priority="919" operator="equal">
      <formula>"Moderado"</formula>
    </cfRule>
    <cfRule type="cellIs" dxfId="122" priority="918" operator="equal">
      <formula>"Mayor"</formula>
    </cfRule>
  </conditionalFormatting>
  <conditionalFormatting sqref="T22">
    <cfRule type="cellIs" dxfId="121" priority="82" operator="equal">
      <formula>"catastrofico"</formula>
    </cfRule>
    <cfRule type="cellIs" dxfId="120" priority="83" operator="equal">
      <formula>"Mayor"</formula>
    </cfRule>
    <cfRule type="cellIs" dxfId="119" priority="85" operator="equal">
      <formula>"menor"</formula>
    </cfRule>
    <cfRule type="cellIs" dxfId="118" priority="86" operator="equal">
      <formula>"leve"</formula>
    </cfRule>
    <cfRule type="cellIs" dxfId="117" priority="84" operator="equal">
      <formula>"Moderado"</formula>
    </cfRule>
  </conditionalFormatting>
  <conditionalFormatting sqref="T27">
    <cfRule type="cellIs" dxfId="116" priority="33" operator="equal">
      <formula>"leve"</formula>
    </cfRule>
    <cfRule type="cellIs" dxfId="115" priority="32" operator="equal">
      <formula>"menor"</formula>
    </cfRule>
    <cfRule type="cellIs" dxfId="114" priority="31" operator="equal">
      <formula>"Moderado"</formula>
    </cfRule>
    <cfRule type="cellIs" dxfId="113" priority="30" operator="equal">
      <formula>"Mayor"</formula>
    </cfRule>
    <cfRule type="cellIs" dxfId="112" priority="29" operator="equal">
      <formula>"catastrofico"</formula>
    </cfRule>
  </conditionalFormatting>
  <conditionalFormatting sqref="U12">
    <cfRule type="cellIs" dxfId="111" priority="968" operator="equal">
      <formula>#REF!</formula>
    </cfRule>
    <cfRule type="cellIs" dxfId="110" priority="969" operator="equal">
      <formula>#REF!</formula>
    </cfRule>
    <cfRule type="cellIs" dxfId="109" priority="970" operator="equal">
      <formula>#REF!</formula>
    </cfRule>
    <cfRule type="cellIs" dxfId="108" priority="971" operator="equal">
      <formula>#REF!</formula>
    </cfRule>
    <cfRule type="cellIs" dxfId="107" priority="967" operator="equal">
      <formula>#REF!</formula>
    </cfRule>
  </conditionalFormatting>
  <conditionalFormatting sqref="U17">
    <cfRule type="cellIs" dxfId="106" priority="935" operator="equal">
      <formula>#REF!</formula>
    </cfRule>
    <cfRule type="cellIs" dxfId="105" priority="936" operator="equal">
      <formula>#REF!</formula>
    </cfRule>
    <cfRule type="cellIs" dxfId="104" priority="932" operator="equal">
      <formula>#REF!</formula>
    </cfRule>
    <cfRule type="cellIs" dxfId="103" priority="933" operator="equal">
      <formula>#REF!</formula>
    </cfRule>
    <cfRule type="cellIs" dxfId="102" priority="934" operator="equal">
      <formula>#REF!</formula>
    </cfRule>
  </conditionalFormatting>
  <conditionalFormatting sqref="U22">
    <cfRule type="cellIs" dxfId="101" priority="99" operator="equal">
      <formula>#REF!</formula>
    </cfRule>
    <cfRule type="cellIs" dxfId="100" priority="100" operator="equal">
      <formula>#REF!</formula>
    </cfRule>
    <cfRule type="cellIs" dxfId="99" priority="97" operator="equal">
      <formula>#REF!</formula>
    </cfRule>
    <cfRule type="cellIs" dxfId="98" priority="101" operator="equal">
      <formula>#REF!</formula>
    </cfRule>
    <cfRule type="cellIs" dxfId="97" priority="98" operator="equal">
      <formula>#REF!</formula>
    </cfRule>
  </conditionalFormatting>
  <conditionalFormatting sqref="U27">
    <cfRule type="cellIs" dxfId="96" priority="48" operator="equal">
      <formula>#REF!</formula>
    </cfRule>
    <cfRule type="cellIs" dxfId="95" priority="44" operator="equal">
      <formula>#REF!</formula>
    </cfRule>
    <cfRule type="cellIs" dxfId="94" priority="45" operator="equal">
      <formula>#REF!</formula>
    </cfRule>
    <cfRule type="cellIs" dxfId="93" priority="46" operator="equal">
      <formula>#REF!</formula>
    </cfRule>
    <cfRule type="cellIs" dxfId="92" priority="47" operator="equal">
      <formula>#REF!</formula>
    </cfRule>
  </conditionalFormatting>
  <conditionalFormatting sqref="V12">
    <cfRule type="cellIs" dxfId="91" priority="743" operator="equal">
      <formula>"Moderado"</formula>
    </cfRule>
    <cfRule type="cellIs" dxfId="90" priority="744" operator="equal">
      <formula>"Bajo"</formula>
    </cfRule>
    <cfRule type="cellIs" dxfId="89" priority="741" operator="equal">
      <formula>"Extremo"</formula>
    </cfRule>
    <cfRule type="cellIs" dxfId="88" priority="742" operator="equal">
      <formula>"Alto"</formula>
    </cfRule>
  </conditionalFormatting>
  <conditionalFormatting sqref="V17">
    <cfRule type="cellIs" dxfId="87" priority="737" operator="equal">
      <formula>"Extremo"</formula>
    </cfRule>
    <cfRule type="cellIs" dxfId="86" priority="738" operator="equal">
      <formula>"Alto"</formula>
    </cfRule>
    <cfRule type="cellIs" dxfId="85" priority="739" operator="equal">
      <formula>"Moderado"</formula>
    </cfRule>
    <cfRule type="cellIs" dxfId="84" priority="740" operator="equal">
      <formula>"Bajo"</formula>
    </cfRule>
  </conditionalFormatting>
  <conditionalFormatting sqref="V22">
    <cfRule type="cellIs" dxfId="83" priority="63" operator="equal">
      <formula>"Extremo"</formula>
    </cfRule>
    <cfRule type="cellIs" dxfId="82" priority="66" operator="equal">
      <formula>"Bajo"</formula>
    </cfRule>
    <cfRule type="cellIs" dxfId="81" priority="65" operator="equal">
      <formula>"Moderado"</formula>
    </cfRule>
    <cfRule type="cellIs" dxfId="80" priority="64" operator="equal">
      <formula>"Alto"</formula>
    </cfRule>
  </conditionalFormatting>
  <conditionalFormatting sqref="V27">
    <cfRule type="cellIs" dxfId="79" priority="10" operator="equal">
      <formula>"Extremo"</formula>
    </cfRule>
    <cfRule type="cellIs" dxfId="78" priority="11" operator="equal">
      <formula>"Alto"</formula>
    </cfRule>
    <cfRule type="cellIs" dxfId="77" priority="12" operator="equal">
      <formula>"Moderado"</formula>
    </cfRule>
    <cfRule type="cellIs" dxfId="76" priority="13" operator="equal">
      <formula>"Bajo"</formula>
    </cfRule>
  </conditionalFormatting>
  <conditionalFormatting sqref="AO12">
    <cfRule type="cellIs" dxfId="75" priority="942" operator="equal">
      <formula>"Muy Alta"</formula>
    </cfRule>
    <cfRule type="cellIs" dxfId="74" priority="943" operator="equal">
      <formula>"Alta"</formula>
    </cfRule>
    <cfRule type="cellIs" dxfId="73" priority="944" operator="equal">
      <formula>"Media"</formula>
    </cfRule>
    <cfRule type="cellIs" dxfId="72" priority="945" operator="equal">
      <formula>"Baja"</formula>
    </cfRule>
    <cfRule type="cellIs" dxfId="71" priority="946" operator="equal">
      <formula>"Muy Baja"</formula>
    </cfRule>
  </conditionalFormatting>
  <conditionalFormatting sqref="AO17">
    <cfRule type="cellIs" dxfId="70" priority="916" operator="equal">
      <formula>"Muy Baja"</formula>
    </cfRule>
    <cfRule type="cellIs" dxfId="69" priority="915" operator="equal">
      <formula>"Baja"</formula>
    </cfRule>
    <cfRule type="cellIs" dxfId="68" priority="914" operator="equal">
      <formula>"Media"</formula>
    </cfRule>
    <cfRule type="cellIs" dxfId="67" priority="912" operator="equal">
      <formula>"Muy Alta"</formula>
    </cfRule>
    <cfRule type="cellIs" dxfId="66" priority="913" operator="equal">
      <formula>"Alta"</formula>
    </cfRule>
  </conditionalFormatting>
  <conditionalFormatting sqref="AO22">
    <cfRule type="cellIs" dxfId="65" priority="77" operator="equal">
      <formula>"Muy Alta"</formula>
    </cfRule>
    <cfRule type="cellIs" dxfId="64" priority="78" operator="equal">
      <formula>"Alta"</formula>
    </cfRule>
    <cfRule type="cellIs" dxfId="63" priority="80" operator="equal">
      <formula>"Baja"</formula>
    </cfRule>
    <cfRule type="cellIs" dxfId="62" priority="81" operator="equal">
      <formula>"Muy Baja"</formula>
    </cfRule>
    <cfRule type="cellIs" dxfId="61" priority="79" operator="equal">
      <formula>"Media"</formula>
    </cfRule>
  </conditionalFormatting>
  <conditionalFormatting sqref="AO27">
    <cfRule type="cellIs" dxfId="60" priority="28" operator="equal">
      <formula>"Muy Baja"</formula>
    </cfRule>
    <cfRule type="cellIs" dxfId="59" priority="27" operator="equal">
      <formula>"Baja"</formula>
    </cfRule>
    <cfRule type="cellIs" dxfId="58" priority="25" operator="equal">
      <formula>"Alta"</formula>
    </cfRule>
    <cfRule type="cellIs" dxfId="57" priority="24" operator="equal">
      <formula>"Muy Alta"</formula>
    </cfRule>
    <cfRule type="cellIs" dxfId="56" priority="26" operator="equal">
      <formula>"Media"</formula>
    </cfRule>
  </conditionalFormatting>
  <conditionalFormatting sqref="AQ12">
    <cfRule type="cellIs" dxfId="55" priority="937" operator="equal">
      <formula>"Catastrofico"</formula>
    </cfRule>
    <cfRule type="cellIs" dxfId="54" priority="939" operator="equal">
      <formula>"Moderado"</formula>
    </cfRule>
    <cfRule type="cellIs" dxfId="53" priority="940" operator="equal">
      <formula>"Menor"</formula>
    </cfRule>
    <cfRule type="cellIs" dxfId="52" priority="941" operator="equal">
      <formula>"Leve"</formula>
    </cfRule>
    <cfRule type="cellIs" dxfId="51" priority="938" operator="equal">
      <formula>"Mayor"</formula>
    </cfRule>
  </conditionalFormatting>
  <conditionalFormatting sqref="AQ17">
    <cfRule type="cellIs" dxfId="50" priority="907" operator="equal">
      <formula>"Catastrofico"</formula>
    </cfRule>
    <cfRule type="cellIs" dxfId="49" priority="908" operator="equal">
      <formula>"Mayor"</formula>
    </cfRule>
    <cfRule type="cellIs" dxfId="48" priority="909" operator="equal">
      <formula>"Moderado"</formula>
    </cfRule>
    <cfRule type="cellIs" dxfId="47" priority="910" operator="equal">
      <formula>"Menor"</formula>
    </cfRule>
    <cfRule type="cellIs" dxfId="46" priority="911" operator="equal">
      <formula>"Leve"</formula>
    </cfRule>
  </conditionalFormatting>
  <conditionalFormatting sqref="AQ22">
    <cfRule type="cellIs" dxfId="45" priority="72" operator="equal">
      <formula>"Catastrofico"</formula>
    </cfRule>
    <cfRule type="cellIs" dxfId="44" priority="73" operator="equal">
      <formula>"Mayor"</formula>
    </cfRule>
    <cfRule type="cellIs" dxfId="43" priority="76" operator="equal">
      <formula>"Leve"</formula>
    </cfRule>
    <cfRule type="cellIs" dxfId="42" priority="75" operator="equal">
      <formula>"Menor"</formula>
    </cfRule>
    <cfRule type="cellIs" dxfId="41" priority="74" operator="equal">
      <formula>"Moderado"</formula>
    </cfRule>
  </conditionalFormatting>
  <conditionalFormatting sqref="AQ27">
    <cfRule type="cellIs" dxfId="40" priority="22" operator="equal">
      <formula>"Menor"</formula>
    </cfRule>
    <cfRule type="cellIs" dxfId="39" priority="19" operator="equal">
      <formula>"Catastrofico"</formula>
    </cfRule>
    <cfRule type="cellIs" dxfId="38" priority="20" operator="equal">
      <formula>"Mayor"</formula>
    </cfRule>
    <cfRule type="cellIs" dxfId="37" priority="21" operator="equal">
      <formula>"Moderado"</formula>
    </cfRule>
    <cfRule type="cellIs" dxfId="36" priority="23" operator="equal">
      <formula>"Leve"</formula>
    </cfRule>
  </conditionalFormatting>
  <conditionalFormatting sqref="AR12">
    <cfRule type="cellIs" dxfId="35" priority="783" operator="equal">
      <formula>"Bajo"</formula>
    </cfRule>
    <cfRule type="cellIs" dxfId="34" priority="782" operator="equal">
      <formula>"Moderado"</formula>
    </cfRule>
    <cfRule type="cellIs" dxfId="33" priority="781" operator="equal">
      <formula>"Alto"</formula>
    </cfRule>
    <cfRule type="cellIs" dxfId="32" priority="780" operator="equal">
      <formula>"Extremo"</formula>
    </cfRule>
  </conditionalFormatting>
  <conditionalFormatting sqref="AR17">
    <cfRule type="cellIs" dxfId="31" priority="732" operator="equal">
      <formula>"Bajo"</formula>
    </cfRule>
    <cfRule type="cellIs" dxfId="30" priority="731" operator="equal">
      <formula>"Moderado"</formula>
    </cfRule>
    <cfRule type="cellIs" dxfId="29" priority="730" operator="equal">
      <formula>"Alto"</formula>
    </cfRule>
    <cfRule type="cellIs" dxfId="28" priority="729" operator="equal">
      <formula>"Extremo"</formula>
    </cfRule>
  </conditionalFormatting>
  <conditionalFormatting sqref="AR22">
    <cfRule type="cellIs" dxfId="27" priority="61" operator="equal">
      <formula>"Moderado"</formula>
    </cfRule>
    <cfRule type="cellIs" dxfId="26" priority="62" operator="equal">
      <formula>"Bajo"</formula>
    </cfRule>
    <cfRule type="cellIs" dxfId="25" priority="59" operator="equal">
      <formula>"Extremo"</formula>
    </cfRule>
    <cfRule type="cellIs" dxfId="24" priority="60" operator="equal">
      <formula>"Alto"</formula>
    </cfRule>
  </conditionalFormatting>
  <conditionalFormatting sqref="AR27">
    <cfRule type="cellIs" dxfId="23" priority="6" operator="equal">
      <formula>"Extremo"</formula>
    </cfRule>
    <cfRule type="cellIs" dxfId="22" priority="9" operator="equal">
      <formula>"Bajo"</formula>
    </cfRule>
    <cfRule type="cellIs" dxfId="21" priority="8" operator="equal">
      <formula>"Moderado"</formula>
    </cfRule>
    <cfRule type="cellIs" dxfId="20" priority="7" operator="equal">
      <formula>"Alto"</formula>
    </cfRule>
  </conditionalFormatting>
  <conditionalFormatting sqref="AS12">
    <cfRule type="cellIs" dxfId="19" priority="819" operator="equal">
      <formula>"Reducir mitigar"</formula>
    </cfRule>
    <cfRule type="cellIs" dxfId="18" priority="817" operator="equal">
      <formula>"reducir transferir"</formula>
    </cfRule>
    <cfRule type="cellIs" dxfId="17" priority="816" operator="equal">
      <formula>"Aceptar"</formula>
    </cfRule>
    <cfRule type="cellIs" dxfId="16" priority="815" operator="equal">
      <formula>"Evitar"</formula>
    </cfRule>
    <cfRule type="cellIs" dxfId="15" priority="818" operator="equal">
      <formula>"reducir mitigar"</formula>
    </cfRule>
  </conditionalFormatting>
  <conditionalFormatting sqref="AS17">
    <cfRule type="cellIs" dxfId="14" priority="810" operator="equal">
      <formula>"Evitar"</formula>
    </cfRule>
    <cfRule type="cellIs" dxfId="13" priority="811" operator="equal">
      <formula>"Aceptar"</formula>
    </cfRule>
    <cfRule type="cellIs" dxfId="12" priority="812" operator="equal">
      <formula>"reducir transferir"</formula>
    </cfRule>
    <cfRule type="cellIs" dxfId="11" priority="813" operator="equal">
      <formula>"reducir mitigar"</formula>
    </cfRule>
    <cfRule type="cellIs" dxfId="10" priority="814" operator="equal">
      <formula>"Reducir mitigar"</formula>
    </cfRule>
  </conditionalFormatting>
  <conditionalFormatting sqref="AS22">
    <cfRule type="cellIs" dxfId="9" priority="70" operator="equal">
      <formula>"reducir mitigar"</formula>
    </cfRule>
    <cfRule type="cellIs" dxfId="8" priority="71" operator="equal">
      <formula>"Reducir mitigar"</formula>
    </cfRule>
    <cfRule type="cellIs" dxfId="7" priority="67" operator="equal">
      <formula>"Evitar"</formula>
    </cfRule>
    <cfRule type="cellIs" dxfId="6" priority="68" operator="equal">
      <formula>"Aceptar"</formula>
    </cfRule>
    <cfRule type="cellIs" dxfId="5" priority="69" operator="equal">
      <formula>"reducir transferir"</formula>
    </cfRule>
  </conditionalFormatting>
  <conditionalFormatting sqref="AS27">
    <cfRule type="cellIs" dxfId="4" priority="18" operator="equal">
      <formula>"Reducir mitigar"</formula>
    </cfRule>
    <cfRule type="cellIs" dxfId="3" priority="17" operator="equal">
      <formula>"reducir mitigar"</formula>
    </cfRule>
    <cfRule type="cellIs" dxfId="2" priority="16" operator="equal">
      <formula>"reducir transferir"</formula>
    </cfRule>
    <cfRule type="cellIs" dxfId="1" priority="15" operator="equal">
      <formula>"Aceptar"</formula>
    </cfRule>
    <cfRule type="cellIs" dxfId="0" priority="14" operator="equal">
      <formula>"Evitar"</formula>
    </cfRule>
  </conditionalFormatting>
  <dataValidations count="13">
    <dataValidation type="list" allowBlank="1" showInputMessage="1" showErrorMessage="1" sqref="AS12 AS17 AS22 AS27" xr:uid="{00000000-0002-0000-0200-000000000000}">
      <formula1>"Reducir mitigar,Reducir Transferir,Aceptar,Evitar"</formula1>
    </dataValidation>
    <dataValidation type="list" allowBlank="1" showInputMessage="1" showErrorMessage="1" sqref="H17:I17 H12:I12 H22:I22 H27:I27" xr:uid="{00000000-0002-0000-0200-000001000000}">
      <formula1>"Procesos,Evento externo,Talento humano,Tecnologias,Infraestructura"</formula1>
    </dataValidation>
    <dataValidation type="list" allowBlank="1" showInputMessage="1" showErrorMessage="1" sqref="C12:C31"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31"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31" xr:uid="{00000000-0002-0000-0200-000004000000}">
      <formula1>"N/A,menor a 10 SMLMV,ENTRE 10 Y 50 SMLMV,entre 50 y 100 SMLMV,entre 100 y 500 SMLMV,Mayor a 500 SMLMV"</formula1>
    </dataValidation>
    <dataValidation type="list" allowBlank="1" showInputMessage="1" showErrorMessage="1" sqref="K5" xr:uid="{00000000-0002-0000-0200-000005000000}">
      <formula1>"Estrategico,Misional,Apoyo"</formula1>
    </dataValidation>
    <dataValidation type="list" allowBlank="1" showInputMessage="1" showErrorMessage="1" sqref="BC12:BC31" xr:uid="{00000000-0002-0000-0200-000006000000}">
      <formula1>"Sin Iniciar,En proceso,Cerrado"</formula1>
    </dataValidation>
    <dataValidation type="list" allowBlank="1" showInputMessage="1" showErrorMessage="1" sqref="Q12:Q31" xr:uid="{00000000-0002-0000-0200-000007000000}">
      <formula1>$BI$1:$BI$6</formula1>
    </dataValidation>
    <dataValidation type="list" allowBlank="1" showInputMessage="1" showErrorMessage="1" sqref="AB12:AB31" xr:uid="{00000000-0002-0000-0200-000008000000}">
      <formula1>"Preventivo,Detectivo,Correctivo,NA"</formula1>
    </dataValidation>
    <dataValidation type="list" allowBlank="1" showInputMessage="1" showErrorMessage="1" sqref="AE12:AE31" xr:uid="{00000000-0002-0000-0200-000009000000}">
      <formula1>"Manual,Automatico,NA"</formula1>
    </dataValidation>
    <dataValidation type="list" allowBlank="1" showInputMessage="1" showErrorMessage="1" sqref="AG12:AG31" xr:uid="{00000000-0002-0000-0200-00000A000000}">
      <formula1>"Documentado,Sin Documentar,NA"</formula1>
    </dataValidation>
    <dataValidation type="list" allowBlank="1" showInputMessage="1" showErrorMessage="1" sqref="AH12:AH31" xr:uid="{00000000-0002-0000-0200-00000B000000}">
      <formula1>"Continua,Aleatoria,NA"</formula1>
    </dataValidation>
    <dataValidation type="list" allowBlank="1" showInputMessage="1" showErrorMessage="1" sqref="AI12:AI31" xr:uid="{00000000-0002-0000-0200-00000C000000}">
      <formula1>"Con Registro,Sin Registro,NA"</formula1>
    </dataValidation>
  </dataValidations>
  <pageMargins left="0.7" right="0.7" top="0.75" bottom="0.75" header="0.3" footer="0.3"/>
  <pageSetup orientation="portrait" horizontalDpi="4294967292"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4.45"/>
  <cols>
    <col min="1" max="1" width="11.7109375" customWidth="1"/>
    <col min="2" max="2" width="69.140625" customWidth="1"/>
    <col min="3" max="3" width="13.5703125" customWidth="1"/>
  </cols>
  <sheetData>
    <row r="2" spans="1:3">
      <c r="A2" s="181" t="s">
        <v>340</v>
      </c>
      <c r="B2" s="181"/>
      <c r="C2" s="181"/>
    </row>
    <row r="3" spans="1:3">
      <c r="A3" s="64" t="s">
        <v>341</v>
      </c>
      <c r="B3" s="64" t="s">
        <v>342</v>
      </c>
      <c r="C3" s="64" t="s">
        <v>343</v>
      </c>
    </row>
    <row r="4" spans="1:3">
      <c r="A4" s="61">
        <v>45028</v>
      </c>
      <c r="B4" s="62" t="s">
        <v>344</v>
      </c>
      <c r="C4" s="63" t="s">
        <v>345</v>
      </c>
    </row>
    <row r="5" spans="1:3" ht="30" customHeight="1">
      <c r="A5" s="60">
        <v>45565</v>
      </c>
      <c r="B5" s="59" t="s">
        <v>346</v>
      </c>
      <c r="C5" s="41" t="s">
        <v>347</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2CA15D-0DF0-4977-9026-D5ABC05631DA}"/>
</file>

<file path=customXml/itemProps2.xml><?xml version="1.0" encoding="utf-8"?>
<ds:datastoreItem xmlns:ds="http://schemas.openxmlformats.org/officeDocument/2006/customXml" ds:itemID="{F3EA2B1E-A1D7-4D93-8716-8048D5BB7CA7}"/>
</file>

<file path=customXml/itemProps3.xml><?xml version="1.0" encoding="utf-8"?>
<ds:datastoreItem xmlns:ds="http://schemas.openxmlformats.org/officeDocument/2006/customXml" ds:itemID="{7629AA0B-BECC-41C8-BFDB-84C6D5D07A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Coordinación Calidad SICC</cp:lastModifiedBy>
  <cp:revision/>
  <dcterms:created xsi:type="dcterms:W3CDTF">2006-09-16T00:00:00Z</dcterms:created>
  <dcterms:modified xsi:type="dcterms:W3CDTF">2025-06-27T07:47:03Z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