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19"/>
  <workbookPr filterPrivacy="1" codeName="ThisWorkbook" defaultThemeVersion="124226"/>
  <xr:revisionPtr revIDLastSave="0" documentId="13_ncr:1_{493B4502-9E43-4523-956F-D178E04015CC}" xr6:coauthVersionLast="47" xr6:coauthVersionMax="47" xr10:uidLastSave="{00000000-0000-0000-0000-000000000000}"/>
  <bookViews>
    <workbookView xWindow="-108" yWindow="-108" windowWidth="23256" windowHeight="12456" tabRatio="975" firstSheet="2" activeTab="2" xr2:uid="{00000000-000D-0000-FFFF-FFFF00000000}"/>
  </bookViews>
  <sheets>
    <sheet name="Indice" sheetId="28" r:id="rId1"/>
    <sheet name="CONTEXTO" sheetId="32" r:id="rId2"/>
    <sheet name="ÉTNICOS" sheetId="29" r:id="rId3"/>
    <sheet name="Control de Cambios" sheetId="31" r:id="rId4"/>
  </sheets>
  <externalReferences>
    <externalReference r:id="rId5"/>
    <externalReference r:id="rId6"/>
    <externalReference r:id="rId7"/>
    <externalReference r:id="rId8"/>
  </externalReferences>
  <definedNames>
    <definedName name="_xlnm._FilterDatabase" localSheetId="1" hidden="1">CONTEXTO!$A$4:$I$4</definedName>
    <definedName name="A_Obj1" localSheetId="1">OFFSET(#REF!,0,0,COUNTA(#REF!)-1,1)</definedName>
    <definedName name="A_Obj1">OFFSET(#REF!,0,0,COUNTA(#REF!)-1,1)</definedName>
    <definedName name="A_Obj2">OFFSET(#REF!,0,0,COUNTA(#REF!)-1,1)</definedName>
    <definedName name="A_Obj3">OFFSET(#REF!,0,0,COUNTA(#REF!)-1,1)</definedName>
    <definedName name="A_Obj4">OFFSET(#REF!,0,0,COUNTA(#REF!)-1,1)</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fectación_Económica" localSheetId="1">'[1]3 PROBABIL E IMPACTO INHERENTE'!$X$11:$X$16</definedName>
    <definedName name="Afectación_Económica">'[2]3 PROBABIL E IMPACTO INHERENTE'!$X$11:$X$16</definedName>
    <definedName name="Departamentos">#REF!</definedName>
    <definedName name="Fuentes">#REF!</definedName>
    <definedName name="Indicadores">#REF!</definedName>
    <definedName name="Objetivos">OFFSET(#REF!,0,0,COUNTA(#REF!)-1,1)</definedName>
    <definedName name="RAN_C_AMENAZ">[3]NUEVAS_TABLAS!#REF!</definedName>
    <definedName name="RAN_C_TIPAME">[3]NUEVAS_TABLAS!#REF!</definedName>
    <definedName name="RAN_N_IMPAME">[3]NUEVAS_TABLAS!$B$2:$B$10</definedName>
    <definedName name="Tipo" localSheetId="1">'[1]11 FORMULAS'!$A$4:$A$11</definedName>
    <definedName name="Tipo">'[2]11 FORMULAS'!$A$4:$A$11</definedName>
    <definedName name="Tipos">[4]TABLA!$G$2:$G$4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29" l="1"/>
  <c r="O17" i="29"/>
  <c r="P12" i="29"/>
  <c r="A17" i="29"/>
  <c r="A12" i="29"/>
  <c r="D44" i="28"/>
  <c r="D45" i="28" s="1"/>
  <c r="D46" i="28" s="1"/>
  <c r="D47" i="28" s="1"/>
  <c r="D48" i="28" s="1"/>
  <c r="D49" i="28" s="1"/>
  <c r="D50" i="28" s="1"/>
  <c r="D51" i="28" s="1"/>
  <c r="D52" i="28" s="1"/>
  <c r="D53" i="28" s="1"/>
  <c r="D54" i="28" s="1"/>
  <c r="D55" i="28" s="1"/>
  <c r="D56" i="28" s="1"/>
  <c r="D57" i="28" s="1"/>
  <c r="D58" i="28" s="1"/>
  <c r="D59" i="28" s="1"/>
  <c r="D60" i="28" s="1"/>
  <c r="D61" i="28" s="1"/>
  <c r="D62" i="28" s="1"/>
  <c r="D63" i="28" s="1"/>
  <c r="D64" i="28" s="1"/>
  <c r="D65" i="28" s="1"/>
  <c r="D66" i="28" s="1"/>
  <c r="D67" i="28" s="1"/>
  <c r="D68" i="28" s="1"/>
  <c r="D69" i="28" s="1"/>
  <c r="D70" i="28" s="1"/>
  <c r="D71" i="28" s="1"/>
  <c r="D72" i="28" s="1"/>
  <c r="D73" i="28" s="1"/>
  <c r="D74" i="28" s="1"/>
  <c r="D75" i="28" s="1"/>
  <c r="D76" i="28" s="1"/>
  <c r="D77" i="28" s="1"/>
  <c r="D78" i="28" s="1"/>
  <c r="D79" i="28" s="1"/>
  <c r="D80" i="28" s="1"/>
  <c r="D81" i="28" s="1"/>
  <c r="D82" i="28" s="1"/>
  <c r="D83" i="28" s="1"/>
  <c r="D84" i="28" s="1"/>
  <c r="D85" i="28" s="1"/>
  <c r="D86" i="28" s="1"/>
  <c r="D87" i="28" s="1"/>
  <c r="D88" i="28" s="1"/>
  <c r="D89" i="28" s="1"/>
  <c r="D90" i="28" s="1"/>
  <c r="D91" i="28" s="1"/>
  <c r="D92" i="28" s="1"/>
  <c r="D8" i="28"/>
  <c r="AF31" i="29"/>
  <c r="AD31" i="29"/>
  <c r="AC31" i="29"/>
  <c r="AJ31" i="29" s="1"/>
  <c r="AA31" i="29"/>
  <c r="AF30" i="29"/>
  <c r="AD30" i="29"/>
  <c r="AC30" i="29"/>
  <c r="AJ30" i="29" s="1"/>
  <c r="AA30" i="29"/>
  <c r="AF29" i="29"/>
  <c r="AD29" i="29"/>
  <c r="AC29" i="29"/>
  <c r="AJ29" i="29" s="1"/>
  <c r="AA29" i="29"/>
  <c r="AF28" i="29"/>
  <c r="AD28" i="29"/>
  <c r="AC28" i="29"/>
  <c r="AJ28" i="29" s="1"/>
  <c r="AA28" i="29"/>
  <c r="AF27" i="29"/>
  <c r="AD27" i="29"/>
  <c r="AC27" i="29"/>
  <c r="AJ27" i="29" s="1"/>
  <c r="AA27" i="29"/>
  <c r="S27" i="29"/>
  <c r="U27" i="29" s="1"/>
  <c r="R27" i="29"/>
  <c r="O27" i="29"/>
  <c r="P27" i="29" s="1"/>
  <c r="L27" i="29"/>
  <c r="M27" i="29" s="1"/>
  <c r="F27" i="29"/>
  <c r="AF26" i="29"/>
  <c r="AD26" i="29"/>
  <c r="AC26" i="29"/>
  <c r="AA26" i="29"/>
  <c r="AF25" i="29"/>
  <c r="AD25" i="29"/>
  <c r="AC25" i="29"/>
  <c r="AA25" i="29"/>
  <c r="AF24" i="29"/>
  <c r="AD24" i="29"/>
  <c r="AC24" i="29"/>
  <c r="AA24" i="29"/>
  <c r="AF23" i="29"/>
  <c r="AD23" i="29"/>
  <c r="AC23" i="29"/>
  <c r="AA23" i="29"/>
  <c r="AF22" i="29"/>
  <c r="AD22" i="29"/>
  <c r="AC22" i="29"/>
  <c r="AJ22" i="29" s="1"/>
  <c r="AA22" i="29"/>
  <c r="S22" i="29"/>
  <c r="R22" i="29" s="1"/>
  <c r="O22" i="29"/>
  <c r="P22" i="29" s="1"/>
  <c r="L22" i="29"/>
  <c r="M22" i="29" s="1"/>
  <c r="F22" i="29"/>
  <c r="F17" i="29"/>
  <c r="AJ24" i="29" l="1"/>
  <c r="AJ26" i="29"/>
  <c r="AJ23" i="29"/>
  <c r="AJ25" i="29"/>
  <c r="AK27" i="29"/>
  <c r="AL27" i="29" s="1"/>
  <c r="AM27" i="29"/>
  <c r="AM28" i="29" s="1"/>
  <c r="AM29" i="29" s="1"/>
  <c r="AM30" i="29" s="1"/>
  <c r="AM31" i="29" s="1"/>
  <c r="AP27" i="29" s="1"/>
  <c r="AQ27" i="29" s="1"/>
  <c r="T27" i="29"/>
  <c r="V27" i="29" s="1"/>
  <c r="AK22" i="29"/>
  <c r="AL22" i="29" s="1"/>
  <c r="U22" i="29"/>
  <c r="T22" i="29" s="1"/>
  <c r="V22" i="29" s="1"/>
  <c r="AA14" i="29"/>
  <c r="AA15" i="29"/>
  <c r="AA16" i="29"/>
  <c r="AA17" i="29"/>
  <c r="AA18" i="29"/>
  <c r="AA19" i="29"/>
  <c r="AA20" i="29"/>
  <c r="AA21" i="29"/>
  <c r="AF21" i="29"/>
  <c r="AF20" i="29"/>
  <c r="AF19" i="29"/>
  <c r="AF18" i="29"/>
  <c r="AF16" i="29"/>
  <c r="AF15" i="29"/>
  <c r="AF14" i="29"/>
  <c r="AF17" i="29"/>
  <c r="AK28" i="29" l="1"/>
  <c r="AL28" i="29" s="1"/>
  <c r="AK23" i="29"/>
  <c r="AL23" i="29" s="1"/>
  <c r="AM22" i="29"/>
  <c r="AM23" i="29" s="1"/>
  <c r="AM24" i="29" s="1"/>
  <c r="AM25" i="29" s="1"/>
  <c r="AM26" i="29" s="1"/>
  <c r="AP22" i="29" s="1"/>
  <c r="AQ22" i="29" s="1"/>
  <c r="F12" i="29"/>
  <c r="AK29" i="29" l="1"/>
  <c r="AL29" i="29" s="1"/>
  <c r="AK24" i="29"/>
  <c r="AL24" i="29" s="1"/>
  <c r="AD21" i="29"/>
  <c r="AC21" i="29"/>
  <c r="AJ21" i="29" s="1"/>
  <c r="AD20" i="29"/>
  <c r="AC20" i="29"/>
  <c r="AJ20" i="29" s="1"/>
  <c r="AD16" i="29"/>
  <c r="AC16" i="29"/>
  <c r="AD15" i="29"/>
  <c r="AC15" i="29"/>
  <c r="AK30" i="29" l="1"/>
  <c r="AL30" i="29" s="1"/>
  <c r="AK25" i="29"/>
  <c r="AL25" i="29" s="1"/>
  <c r="AC12" i="29"/>
  <c r="AK31" i="29" l="1"/>
  <c r="AL31" i="29" s="1"/>
  <c r="AN27" i="29" s="1"/>
  <c r="AO27" i="29" s="1"/>
  <c r="AR27" i="29" s="1"/>
  <c r="AK26" i="29"/>
  <c r="AL26" i="29" s="1"/>
  <c r="AN22" i="29" s="1"/>
  <c r="AO22" i="29" s="1"/>
  <c r="AR22" i="29" s="1"/>
  <c r="AA13" i="29"/>
  <c r="AC13" i="29"/>
  <c r="AD13" i="29"/>
  <c r="AF13" i="29"/>
  <c r="AF12" i="29"/>
  <c r="AD12" i="29" l="1"/>
  <c r="AC18" i="29" l="1"/>
  <c r="AC19" i="29"/>
  <c r="AC14" i="29"/>
  <c r="S17" i="29"/>
  <c r="S12" i="29"/>
  <c r="U12" i="29" s="1"/>
  <c r="AJ19" i="29" l="1"/>
  <c r="AJ18" i="29"/>
  <c r="AJ14" i="29"/>
  <c r="AJ16" i="29"/>
  <c r="AJ15" i="29"/>
  <c r="AC17" i="29"/>
  <c r="AJ17" i="29" l="1"/>
  <c r="AJ13" i="29"/>
  <c r="AJ12" i="29"/>
  <c r="AD19" i="29"/>
  <c r="AD18" i="29"/>
  <c r="AD17" i="29"/>
  <c r="R17" i="29"/>
  <c r="P17" i="29"/>
  <c r="L17" i="29"/>
  <c r="M17" i="29" s="1"/>
  <c r="AD14" i="29"/>
  <c r="AA12" i="29"/>
  <c r="L12" i="29"/>
  <c r="M12" i="29" s="1"/>
  <c r="AK17" i="29" l="1"/>
  <c r="AL17" i="29" s="1"/>
  <c r="AK18" i="29" s="1"/>
  <c r="AL18" i="29" s="1"/>
  <c r="AK19" i="29" s="1"/>
  <c r="AL19" i="29" s="1"/>
  <c r="AK20" i="29" s="1"/>
  <c r="AL20" i="29" s="1"/>
  <c r="AK12" i="29"/>
  <c r="AL12" i="29" s="1"/>
  <c r="AK13" i="29" s="1"/>
  <c r="AL13" i="29" s="1"/>
  <c r="AK14" i="29" s="1"/>
  <c r="T12" i="29"/>
  <c r="V12" i="29" s="1"/>
  <c r="R12" i="29"/>
  <c r="U17" i="29"/>
  <c r="AM17" i="29" s="1"/>
  <c r="AM18" i="29" s="1"/>
  <c r="AM19" i="29" s="1"/>
  <c r="AM20" i="29" s="1"/>
  <c r="AM21" i="29" s="1"/>
  <c r="AK21" i="29" l="1"/>
  <c r="AL21" i="29" s="1"/>
  <c r="T17" i="29"/>
  <c r="V17" i="29" s="1"/>
  <c r="AP17" i="29"/>
  <c r="AQ17" i="29" s="1"/>
  <c r="AL14" i="29"/>
  <c r="AK15" i="29" s="1"/>
  <c r="AM12" i="29"/>
  <c r="AM13" i="29" s="1"/>
  <c r="AM14" i="29" s="1"/>
  <c r="AM15" i="29" s="1"/>
  <c r="AM16" i="29" s="1"/>
  <c r="AN17" i="29" l="1"/>
  <c r="AO17" i="29" s="1"/>
  <c r="AR17" i="29" s="1"/>
  <c r="AL15" i="29"/>
  <c r="AK16" i="29" s="1"/>
  <c r="AP12" i="29"/>
  <c r="AQ12" i="29" s="1"/>
  <c r="AL16" i="29" l="1"/>
  <c r="AN12" i="29" s="1"/>
  <c r="AO12" i="29" s="1"/>
  <c r="AR12" i="29" s="1"/>
</calcChain>
</file>

<file path=xl/sharedStrings.xml><?xml version="1.0" encoding="utf-8"?>
<sst xmlns="http://schemas.openxmlformats.org/spreadsheetml/2006/main" count="615" uniqueCount="359">
  <si>
    <t>TIPO</t>
  </si>
  <si>
    <t>MACROPROCESO</t>
  </si>
  <si>
    <t>ITEM</t>
  </si>
  <si>
    <t>PROCESOS ALCALDÍA CARTAGENA</t>
  </si>
  <si>
    <t>CODIGO</t>
  </si>
  <si>
    <t>SUBPROCESO</t>
  </si>
  <si>
    <t>Cód. Sp</t>
  </si>
  <si>
    <t>ESTRATEGICO</t>
  </si>
  <si>
    <t>PLANEACION TERRITORIAL Y DIRECCIONAMIENTO ESTRATEGICO</t>
  </si>
  <si>
    <t>DIRECCIONAMIENTO  ESTRATÉGICO</t>
  </si>
  <si>
    <t>PTDDE</t>
  </si>
  <si>
    <t xml:space="preserve">PLANEACIÓN ESTRATEGICA </t>
  </si>
  <si>
    <t>GESTIÓN DE POLITICAS PÚBLICAS E INSTITUCIONALES</t>
  </si>
  <si>
    <t xml:space="preserve">ADMINISTRACIÓN DE RIESGO </t>
  </si>
  <si>
    <t>EVALUACIÓN Y GESTIÓN DE LOS GRUPOS DE VALOR</t>
  </si>
  <si>
    <t>SEGUIMIENTO Y EVALUACIÓN</t>
  </si>
  <si>
    <t>PTDSE</t>
  </si>
  <si>
    <t>GESTIÓN DE LA INVERSIÓN PUBLICA</t>
  </si>
  <si>
    <t>PTDGI</t>
  </si>
  <si>
    <t>GESTIÓN  DEL PLAN DE DESARROLLO Y SUS INTRUMENTOS DE EJECUCIÓN</t>
  </si>
  <si>
    <t>GESTIÓN DE PROYECTOS DE INVERSIÓN PÚBLICA</t>
  </si>
  <si>
    <t xml:space="preserve">GESTIÓN DE PROYECTOS DE INVERSIÓN PÚBLICA CON RECURSOS DE REGALIAS </t>
  </si>
  <si>
    <t xml:space="preserve"> GESTIÓN Y  CONTROL  DE INVERSIONES PÚBLICAS </t>
  </si>
  <si>
    <t>GESTIÓN DE DATOS E INFORMACIÓN ESTADISTICA DISTRITAL</t>
  </si>
  <si>
    <t>PTDSI</t>
  </si>
  <si>
    <t>SISTEMA DE INFORMACION - SISBEN</t>
  </si>
  <si>
    <t>SISTEMA DE INFORMACIÓN DE LA ESTRATIFICACIÓN SOCIOECONOMICA</t>
  </si>
  <si>
    <t>SISTEMA DE INFORMACIÓN GEOGRAFICA</t>
  </si>
  <si>
    <t>GESTIÓN ESTADISTICA</t>
  </si>
  <si>
    <t xml:space="preserve">GESTIÓN TERRITORIAL Y GESTIÓN DE SUS INSTRUMENTOS </t>
  </si>
  <si>
    <t>PTDGT</t>
  </si>
  <si>
    <t>FORMULACIÓN DE PLANES PARCIALES</t>
  </si>
  <si>
    <t>FORMULACIÓN Y SEGUIMIENTO DEL POT</t>
  </si>
  <si>
    <t>PLUSVALIA</t>
  </si>
  <si>
    <t>EXPEDIENTE URBANO</t>
  </si>
  <si>
    <t>GESTIÓN EN LA VIGILANCIA Y CONTROL DE LAS NORMAS URBANAS</t>
  </si>
  <si>
    <t>PTDCU</t>
  </si>
  <si>
    <t>INSPECCIÓN, CONTROL Y LA VIGILANCIA DE LOS ENAJENADORES DE VIVIENDA</t>
  </si>
  <si>
    <t>RECEPCIÓN DE BIENES DESTINADOS AL USO PÚBLICO EN ACTUACIONES URBANÍSTICAS</t>
  </si>
  <si>
    <t xml:space="preserve">PROCESOS POLICIVOS URBANÍSTICOS POR INFRACCIÓN URBANÍSTICA </t>
  </si>
  <si>
    <t>GESTIÓN DE PENSAMIENTO ESTRATEGICO INSTITUCIONAL Y DE LA COMUNIDAD</t>
  </si>
  <si>
    <t>GESTIÓN INSTITUCIONAL Y DE LA COMUNIDAD</t>
  </si>
  <si>
    <t>GPEGI</t>
  </si>
  <si>
    <t>COMUNICACIÓN PUBLICA</t>
  </si>
  <si>
    <t>COMUNICACIÓN ESTRATÉGICA</t>
  </si>
  <si>
    <t>COMCE</t>
  </si>
  <si>
    <t>COMUNICACIÓN ORGANIZACIONAL</t>
  </si>
  <si>
    <t>COMCO</t>
  </si>
  <si>
    <t>GESTION DE LA COMUNICACION INSTITUCIONAL</t>
  </si>
  <si>
    <t>COMCI</t>
  </si>
  <si>
    <t>EVALUACION Y CONTROL DE LA GESTION PUBLICA</t>
  </si>
  <si>
    <t>CONTROL DISCIPLINARIO</t>
  </si>
  <si>
    <t>ECGCD</t>
  </si>
  <si>
    <t>EVALUACIÓN INDEPENDIENTE</t>
  </si>
  <si>
    <t>ECGEI</t>
  </si>
  <si>
    <t>MISIONAL</t>
  </si>
  <si>
    <t xml:space="preserve">GESTION SALUD </t>
  </si>
  <si>
    <t>PROMOCIÓN SOCIAL EN SALUD</t>
  </si>
  <si>
    <t>GESPA</t>
  </si>
  <si>
    <t>SALUD PUBLICA</t>
  </si>
  <si>
    <t>GESSP</t>
  </si>
  <si>
    <t>ASEGURAMIENTO EN SALUD</t>
  </si>
  <si>
    <t>GESAS</t>
  </si>
  <si>
    <t xml:space="preserve">SALUD PÚBLICA EN EMERGENCIAS Y DESASTRES </t>
  </si>
  <si>
    <t>GESED</t>
  </si>
  <si>
    <t>PRESTACIÓN DE SERVICIOS EN SALUD</t>
  </si>
  <si>
    <t>GESPS</t>
  </si>
  <si>
    <t>VIGILANCIA Y CONTROL DEL SISTEMA OBLIGATORIO DE GARANTIA DE LA CALIDAD DE LA ATENCIÓN EN SALUD</t>
  </si>
  <si>
    <t>GESVC</t>
  </si>
  <si>
    <t>GESTION EN TRANSITO Y TRANSPORTE</t>
  </si>
  <si>
    <t>GESTION OPERATIVA,  CONTROL DE TRÁNSITO Y TRANSPORTE</t>
  </si>
  <si>
    <t>GTTGO</t>
  </si>
  <si>
    <t>EDUCACION VIAL</t>
  </si>
  <si>
    <t>GTTEV</t>
  </si>
  <si>
    <t>GESTION TECNICA</t>
  </si>
  <si>
    <t>GTTGT</t>
  </si>
  <si>
    <t>GESTIÓN EN SEGURIDAD Y CONVIVENCIA</t>
  </si>
  <si>
    <t>GESTION DE LA SEGURIDAD Y CONVIVENCIA</t>
  </si>
  <si>
    <t>GSCPS</t>
  </si>
  <si>
    <t>GESTION INTEGRAL DEL RIESGO CONTRAINCENDIO</t>
  </si>
  <si>
    <t>GSCBO</t>
  </si>
  <si>
    <t>DERECHOS HUMANOS Y CONSTRUCCCIÓN DE PAZ</t>
  </si>
  <si>
    <t>GSCDH</t>
  </si>
  <si>
    <t>JUSTICIA RACIAL PARA LOS NEGROS, AFROS, PALENQUEROS E INDÍGENAS</t>
  </si>
  <si>
    <t>GSCFO</t>
  </si>
  <si>
    <t xml:space="preserve">ACCESO A LA JUSTICIA </t>
  </si>
  <si>
    <t>GSCJU</t>
  </si>
  <si>
    <t>PRESUPUESTO PARTICIPATIVO</t>
  </si>
  <si>
    <t>GSCPP</t>
  </si>
  <si>
    <t>GESTIÓN EN PARTICIPACION CIUDADANA</t>
  </si>
  <si>
    <t>FORTALECIMIENTO DE LA PARTICIPACIÓN CIUDADANA Y COMUNITARIA</t>
  </si>
  <si>
    <t>GPCFP</t>
  </si>
  <si>
    <t>GESTIÓN EN DESARROLLO SOCIAL</t>
  </si>
  <si>
    <t>ASISTENCIA Y ACOMPAÑAMIENTO SOCIAL A LA POBLACIÓN HABITANTE DEL DISTRITO DE CARTAGENA</t>
  </si>
  <si>
    <t>GDSAA</t>
  </si>
  <si>
    <t>DESARROLLO DE ESTRATEGIAS DE EMPRENDIMIENTO Y EMPRESARISMO PARA LA INCLUSION SOCIAL, PRODUCTIVA Y LA VINCULACION LABORAL</t>
  </si>
  <si>
    <t>GDSDE</t>
  </si>
  <si>
    <t>EXTENSION AGROPECUARIA EN EL DISTRIRO DE CARTAGENA</t>
  </si>
  <si>
    <t>GDSAT</t>
  </si>
  <si>
    <t>GERENCIA SOCIAL</t>
  </si>
  <si>
    <t>GDSGS</t>
  </si>
  <si>
    <t>GESTIÓN EN INFRAESTRUCTURA</t>
  </si>
  <si>
    <t>GESTIÓN DE PROYECTOS DE OBRAS PUBLICAS</t>
  </si>
  <si>
    <t>GINOP</t>
  </si>
  <si>
    <t>GESTIÓN EN EDUCACION</t>
  </si>
  <si>
    <t>ATENCIÓN AL CIUDADANO EDUCACIÓN</t>
  </si>
  <si>
    <t>GEDAC</t>
  </si>
  <si>
    <t>ADMINISTRACIÓN DEL SISTEMA DE GESTIÓN DE CALIDAD - EDUCACIÓN</t>
  </si>
  <si>
    <t>GEDAS</t>
  </si>
  <si>
    <t>CALIDAD EDUCATIVA</t>
  </si>
  <si>
    <t>GEDCE</t>
  </si>
  <si>
    <t>COBERTURA EDUCATIVA</t>
  </si>
  <si>
    <t>GEDCO</t>
  </si>
  <si>
    <t>GESTIÓN ADMINISTRATIVA DE BIENES Y SERVICIOS - EDUCACIÓN</t>
  </si>
  <si>
    <t>GEDGA</t>
  </si>
  <si>
    <t>GESTIÓN ESTRATÉGICA EN EDUCACIÓN</t>
  </si>
  <si>
    <t>GEDGE</t>
  </si>
  <si>
    <t>GESTIÓN FINANCIERA - EDUCACIÓN</t>
  </si>
  <si>
    <t>GEDGF</t>
  </si>
  <si>
    <t>GESTIÓN LEGAL EDUCATIVA</t>
  </si>
  <si>
    <t>GEDGL</t>
  </si>
  <si>
    <t>GESTIÓN DE PROGRAMAS Y PROYECTOS EDUCATIVOS</t>
  </si>
  <si>
    <t>GEDGP</t>
  </si>
  <si>
    <t>GESTIÓN DE TICS - EDUCACIÓN</t>
  </si>
  <si>
    <t>GEDGT</t>
  </si>
  <si>
    <t>GESTIÓN DE LA INSPECCIÓN Y VIGILANCIA DEL SERVICIO EDUCATIVO</t>
  </si>
  <si>
    <t>GEDIV</t>
  </si>
  <si>
    <t>TALENTO HUMANO - EDUCACIÓN</t>
  </si>
  <si>
    <t>GEDTH</t>
  </si>
  <si>
    <t>APOYO</t>
  </si>
  <si>
    <t>GESTIÓN ADMINISTRATIVA</t>
  </si>
  <si>
    <t xml:space="preserve">GESTIÓN DEL TALENTO HUMANO </t>
  </si>
  <si>
    <t>GADAT</t>
  </si>
  <si>
    <t xml:space="preserve">ADMINISTRACIÓN DE BIENES Y SERVICIOS </t>
  </si>
  <si>
    <t>GADAD</t>
  </si>
  <si>
    <t>FONDO DE PENSIONES</t>
  </si>
  <si>
    <t>GADFP</t>
  </si>
  <si>
    <t>CALIDAD</t>
  </si>
  <si>
    <t>GADCA</t>
  </si>
  <si>
    <t>SERVICIO AL CIUDADANO</t>
  </si>
  <si>
    <t>GADSC</t>
  </si>
  <si>
    <t>TRANSPARENCIA Y PREVENCIÓN DE LA CORRUPCIÓN</t>
  </si>
  <si>
    <t>GADTR</t>
  </si>
  <si>
    <t>COOPERACION INTERNACIONAL</t>
  </si>
  <si>
    <t>GADCO</t>
  </si>
  <si>
    <t>MERCADOS PÚBLICOS</t>
  </si>
  <si>
    <t>GADMP</t>
  </si>
  <si>
    <t>SERVICIOS PÚBLICOS</t>
  </si>
  <si>
    <t>GADSP</t>
  </si>
  <si>
    <t>GESTION DE LAS TECNOLOGIAS DE LA INFORMACION</t>
  </si>
  <si>
    <t>GESTIÓN DE INFRAESTRUCTURA Y TELECOMUNICACIONES</t>
  </si>
  <si>
    <t>GTIGI</t>
  </si>
  <si>
    <t>GESTION DE PROYECTOS DE TECNOLOGIAS DE LA INFORMACION</t>
  </si>
  <si>
    <t>GTIGP</t>
  </si>
  <si>
    <t>GESTION DE SEGURIDAD Y LA PRIVACIDAD DE LA INFORMACIÓN</t>
  </si>
  <si>
    <t>GTIGPS</t>
  </si>
  <si>
    <t>GESTIÓN DE SOFTWARE</t>
  </si>
  <si>
    <t>GTIGS</t>
  </si>
  <si>
    <t>GESTION DOCUMENTAL</t>
  </si>
  <si>
    <t xml:space="preserve">DIRECCIONAMIENTO ESTRATÉGICO </t>
  </si>
  <si>
    <t>GDODE</t>
  </si>
  <si>
    <t>PLANEACIÓN DOCUMENTAL</t>
  </si>
  <si>
    <t>GDOPD</t>
  </si>
  <si>
    <t>GESTIÓN DEL ARCHIVO GENERAL</t>
  </si>
  <si>
    <t>GDOGA</t>
  </si>
  <si>
    <t xml:space="preserve">GESTIÓN  DE LAS COMUNICACIONES OFICIALES </t>
  </si>
  <si>
    <t>GDOGC</t>
  </si>
  <si>
    <t>GESTIÓN DE PROCESOS ARCHIVÍSTICOS</t>
  </si>
  <si>
    <t>GDOGP</t>
  </si>
  <si>
    <t>INFRAESTRUCTURA AMBIENTAL</t>
  </si>
  <si>
    <t>GDOIA</t>
  </si>
  <si>
    <t>GESTIÓN LEGAL</t>
  </si>
  <si>
    <t>DEFENSA JURIDICA</t>
  </si>
  <si>
    <t>GLEDJ</t>
  </si>
  <si>
    <t>GESTIÓN NORMATIVA</t>
  </si>
  <si>
    <t>GLEGN</t>
  </si>
  <si>
    <t>CONTRATACION ESTATAL</t>
  </si>
  <si>
    <t>GLECE</t>
  </si>
  <si>
    <t>GESTION DE HACIENDA</t>
  </si>
  <si>
    <t>DESARROLLO ECONOMICO</t>
  </si>
  <si>
    <t>GHADE</t>
  </si>
  <si>
    <t>DIRECCIONAMIENTO ESTRATEGICO</t>
  </si>
  <si>
    <t>GHADI</t>
  </si>
  <si>
    <t>ADMINISTRACION DEL SISTEMA DE GESTION DE CALIDAD</t>
  </si>
  <si>
    <t>GHAAS</t>
  </si>
  <si>
    <t>PRESUPUESTO</t>
  </si>
  <si>
    <t>GHAPR</t>
  </si>
  <si>
    <t>GESTION TRIBUTARIA</t>
  </si>
  <si>
    <t>GHAGT</t>
  </si>
  <si>
    <t>TESORERIA</t>
  </si>
  <si>
    <t>GHATE</t>
  </si>
  <si>
    <t>CONTABILIDAD</t>
  </si>
  <si>
    <t>GHACO</t>
  </si>
  <si>
    <t>GESTION ADMINISTRATIVA</t>
  </si>
  <si>
    <t>GHAGA</t>
  </si>
  <si>
    <t>MATRIZ DOFA IDENTIFICACION DE FACTORES</t>
  </si>
  <si>
    <t>MATRIZ DOFA FORMULACION DE ESTRATEGIAS</t>
  </si>
  <si>
    <t>Factores positivos internos</t>
  </si>
  <si>
    <t>Factores negativos internos</t>
  </si>
  <si>
    <t>Factores positivos externos</t>
  </si>
  <si>
    <t>Factores negativos externos</t>
  </si>
  <si>
    <t>(Supervivencia) Este cruce consiste en contrarrestar Debilidades por medio de Oportunidades</t>
  </si>
  <si>
    <t>(Supervivencia): utilizar Fortalezas para contrarrestar Amenazas</t>
  </si>
  <si>
    <t xml:space="preserve">(Crecimiento): Utilizar Fortalezas para optimizar Oportunidades </t>
  </si>
  <si>
    <t>Cuando el riesgo se materialice a partir de la combinación de Debilidades con Amenazas, para formular acciones de contingencia.</t>
  </si>
  <si>
    <t>PROCESO</t>
  </si>
  <si>
    <t>FORTALEZAS</t>
  </si>
  <si>
    <t>DEBILIDADES</t>
  </si>
  <si>
    <t xml:space="preserve">OPORTUNIDADES </t>
  </si>
  <si>
    <t>AMENAZAS</t>
  </si>
  <si>
    <t>Estrategias DO</t>
  </si>
  <si>
    <t>Estrategias FA</t>
  </si>
  <si>
    <t>Estrategias FO</t>
  </si>
  <si>
    <t>Estrategias DA</t>
  </si>
  <si>
    <t>RECONOCIMIENTO Y FORTALECIMIENTO DE LOS GRUPOS ÉTNICOS DEL DISTRITO DE CARTAGENA</t>
  </si>
  <si>
    <t>- CAPACIDAD Y DISPONIBILIDAD DE TRABAJAR CON LAS COMUNIDADES ETNICAS
- CAPACIDAD DE GESTION CON ENTIDADES PUBLICO-PRIVADAS, ONG Y FUNDACIONES CON EL PROPOSITO DE CREAR PROGRAMAS Y PROYECTOS EN BENEFICIOS DE LAS COMUNIDADES ETNICAS
- FORMACION INTEGRAL DEL EQUIPO DE TRABAJO SOBRE LAS NORMAS O LEYES DE ASUNTOS ETNICOS
- BUENA ORGANIZACION DOCUMENTAL 
- FORTALECIMIENTO DE LA GESTION CULTURAL Y ANCESTRAL (CASA AIKU)</t>
  </si>
  <si>
    <t>- AUSENCIA DE ALBERGUES O CENTROS DE ACOGIDA CON ENFOQUE ETNICO
- FALTA DE PROFESIONALES EN EL EQUIPO DE TRABAJO DE ASUNTOS ETNICOS CON ENFOQUE EN GESTION DE PROYECTOS</t>
  </si>
  <si>
    <t>- CONVENIOS CON ONG PARA ASIGNACION DE REGALIAS ETNICAS.
- ARTICULACION CON LAS DEPENDENCIAS DISTRITALES PARA LA SOLUCION ASUNTOS ETNICOS</t>
  </si>
  <si>
    <t>- POCA PARTICIPACION DE ALGUNAS COMUNIDADES ETNICAS, POR ESTAR UBICADAS EN ZONAS APARTADAS
- FALTA DE ACOMPAÑAMIENTO DE ENTIDADES DEL ORDEN NACIONAL PARA EL MANEJO DE ASUNTOS ETNICOS</t>
  </si>
  <si>
    <t>- Establecer mesas de trabajos con las diferentes dependencias del distrito para analisis, diseños y aprobacion de proyectos para albergues o centros de acogidas con enfoque etnico. 
- Establecer convenios con ONG para la contratacion de Profesionales con especialidad en Gestion de Proyectos que apoyen la formulacion de proyectos con enfoque Etnico diferencial a los consejos comunitarios para la asignacion de regalias etnicas.</t>
  </si>
  <si>
    <t xml:space="preserve">- Realizar jornadas de atencion periodicas en las comunidades etnicas que se encuentran en zonas aisladas (insular y rurales apartadas). Con el fin de hacerle acompañamiento para el fortalecimiento como comunidad etnica.
- Gestionar desde el programa de asuntos etnicos, el acompañamiento de las entidades del orden nacional para la desigancion de un enlace para atencion a comunidades negras y un enlace para atencion a comunidades indigenas.
</t>
  </si>
  <si>
    <t>- Participar y apoyar en actividades y eventos de asuntos etnicos realizados en el distrito, lo cual ayuda a propiciar espacios para la interrelacion, de ONG, entidades no gubernametales y comunidades etnicas urbanas.
- Gestionar desde el subproceso de asuntos etnicos convenios para la asignacion de regalias etnicas que permitan el desarrollo de proyectos comunitarios con enfoque etnico.</t>
  </si>
  <si>
    <t>- Convocar a la Mesa de la Ruta Etnica Interinstitucional la cual tiene como objetivo la proteccion especial de Derechos Etnicos por parte del Ministerio de Interior y la Secretaria del Interior y Convivencia Ciudadana del Distrito de Cartagena, bajo la supervicion del Ministerio Publico (Defensoria del Pueblo delegada para asuntos etnicos, Procuraduria y Personeria)
- Actualizar con los Actores del enfoque etnico diferencial las politicas publicas orientadas a la atencion y el fortalecimiento de los grupos etnicos del Distrito de Cartagena.</t>
  </si>
  <si>
    <t>GESTIÓN CULTURAL PARA LOS GRUPOS ETNICOS</t>
  </si>
  <si>
    <t>- BUENA CAPACITACION Y CONOCIMIENTO DEL EQUIPO DE TRABAJO EN TEMAS LEGALES Y GESTIÓN CULTURAL EN RELACIÓN CON ASUNTOS ÉTNICOS
- FORTALECIMIENTO DE LA GESTION CULTURAL Y ANCESTRAL (CASA AFRO AIKÚ)
- APROPIACIÓN POSITIVA DE LA CASA CULTURAL AIKÚ POR PARTE DE LOS CONSEJOS COMUNITARIOS</t>
  </si>
  <si>
    <t>- DISPONIBILIDAD DE MEDIOS DE TRANSPORTES
- FALLAS EN LA ORGANIZACIÓN DOCUMENTAL DE ARCHIVOS DE LAS ACTIVIDADES REALIZADAS EN EL PROGRAMA DE ASUNTOS ÉTNICOS
- DESCONEXIÓN GEOGRÁFICA DE LA CASA AFRO AIKÚ CON LOS CONSEJOS AFROS DEL DISTRITO
- FALTA DE PERSONAL PROFESIONAL EN EL EQUIPO DE TRABAJO PARA CUBRIR LA CANTIDAD DE TERRITORIO A IMPACTAR</t>
  </si>
  <si>
    <t>- ACCESO A CONVOCATORIAS CULTURALES
- GESTION Y AYUDAS DISTRITALES POR PARTE DE LA COOPERACIÓN INTERNACIONAL, ENTIDADES PRIVADAS y GUBERNAMENTALES
- CONSTRUCCIÓN DE REDES LOCALES, DEPARTAMENTALES Y NACIONALES DE INCIDENCIA POLÍTICA Y CULTURAL SOBRE TEMAS DE ASUNTOS ÉTNICOS</t>
  </si>
  <si>
    <t>- POCA ASIGNACIÓN DE RECURSOS
- POCA PARTICIPACIÓN DE ALGUNAS COMUNIDADES ÉTNICAS
- FALTA DE APOYO INTERINSTITUCIONAL PARA EL DESARROLLO INTEGRAL DE ACTIVIDADES CULTURALES</t>
  </si>
  <si>
    <t>- CONSTRUIR UN DIRECTORIO DE ORGANIZACIONES SOBRE ASUNTOS ETNICOS A NIVEL DISTRITAL.
-DISEÑAR E IMPLEMENTAR UN MECANISMO DE DIGITALIZACION Y ORGANIZACION DE LOS ARCHIVOS DE LOS CABILDOS INDIGENAS, COMUNIDADES NEGRA, AFRO, RAIZALES Y PALEQUERAS.
- DISEÑAR E IMPLEMENTAR PLAN DE ACTIVIDADES FORMATIVAS Y CULTURALES CON ENFOQUE ÉTNICO.</t>
  </si>
  <si>
    <t>- CONSTRUIR ALIANZAS ENTRE LOS CONSEJOS COMUNITARIOS AFROS Y CABILDOS INDIGENAS CON EL PROGRAMA DE ASUSTOS ETNICOS PARA GESTION DE RECUERSOS ECONOMICOS CON EL FIN DE REALIZAR ACTIVIDADES CULTURALES SOBRE IDENTIDAD ÉTNICA.
- CONSTRUIR ALIANZAS TRANSVERSALES DE ENFOQUE ÉTNICO ENTRE LAS DIFERENTES SECRETARÌAS DE LA ALCALDIA MAYOR DE CARTAGENA DE INDIAS.</t>
  </si>
  <si>
    <t>- GENERAR UN BANCO DE DATOS DE CONVOCATORIAS QUE BENEFICIEN Y TENGA CONTACTO DIRECTO CON LAS COMUNIDADES ÉTNICAS DEL DISTRITO DE CARTAGENA.
- AMPLIAR LA RED DE ALIADOS DE LOS CABILDOS Y CONSEJOS AFRO ANIVEL DEPARTAMENTALES, NACIONALES E INTERNACIONALES.</t>
  </si>
  <si>
    <t>- MEJORAR LA CAPACIDAD DE CONVOCATORIA DE LAS ACTIVIDADES CULTURALES MENDIANTE LA AMPLIACION DE BASE DE DATO DE LAS PERSONAS BENEFICIADAS, FORTALECER LOS PROCESO DE COMUNICACION DEL PROGRAMA ( REDES SOCIALES, CORREOS ELECTRONICOS, OFICIOS) Y VSITAS PREVIAS A LAS COMUNIDADES CON EL PROPOSITO DE GARANTIZAR LA PARTICIPACION MASIVA DE LAS MISMAS.
- CONSTRUIR UN PLAN DE SENSIBILIZACION PARA LAS COMUNIDADES SOBRE ASUNTOS ETNICOS Y GESTION CULTUAL.</t>
  </si>
  <si>
    <t xml:space="preserve">ALCALDIA MAYOR DE CARTAGENA DE INDIAS </t>
  </si>
  <si>
    <t>Código: PTDDE03-F003</t>
  </si>
  <si>
    <t>NA</t>
  </si>
  <si>
    <t>MACROPROCESO: GESTION EN SEGURIDAD Y CONVIVENCIA</t>
  </si>
  <si>
    <t>Versión: 2.0</t>
  </si>
  <si>
    <t>El riesgo afecta la imagen de algún área de la organización</t>
  </si>
  <si>
    <t>PROCESO/SUBPROCESO: JUSTICIA RACIAL PARA LOS NEGROS, AFROS, PALENQUEROS E INDÍGENAS</t>
  </si>
  <si>
    <t>Fecha: 30/09/2024</t>
  </si>
  <si>
    <t>El riesgo afecta la imagen de la entidad internamente, de conocimiento general nivel interno, de junta directiva y accionistas y/o de proveedores</t>
  </si>
  <si>
    <t>MATRIZ DE RIESGOS INSTITUCIONALES - CONTEXTO E IDENTIFICACIÓN</t>
  </si>
  <si>
    <t>Página: 1 de 1</t>
  </si>
  <si>
    <t>El riesgo afecta la imagen de la entidad con algunos usuarios de relevancia frente al logro de los objetivos</t>
  </si>
  <si>
    <t>ENTIDAD:</t>
  </si>
  <si>
    <t>MACROPROCESO:</t>
  </si>
  <si>
    <t>PROCESO:</t>
  </si>
  <si>
    <t>Misional</t>
  </si>
  <si>
    <t>Elaboración o Actualización:</t>
  </si>
  <si>
    <t>El riesgo afecta la imagen de la entidad con efecto publicitario sostenido a nivel de sector administrativo, nivel departamental o municipal</t>
  </si>
  <si>
    <t>OBJETIVO DEL PROCESO:</t>
  </si>
  <si>
    <t xml:space="preserve">Empoderar a los grupos étnicos para la defensa territorial, la promoción de su cultura y la lucha contra la discriminación, garantizando la inversión oportuna de sus recursos anualmente </t>
  </si>
  <si>
    <t>Vigencia:</t>
  </si>
  <si>
    <t xml:space="preserve"> </t>
  </si>
  <si>
    <t>El riesgo afecta la imagen de la entidad a nivel nacional, con efecto publicitario sostenido a nivel país</t>
  </si>
  <si>
    <t>1. IDENTIFICACION DEL RIESGO</t>
  </si>
  <si>
    <t>2. VALORACION DEL RIESGO</t>
  </si>
  <si>
    <t>3. PLANES DE ACCION</t>
  </si>
  <si>
    <t>1.1. DESCRIPCION DEL RIESGO</t>
  </si>
  <si>
    <t>1.2. ANALISIS DEL RIESGO</t>
  </si>
  <si>
    <t>2.1. Descripción del Control</t>
  </si>
  <si>
    <t>2.2. EVALUACION DE RESGOS</t>
  </si>
  <si>
    <t>1.2.1. Frecuencia de la Actividad</t>
  </si>
  <si>
    <t>1.2.2. Probabilidad inherente</t>
  </si>
  <si>
    <t>1.2.3. %</t>
  </si>
  <si>
    <t>1.2.4. Criterio Afectación Económica</t>
  </si>
  <si>
    <t>1.2.5.%</t>
  </si>
  <si>
    <t>1.2.6. Impacto Inherente economico</t>
  </si>
  <si>
    <t>1.2.7. Criterio Reputacional</t>
  </si>
  <si>
    <t>1.2.8. Impacto Inherente reputacional</t>
  </si>
  <si>
    <t>1.2.9. %</t>
  </si>
  <si>
    <t>1.2.10. Impacto Inherente mas alto</t>
  </si>
  <si>
    <t>1.2.11. % mas alto</t>
  </si>
  <si>
    <t>1.2.12. Zona de riesgo inherente</t>
  </si>
  <si>
    <t>2.2.1. Atributos del control</t>
  </si>
  <si>
    <t>2.2.2. Valor Total del Control</t>
  </si>
  <si>
    <t>2.2.3. Probabilidad residual</t>
  </si>
  <si>
    <t>2.2.4. Impacto Residual</t>
  </si>
  <si>
    <t>2.2.5. %</t>
  </si>
  <si>
    <t>2.2.6. Probabilidad Residual Final</t>
  </si>
  <si>
    <t>2.2.7. %</t>
  </si>
  <si>
    <t>2.2.8. Impacto Residual Final</t>
  </si>
  <si>
    <t>2.2.9. Zona de Riesgo Final</t>
  </si>
  <si>
    <t>2.2.10. Tratamiento</t>
  </si>
  <si>
    <t>SUBPROCESO:</t>
  </si>
  <si>
    <t>1.1.1. No. de Riesgo</t>
  </si>
  <si>
    <t>1.1.2. ¿QUÉ? IMPACTO</t>
  </si>
  <si>
    <r>
      <t>1.1.3. ¿CÓMO? CAUSA INMEDIATA  (</t>
    </r>
    <r>
      <rPr>
        <sz val="9"/>
        <color theme="0"/>
        <rFont val="Arial Narrow"/>
        <family val="2"/>
      </rPr>
      <t xml:space="preserve">Iniciar con la palabra </t>
    </r>
    <r>
      <rPr>
        <b/>
        <sz val="9"/>
        <color theme="0"/>
        <rFont val="Arial Narrow"/>
        <family val="2"/>
      </rPr>
      <t>por)</t>
    </r>
  </si>
  <si>
    <r>
      <t>1.1.4. ¿PORQUÉ? CAUSA RAÍZ (</t>
    </r>
    <r>
      <rPr>
        <sz val="9"/>
        <color theme="0"/>
        <rFont val="Arial Narrow"/>
        <family val="2"/>
      </rPr>
      <t xml:space="preserve">Iniciar con </t>
    </r>
    <r>
      <rPr>
        <b/>
        <sz val="9"/>
        <color theme="0"/>
        <rFont val="Arial Narrow"/>
        <family val="2"/>
      </rPr>
      <t>debido a)</t>
    </r>
  </si>
  <si>
    <t>1.1.5. DESCRIPCIÓN DEL RIESGO</t>
  </si>
  <si>
    <t>1.1.6. FACTOR DEL RIESGO</t>
  </si>
  <si>
    <t>2.2.1.1. Eficiencia</t>
  </si>
  <si>
    <t>2.2.1.2. Informativos</t>
  </si>
  <si>
    <t>3.1. Plan de accion</t>
  </si>
  <si>
    <t>3.2. Responsable</t>
  </si>
  <si>
    <t>3.3. Fecha de implementacion</t>
  </si>
  <si>
    <t>3.4. Fecha seguimiento</t>
  </si>
  <si>
    <t>3.5. Seguimientos por parte del Líder del Proceso</t>
  </si>
  <si>
    <t>3.6. Verificación por parte de segunda línea de defensa o quien haga sus veces 
(Fecha y Descripción)</t>
  </si>
  <si>
    <t>3.7. Verificación por parte de la Oficina de Control Interno o quien haga sus veces 
(Fecha y Descripción)</t>
  </si>
  <si>
    <t>3.8. Estado</t>
  </si>
  <si>
    <t>1.1.6.1. TIPO</t>
  </si>
  <si>
    <t>1.1.6.2. FUENTE GENERADORA DEL EVENTO PARA TIPO E,F,G</t>
  </si>
  <si>
    <t>1.1.6.3. VALIDACIÓN FUENTE GENERADORA DEL EVENTO PARA TIPO A,B,C,D</t>
  </si>
  <si>
    <t>1.1.6.4. RESULTADO FUENTE GENERADORA DEL EVENTO</t>
  </si>
  <si>
    <t>2.1.2. No. Control</t>
  </si>
  <si>
    <t>2.1.3. Responsable (Cargo y/o Aplicativo)</t>
  </si>
  <si>
    <t>2.1.4. Acción (Inicia con un verbo)</t>
  </si>
  <si>
    <t>2.1.5. Complemento (Periodicidad - Observaciones o Desviaciones)</t>
  </si>
  <si>
    <t>2.1.6. Descripción del control</t>
  </si>
  <si>
    <t>Tipo de control</t>
  </si>
  <si>
    <t>Peso del Control</t>
  </si>
  <si>
    <t>Afectación o Desplazamiento en la Matriz</t>
  </si>
  <si>
    <t>Implementación</t>
  </si>
  <si>
    <t>Peso de la implementación</t>
  </si>
  <si>
    <t>Documentación</t>
  </si>
  <si>
    <t>Frecuencia</t>
  </si>
  <si>
    <t>Evidencia</t>
  </si>
  <si>
    <t xml:space="preserve">2.2.2. Peso del Control + Peso de la implementación </t>
  </si>
  <si>
    <t>2.2.3. % Probabilidad Riesgo Inherente-(% Probabilidad Riesgo Inherente*Valor Total del Control)</t>
  </si>
  <si>
    <t>2.2.4. % Impacto Riesgo Inherente-(% Impacto Riesgo Inherente*Valor Total del Control)</t>
  </si>
  <si>
    <t>3.5.1. Seguimiento 1 (Fecha y avance)</t>
  </si>
  <si>
    <t>3.5.2. Seguimiento 2 (Fecha y avance)</t>
  </si>
  <si>
    <t>3.5.3. Seguimiento 3 (Fecha y avance)</t>
  </si>
  <si>
    <t>R1</t>
  </si>
  <si>
    <t>Posibilidad de perdida reputacional</t>
  </si>
  <si>
    <t>Por expedición extemporánea de los certificados para el reconocimiento de las autoridades étnicas</t>
  </si>
  <si>
    <t>debido a la falta de conocimiento de los funcionarios sobre la normatividad vigente y falta de monitoreo de las actividades asignadas en el proceso.</t>
  </si>
  <si>
    <t>A Ejecucion y administracion de procesos</t>
  </si>
  <si>
    <t>Procesos</t>
  </si>
  <si>
    <t>N/A</t>
  </si>
  <si>
    <t>El coordinador del subproceso Reconocimiento y fortalecimiento de los grupos étnicos del distrito de Cartagena</t>
  </si>
  <si>
    <t>Capacitara  y actualizara a los funcionarios que hacen parte del equipo de trabajo del subproceso sobre la normatividad vigente de los asuntos étnicos.</t>
  </si>
  <si>
    <t>Se hará seguimiento trimestral y si se presenta alguna observación, se notificará al profesional encargado para su correción.</t>
  </si>
  <si>
    <t>Preventivo</t>
  </si>
  <si>
    <t>Manual</t>
  </si>
  <si>
    <t>Sin Documentar</t>
  </si>
  <si>
    <t>Continua</t>
  </si>
  <si>
    <t>Con Registro</t>
  </si>
  <si>
    <t>Reducir mitigar</t>
  </si>
  <si>
    <t>Hara seguimiento y monitoreo constante de las actividades asignadas a través de mesas de trabajo, a los funcionarios que hacen parte del equipo del subproceso de asuntos étnicos.</t>
  </si>
  <si>
    <t>R2</t>
  </si>
  <si>
    <t>Posibilidad de perdida reputacional y economica</t>
  </si>
  <si>
    <t xml:space="preserve">Por incumplimiento en la gestión cultural </t>
  </si>
  <si>
    <t>debido a la dificulta de acceso y conexión con las comunidades étnicas.</t>
  </si>
  <si>
    <t>menor a 10 SMLMV</t>
  </si>
  <si>
    <t>El coordinador del subproceso Gestión cultural para los grupos etnicos</t>
  </si>
  <si>
    <t>mejorara la capacidad de convocatoria de las actividades culturales mediante la ampliación de base de dato de las personas beneficiadas, fortalecer los proceso de comunicación del programa ( redes sociales, correos electrónicos, oficios) y visitas previas a las comunidades con el propósito de garantizar la participación masiva de las mismas</t>
  </si>
  <si>
    <t>Construia e implementara  un plan de sensibilización para las comunidades sobre asuntos étnicos y Gestión cultual.</t>
  </si>
  <si>
    <t>R3</t>
  </si>
  <si>
    <t>R4</t>
  </si>
  <si>
    <t>CONTROL DE CAMBIOS</t>
  </si>
  <si>
    <t>FECHA</t>
  </si>
  <si>
    <t>DESCRIPCION DE CAMBIOS</t>
  </si>
  <si>
    <t>VERSION</t>
  </si>
  <si>
    <t>Elaboración del documento</t>
  </si>
  <si>
    <t>1.0</t>
  </si>
  <si>
    <t>Se eliminó casilla de subproceso y objetivo de subproceso.
Se incluyó casilla de macroproceso y columna de subproceso.</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</si>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</sst>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41">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sz val="11"/>
      <color theme="1"/>
      <name val="Arial"/>
      <family val="2"/>
    </font>
    <font>
      <sz val="10"/>
      <color theme="1"/>
      <name val="Calibri"/>
      <family val="2"/>
      <scheme val="minor"/>
    </font>
    <font>
      <sz val="8"/>
      <color theme="1"/>
      <name val="Calibri"/>
      <family val="2"/>
      <scheme val="minor"/>
    </font>
    <font>
      <b/>
      <sz val="10"/>
      <color theme="1"/>
      <name val="Calibri"/>
      <family val="2"/>
      <scheme val="minor"/>
    </font>
    <font>
      <sz val="8"/>
      <color theme="10"/>
      <name val="Calibri"/>
      <family val="2"/>
      <scheme val="minor"/>
    </font>
    <font>
      <sz val="8"/>
      <name val="Arial Narrow"/>
      <family val="2"/>
    </font>
    <font>
      <b/>
      <sz val="12"/>
      <name val="Arial Narrow"/>
      <family val="2"/>
    </font>
    <font>
      <b/>
      <sz val="11"/>
      <color theme="0"/>
      <name val="Arial Narrow"/>
      <family val="2"/>
    </font>
    <font>
      <sz val="12"/>
      <name val="Arial Narrow"/>
      <family val="2"/>
    </font>
    <font>
      <b/>
      <sz val="12"/>
      <color theme="0"/>
      <name val="Arial Narrow"/>
      <family val="2"/>
    </font>
    <font>
      <sz val="11"/>
      <name val="Arial Narrow"/>
      <family val="2"/>
    </font>
    <font>
      <b/>
      <sz val="20"/>
      <name val="Arial Narrow"/>
      <family val="2"/>
    </font>
    <font>
      <sz val="10"/>
      <name val="Arial Narrow"/>
      <family val="2"/>
    </font>
    <font>
      <b/>
      <sz val="8"/>
      <name val="Arial Narrow"/>
      <family val="2"/>
    </font>
    <font>
      <b/>
      <sz val="11"/>
      <name val="Arial Narrow"/>
      <family val="2"/>
    </font>
    <font>
      <b/>
      <sz val="10"/>
      <color theme="0"/>
      <name val="Arial Narrow"/>
      <family val="2"/>
    </font>
    <font>
      <b/>
      <sz val="9"/>
      <color theme="0"/>
      <name val="Arial Narrow"/>
      <family val="2"/>
    </font>
    <font>
      <b/>
      <sz val="6"/>
      <color theme="0"/>
      <name val="Arial Narrow"/>
      <family val="2"/>
    </font>
    <font>
      <sz val="9"/>
      <name val="Arial Narrow"/>
      <family val="2"/>
    </font>
    <font>
      <sz val="9"/>
      <color theme="0"/>
      <name val="Arial Narrow"/>
      <family val="2"/>
    </font>
    <font>
      <b/>
      <sz val="9"/>
      <color theme="0"/>
      <name val="Calibri"/>
      <family val="2"/>
      <scheme val="minor"/>
    </font>
    <font>
      <b/>
      <sz val="7"/>
      <color theme="0"/>
      <name val="Arial Narrow"/>
      <family val="2"/>
    </font>
    <font>
      <b/>
      <sz val="9"/>
      <color theme="1"/>
      <name val="Arial Narrow"/>
      <family val="2"/>
    </font>
    <font>
      <sz val="9"/>
      <color theme="1"/>
      <name val="Arial Narrow"/>
      <family val="2"/>
    </font>
    <font>
      <sz val="8"/>
      <color theme="6" tint="-0.499984740745262"/>
      <name val="Calibri"/>
      <family val="2"/>
      <scheme val="minor"/>
    </font>
    <font>
      <b/>
      <sz val="11"/>
      <color theme="0"/>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sz val="10"/>
      <name val="Arial"/>
      <family val="2"/>
    </font>
    <font>
      <sz val="9"/>
      <name val="Arial"/>
      <family val="2"/>
    </font>
    <font>
      <b/>
      <sz val="8"/>
      <name val="Arial"/>
    </font>
    <font>
      <b/>
      <sz val="8"/>
      <color theme="1"/>
      <name val="Arial"/>
    </font>
    <font>
      <sz val="8"/>
      <name val="Arial"/>
      <family val="2"/>
    </font>
    <font>
      <b/>
      <sz val="8"/>
      <name val="Arial"/>
      <family val="2"/>
    </font>
    <font>
      <sz val="11"/>
      <color rgb="FFFF0000"/>
      <name val="Calibri"/>
      <family val="2"/>
      <scheme val="minor"/>
    </font>
    <font>
      <sz val="10"/>
      <color rgb="FFFF0000"/>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rgb="FF4CAA4C"/>
        <bgColor indexed="64"/>
      </patternFill>
    </fill>
    <fill>
      <patternFill patternType="solid">
        <fgColor rgb="FF4CAA4C"/>
        <bgColor rgb="FFFBD4B4"/>
      </patternFill>
    </fill>
    <fill>
      <patternFill patternType="solid">
        <fgColor theme="9"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indexed="64"/>
      </left>
      <right/>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top style="thin">
        <color rgb="FF000000"/>
      </top>
      <bottom/>
      <diagonal/>
    </border>
    <border>
      <left/>
      <right/>
      <top style="medium">
        <color rgb="FF000000"/>
      </top>
      <bottom style="thin">
        <color indexed="64"/>
      </bottom>
      <diagonal/>
    </border>
    <border>
      <left style="thin">
        <color auto="1"/>
      </left>
      <right style="medium">
        <color rgb="FF000000"/>
      </right>
      <top style="thin">
        <color auto="1"/>
      </top>
      <bottom style="thin">
        <color auto="1"/>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rgb="FF000000"/>
      </left>
      <right style="thin">
        <color rgb="FF000000"/>
      </right>
      <top style="thin">
        <color rgb="FF000000"/>
      </top>
      <bottom style="medium">
        <color rgb="FF000000"/>
      </bottom>
      <diagonal/>
    </border>
    <border>
      <left/>
      <right style="thin">
        <color indexed="64"/>
      </right>
      <top style="thin">
        <color indexed="64"/>
      </top>
      <bottom style="medium">
        <color rgb="FF000000"/>
      </bottom>
      <diagonal/>
    </border>
    <border>
      <left style="thin">
        <color auto="1"/>
      </left>
      <right style="thin">
        <color auto="1"/>
      </right>
      <top style="thin">
        <color auto="1"/>
      </top>
      <bottom style="medium">
        <color rgb="FF000000"/>
      </bottom>
      <diagonal/>
    </border>
    <border>
      <left style="thin">
        <color indexed="64"/>
      </left>
      <right style="thin">
        <color indexed="64"/>
      </right>
      <top/>
      <bottom style="medium">
        <color rgb="FF000000"/>
      </bottom>
      <diagonal/>
    </border>
    <border>
      <left style="thin">
        <color indexed="64"/>
      </left>
      <right/>
      <top style="thin">
        <color indexed="64"/>
      </top>
      <bottom style="medium">
        <color rgb="FF000000"/>
      </bottom>
      <diagonal/>
    </border>
    <border>
      <left style="thin">
        <color indexed="64"/>
      </left>
      <right style="medium">
        <color rgb="FF000000"/>
      </right>
      <top/>
      <bottom style="medium">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top style="thin">
        <color rgb="FF000000"/>
      </top>
      <bottom/>
      <diagonal/>
    </border>
    <border>
      <left/>
      <right style="thin">
        <color auto="1"/>
      </right>
      <top style="thin">
        <color rgb="FF000000"/>
      </top>
      <bottom/>
      <diagonal/>
    </border>
    <border>
      <left style="medium">
        <color rgb="FF000000"/>
      </left>
      <right style="medium">
        <color rgb="FFCCCCCC"/>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s>
  <cellStyleXfs count="14">
    <xf numFmtId="0" fontId="0" fillId="0" borderId="0"/>
    <xf numFmtId="0" fontId="1" fillId="0" borderId="0" applyNumberFormat="0" applyFill="0" applyBorder="0" applyAlignment="0" applyProtection="0"/>
    <xf numFmtId="0" fontId="4" fillId="0" borderId="0"/>
    <xf numFmtId="0" fontId="2"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2" fillId="0" borderId="0"/>
    <xf numFmtId="0" fontId="5" fillId="0" borderId="2" applyBorder="0">
      <alignment horizontal="center" vertical="center" wrapText="1"/>
    </xf>
    <xf numFmtId="0" fontId="33" fillId="0" borderId="0"/>
  </cellStyleXfs>
  <cellXfs count="190">
    <xf numFmtId="0" fontId="0" fillId="0" borderId="0" xfId="0"/>
    <xf numFmtId="0" fontId="6" fillId="0" borderId="1" xfId="0" applyFont="1" applyBorder="1"/>
    <xf numFmtId="0" fontId="7"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8" fillId="0" borderId="1" xfId="1" applyFont="1" applyBorder="1"/>
    <xf numFmtId="0" fontId="8" fillId="0" borderId="1" xfId="1" applyFont="1" applyBorder="1" applyAlignment="1">
      <alignment wrapText="1"/>
    </xf>
    <xf numFmtId="0" fontId="8" fillId="0" borderId="1" xfId="1" applyFont="1" applyBorder="1" applyAlignment="1">
      <alignment horizontal="center" wrapText="1"/>
    </xf>
    <xf numFmtId="0" fontId="9" fillId="3" borderId="0" xfId="2" applyFont="1" applyFill="1"/>
    <xf numFmtId="0" fontId="14" fillId="0" borderId="0" xfId="2" applyFont="1" applyAlignment="1">
      <alignment vertical="center" wrapText="1"/>
    </xf>
    <xf numFmtId="0" fontId="22" fillId="0" borderId="0" xfId="2" applyFont="1" applyAlignment="1">
      <alignment vertical="center" wrapText="1"/>
    </xf>
    <xf numFmtId="0" fontId="25" fillId="4" borderId="1" xfId="2" applyFont="1" applyFill="1" applyBorder="1" applyAlignment="1">
      <alignment horizontal="center" vertical="center" wrapText="1"/>
    </xf>
    <xf numFmtId="9" fontId="20" fillId="4" borderId="1" xfId="2" applyNumberFormat="1" applyFont="1" applyFill="1" applyBorder="1" applyAlignment="1">
      <alignment horizontal="center" vertical="center" wrapText="1"/>
    </xf>
    <xf numFmtId="0" fontId="20" fillId="4" borderId="1" xfId="2" applyFont="1" applyFill="1" applyBorder="1" applyAlignment="1">
      <alignment horizontal="center" vertical="center" wrapText="1"/>
    </xf>
    <xf numFmtId="0" fontId="9" fillId="0" borderId="1" xfId="2" applyFont="1" applyBorder="1" applyAlignment="1">
      <alignment horizontal="center" vertical="center" wrapText="1"/>
    </xf>
    <xf numFmtId="9" fontId="22" fillId="0" borderId="1" xfId="0" applyNumberFormat="1" applyFont="1" applyBorder="1" applyAlignment="1">
      <alignment horizontal="center" vertical="center" wrapText="1"/>
    </xf>
    <xf numFmtId="0" fontId="9" fillId="0" borderId="0" xfId="2" applyFont="1" applyAlignment="1">
      <alignment horizontal="justify" vertical="top" wrapText="1"/>
    </xf>
    <xf numFmtId="165" fontId="6" fillId="0" borderId="1" xfId="0" applyNumberFormat="1" applyFont="1" applyBorder="1" applyAlignment="1">
      <alignment horizontal="center" vertical="center"/>
    </xf>
    <xf numFmtId="0" fontId="28" fillId="0" borderId="1" xfId="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xf>
    <xf numFmtId="0" fontId="29" fillId="7" borderId="1" xfId="0" applyFont="1" applyFill="1" applyBorder="1" applyAlignment="1">
      <alignment horizontal="center"/>
    </xf>
    <xf numFmtId="0" fontId="30" fillId="8" borderId="1" xfId="0" applyFont="1" applyFill="1" applyBorder="1" applyAlignment="1">
      <alignment horizontal="center" vertical="center" wrapText="1"/>
    </xf>
    <xf numFmtId="0" fontId="31" fillId="9" borderId="1" xfId="0" applyFont="1" applyFill="1" applyBorder="1" applyAlignment="1">
      <alignment horizontal="center" vertical="center" wrapText="1"/>
    </xf>
    <xf numFmtId="0" fontId="32" fillId="9" borderId="1" xfId="0" applyFont="1" applyFill="1" applyBorder="1" applyAlignment="1">
      <alignment horizontal="center" vertical="center" wrapText="1"/>
    </xf>
    <xf numFmtId="0" fontId="0" fillId="0" borderId="0" xfId="0" applyAlignment="1">
      <alignment wrapText="1"/>
    </xf>
    <xf numFmtId="9" fontId="27" fillId="0" borderId="2" xfId="2" applyNumberFormat="1" applyFont="1" applyBorder="1" applyAlignment="1">
      <alignment vertical="center" wrapText="1"/>
    </xf>
    <xf numFmtId="0" fontId="22" fillId="0" borderId="10" xfId="2" applyFont="1" applyBorder="1" applyAlignment="1">
      <alignment vertical="center"/>
    </xf>
    <xf numFmtId="0" fontId="22" fillId="0" borderId="6" xfId="2" applyFont="1" applyBorder="1" applyAlignment="1">
      <alignment vertical="center"/>
    </xf>
    <xf numFmtId="9" fontId="21" fillId="4" borderId="1" xfId="2" applyNumberFormat="1" applyFont="1" applyFill="1" applyBorder="1" applyAlignment="1">
      <alignment horizontal="center" vertical="center" wrapText="1"/>
    </xf>
    <xf numFmtId="9" fontId="27" fillId="6" borderId="1" xfId="0" applyNumberFormat="1" applyFont="1" applyFill="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9" fontId="27" fillId="0" borderId="2" xfId="2" applyNumberFormat="1" applyFont="1" applyBorder="1" applyAlignment="1">
      <alignment horizontal="center" vertical="center" wrapText="1"/>
    </xf>
    <xf numFmtId="9" fontId="22" fillId="0" borderId="1" xfId="0" applyNumberFormat="1" applyFont="1" applyBorder="1" applyAlignment="1" applyProtection="1">
      <alignment horizontal="center" vertical="center" wrapText="1"/>
      <protection locked="0"/>
    </xf>
    <xf numFmtId="164" fontId="12" fillId="0" borderId="6" xfId="2" applyNumberFormat="1" applyFont="1" applyBorder="1" applyAlignment="1">
      <alignment horizontal="center" vertical="center" wrapText="1"/>
    </xf>
    <xf numFmtId="0" fontId="14" fillId="0" borderId="13" xfId="2" applyFont="1" applyBorder="1" applyAlignment="1">
      <alignment vertical="center" wrapText="1"/>
    </xf>
    <xf numFmtId="0" fontId="16" fillId="0" borderId="13" xfId="2" applyFont="1" applyBorder="1" applyAlignment="1">
      <alignment vertical="center" wrapText="1"/>
    </xf>
    <xf numFmtId="9" fontId="17" fillId="0" borderId="13" xfId="2" applyNumberFormat="1" applyFont="1" applyBorder="1" applyAlignment="1">
      <alignment vertical="center" wrapText="1"/>
    </xf>
    <xf numFmtId="9" fontId="17" fillId="0" borderId="13" xfId="2" applyNumberFormat="1" applyFont="1" applyBorder="1" applyAlignment="1">
      <alignment horizontal="center" vertical="center" wrapText="1"/>
    </xf>
    <xf numFmtId="0" fontId="18" fillId="0" borderId="13" xfId="2" applyFont="1" applyBorder="1" applyAlignment="1">
      <alignment horizontal="center" vertical="center" wrapText="1"/>
    </xf>
    <xf numFmtId="0" fontId="8" fillId="0" borderId="1" xfId="1" applyFont="1" applyBorder="1" applyAlignment="1">
      <alignment vertical="center" wrapText="1"/>
    </xf>
    <xf numFmtId="0" fontId="8" fillId="0" borderId="1" xfId="1" applyFont="1" applyBorder="1" applyAlignment="1">
      <alignment horizontal="left" vertical="center" wrapText="1"/>
    </xf>
    <xf numFmtId="0" fontId="34" fillId="0" borderId="1" xfId="0" applyFont="1" applyBorder="1" applyAlignment="1">
      <alignment horizontal="center" vertical="center" wrapText="1"/>
    </xf>
    <xf numFmtId="0" fontId="13" fillId="0" borderId="17" xfId="2" applyFont="1" applyBorder="1" applyAlignment="1">
      <alignment vertical="center" wrapText="1"/>
    </xf>
    <xf numFmtId="0" fontId="12" fillId="0" borderId="2" xfId="2" applyFont="1" applyBorder="1" applyAlignment="1">
      <alignment horizontal="center" vertical="center" wrapText="1"/>
    </xf>
    <xf numFmtId="0" fontId="13" fillId="4" borderId="10" xfId="2" applyFont="1" applyFill="1" applyBorder="1" applyAlignment="1">
      <alignment horizontal="center" vertical="center" wrapText="1"/>
    </xf>
    <xf numFmtId="0" fontId="22" fillId="0" borderId="17" xfId="2" applyFont="1" applyBorder="1" applyAlignment="1">
      <alignment horizontal="left" vertical="top" wrapText="1"/>
    </xf>
    <xf numFmtId="0" fontId="22" fillId="0" borderId="3" xfId="2" applyFont="1" applyBorder="1" applyAlignment="1">
      <alignment horizontal="center" vertical="center" wrapText="1"/>
    </xf>
    <xf numFmtId="0" fontId="9" fillId="0" borderId="1" xfId="2" applyFont="1" applyBorder="1" applyAlignment="1" applyProtection="1">
      <alignment horizontal="center" vertical="center" wrapText="1"/>
      <protection locked="0"/>
    </xf>
    <xf numFmtId="0" fontId="9" fillId="0" borderId="30" xfId="2" applyFont="1" applyBorder="1" applyAlignment="1">
      <alignment horizontal="center" vertical="center" wrapText="1"/>
    </xf>
    <xf numFmtId="0" fontId="22" fillId="0" borderId="32" xfId="0" applyFont="1" applyBorder="1" applyAlignment="1" applyProtection="1">
      <alignment horizontal="center" vertical="center" wrapText="1"/>
      <protection locked="0"/>
    </xf>
    <xf numFmtId="9" fontId="27" fillId="0" borderId="28" xfId="2" applyNumberFormat="1" applyFont="1" applyBorder="1" applyAlignment="1">
      <alignment horizontal="center" vertical="center" wrapText="1"/>
    </xf>
    <xf numFmtId="9" fontId="22" fillId="0" borderId="29" xfId="0" applyNumberFormat="1" applyFont="1" applyBorder="1" applyAlignment="1">
      <alignment horizontal="center" vertical="center" wrapText="1"/>
    </xf>
    <xf numFmtId="9" fontId="22" fillId="0" borderId="29" xfId="0" applyNumberFormat="1" applyFont="1" applyBorder="1" applyAlignment="1" applyProtection="1">
      <alignment horizontal="center" vertical="center" wrapText="1"/>
      <protection locked="0"/>
    </xf>
    <xf numFmtId="9" fontId="22" fillId="0" borderId="30" xfId="0" applyNumberFormat="1" applyFont="1" applyBorder="1" applyAlignment="1" applyProtection="1">
      <alignment horizontal="center" vertical="center" wrapText="1"/>
      <protection locked="0"/>
    </xf>
    <xf numFmtId="9" fontId="22" fillId="0" borderId="30" xfId="0" applyNumberFormat="1" applyFont="1" applyBorder="1" applyAlignment="1">
      <alignment horizontal="center" vertical="center" wrapText="1"/>
    </xf>
    <xf numFmtId="0" fontId="13" fillId="0" borderId="0" xfId="2" applyFont="1" applyAlignment="1">
      <alignment vertical="center" wrapText="1"/>
    </xf>
    <xf numFmtId="164" fontId="12" fillId="0" borderId="0" xfId="2" applyNumberFormat="1" applyFont="1" applyAlignment="1">
      <alignment horizontal="center" vertical="center" wrapText="1"/>
    </xf>
    <xf numFmtId="0" fontId="15" fillId="10" borderId="0" xfId="9" applyFont="1" applyFill="1" applyAlignment="1">
      <alignment vertical="center" wrapText="1"/>
    </xf>
    <xf numFmtId="0" fontId="12" fillId="0" borderId="0" xfId="2" applyFont="1" applyAlignment="1">
      <alignment vertical="center" wrapText="1"/>
    </xf>
    <xf numFmtId="0" fontId="37" fillId="0" borderId="1" xfId="0" applyFont="1" applyBorder="1" applyAlignment="1">
      <alignment horizontal="center" vertical="center" wrapText="1"/>
    </xf>
    <xf numFmtId="14" fontId="37" fillId="0" borderId="1" xfId="0" applyNumberFormat="1" applyFont="1" applyBorder="1" applyAlignment="1">
      <alignment horizontal="center" vertical="center" wrapText="1"/>
    </xf>
    <xf numFmtId="14" fontId="37" fillId="11" borderId="1" xfId="0" applyNumberFormat="1" applyFont="1" applyFill="1" applyBorder="1" applyAlignment="1">
      <alignment horizontal="center" vertical="center" wrapText="1"/>
    </xf>
    <xf numFmtId="0" fontId="37" fillId="11" borderId="1" xfId="0" applyFont="1" applyFill="1" applyBorder="1" applyAlignment="1">
      <alignment horizontal="center" vertical="center" wrapText="1"/>
    </xf>
    <xf numFmtId="0" fontId="34" fillId="11" borderId="1" xfId="0" applyFont="1" applyFill="1" applyBorder="1" applyAlignment="1">
      <alignment horizontal="center" vertical="center" wrapText="1"/>
    </xf>
    <xf numFmtId="0" fontId="35" fillId="11" borderId="6" xfId="0" applyFont="1" applyFill="1" applyBorder="1" applyAlignment="1">
      <alignment horizontal="center" vertical="center" wrapText="1"/>
    </xf>
    <xf numFmtId="0" fontId="0" fillId="0" borderId="45" xfId="0" applyBorder="1" applyAlignment="1">
      <alignment wrapText="1"/>
    </xf>
    <xf numFmtId="0" fontId="39" fillId="0" borderId="43" xfId="0" applyFont="1" applyBorder="1" applyAlignment="1">
      <alignment horizontal="left" vertical="top" wrapText="1"/>
    </xf>
    <xf numFmtId="0" fontId="40" fillId="0" borderId="44" xfId="0" applyFont="1" applyBorder="1" applyAlignment="1">
      <alignment horizontal="left" vertical="top" wrapText="1"/>
    </xf>
    <xf numFmtId="0" fontId="39" fillId="0" borderId="44" xfId="0" applyFont="1" applyBorder="1" applyAlignment="1">
      <alignment horizontal="left" vertical="top" wrapText="1"/>
    </xf>
    <xf numFmtId="0" fontId="39" fillId="0" borderId="46" xfId="0" applyFont="1" applyBorder="1" applyAlignment="1">
      <alignment horizontal="left" vertical="top" wrapText="1"/>
    </xf>
    <xf numFmtId="0" fontId="39" fillId="0" borderId="47" xfId="0" applyFont="1" applyBorder="1" applyAlignment="1">
      <alignment horizontal="left" vertical="top"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8" fillId="0" borderId="2"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6" xfId="1" applyFont="1" applyBorder="1" applyAlignment="1">
      <alignment horizontal="center"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30" fillId="8" borderId="7" xfId="0" applyFont="1" applyFill="1" applyBorder="1" applyAlignment="1">
      <alignment horizontal="center"/>
    </xf>
    <xf numFmtId="0" fontId="30" fillId="8" borderId="8" xfId="0" applyFont="1" applyFill="1" applyBorder="1" applyAlignment="1">
      <alignment horizontal="center"/>
    </xf>
    <xf numFmtId="0" fontId="30" fillId="8" borderId="9" xfId="0" applyFont="1" applyFill="1" applyBorder="1" applyAlignment="1">
      <alignment horizontal="center"/>
    </xf>
    <xf numFmtId="0" fontId="30" fillId="9" borderId="7" xfId="0" applyFont="1" applyFill="1" applyBorder="1" applyAlignment="1">
      <alignment horizontal="center" wrapText="1"/>
    </xf>
    <xf numFmtId="0" fontId="30" fillId="9" borderId="8" xfId="0" applyFont="1" applyFill="1" applyBorder="1" applyAlignment="1">
      <alignment horizontal="center" wrapText="1"/>
    </xf>
    <xf numFmtId="0" fontId="30" fillId="9" borderId="9" xfId="0" applyFont="1" applyFill="1" applyBorder="1" applyAlignment="1">
      <alignment horizontal="center" wrapText="1"/>
    </xf>
    <xf numFmtId="0" fontId="9" fillId="0" borderId="24" xfId="2" applyFont="1" applyBorder="1" applyAlignment="1">
      <alignment horizontal="center" vertical="center" wrapText="1"/>
    </xf>
    <xf numFmtId="0" fontId="9" fillId="0" borderId="23" xfId="2" applyFont="1" applyBorder="1" applyAlignment="1">
      <alignment horizontal="center" vertical="center" wrapText="1"/>
    </xf>
    <xf numFmtId="0" fontId="9" fillId="0" borderId="36" xfId="2" applyFont="1" applyBorder="1" applyAlignment="1">
      <alignment horizontal="center" vertical="center" wrapText="1"/>
    </xf>
    <xf numFmtId="0" fontId="20" fillId="4" borderId="9" xfId="2" applyFont="1" applyFill="1" applyBorder="1" applyAlignment="1">
      <alignment horizontal="center" vertical="center" wrapText="1"/>
    </xf>
    <xf numFmtId="0" fontId="20" fillId="4" borderId="1" xfId="2" applyFont="1" applyFill="1" applyBorder="1" applyAlignment="1">
      <alignment horizontal="center" vertical="center" wrapText="1"/>
    </xf>
    <xf numFmtId="0" fontId="20" fillId="4" borderId="1" xfId="2" applyFont="1" applyFill="1" applyBorder="1" applyAlignment="1">
      <alignment horizontal="center" vertical="center" textRotation="90" wrapText="1"/>
    </xf>
    <xf numFmtId="0" fontId="22" fillId="0" borderId="9" xfId="2" applyFont="1" applyBorder="1" applyAlignment="1" applyProtection="1">
      <alignment horizontal="center" vertical="center" wrapText="1"/>
      <protection locked="0"/>
    </xf>
    <xf numFmtId="0" fontId="22" fillId="0" borderId="1" xfId="2" applyFont="1" applyBorder="1" applyAlignment="1" applyProtection="1">
      <alignment horizontal="center" vertical="center" wrapText="1"/>
      <protection locked="0"/>
    </xf>
    <xf numFmtId="0" fontId="22" fillId="0" borderId="1" xfId="0" applyFont="1" applyBorder="1" applyAlignment="1">
      <alignment horizontal="center" vertical="center" wrapText="1"/>
    </xf>
    <xf numFmtId="0" fontId="11" fillId="4" borderId="41" xfId="2" applyFont="1" applyFill="1" applyBorder="1" applyAlignment="1">
      <alignment horizontal="center" vertical="center" wrapText="1"/>
    </xf>
    <xf numFmtId="0" fontId="11" fillId="4" borderId="42" xfId="2" applyFont="1" applyFill="1" applyBorder="1" applyAlignment="1">
      <alignment horizontal="center" vertical="center" wrapText="1"/>
    </xf>
    <xf numFmtId="0" fontId="11" fillId="4" borderId="13" xfId="2" applyFont="1" applyFill="1" applyBorder="1" applyAlignment="1">
      <alignment horizontal="center" vertical="center" wrapText="1"/>
    </xf>
    <xf numFmtId="0" fontId="11" fillId="4" borderId="5" xfId="2" applyFont="1" applyFill="1" applyBorder="1" applyAlignment="1">
      <alignment horizontal="center" vertical="center" wrapText="1"/>
    </xf>
    <xf numFmtId="0" fontId="22" fillId="0" borderId="19" xfId="2" applyFont="1" applyBorder="1" applyAlignment="1" applyProtection="1">
      <alignment horizontal="center" vertical="center" wrapText="1"/>
      <protection locked="0"/>
    </xf>
    <xf numFmtId="0" fontId="22" fillId="0" borderId="2" xfId="2" applyFont="1" applyBorder="1" applyAlignment="1" applyProtection="1">
      <alignment horizontal="center" vertical="center" wrapText="1"/>
      <protection locked="0"/>
    </xf>
    <xf numFmtId="0" fontId="22" fillId="0" borderId="2" xfId="0" applyFont="1" applyBorder="1" applyAlignment="1">
      <alignment horizontal="center" vertical="center" wrapText="1"/>
    </xf>
    <xf numFmtId="0" fontId="11" fillId="4" borderId="14" xfId="2" applyFont="1" applyFill="1" applyBorder="1" applyAlignment="1">
      <alignment horizontal="center" vertical="center" wrapText="1"/>
    </xf>
    <xf numFmtId="0" fontId="11" fillId="4" borderId="19" xfId="2" applyFont="1" applyFill="1" applyBorder="1" applyAlignment="1">
      <alignment horizontal="center" vertical="center" wrapText="1"/>
    </xf>
    <xf numFmtId="0" fontId="16" fillId="0" borderId="18" xfId="2" applyFont="1" applyBorder="1" applyAlignment="1" applyProtection="1">
      <alignment horizontal="center" vertical="center" wrapText="1"/>
      <protection locked="0"/>
    </xf>
    <xf numFmtId="0" fontId="9" fillId="3" borderId="15" xfId="2" applyFont="1" applyFill="1" applyBorder="1" applyAlignment="1">
      <alignment horizontal="center"/>
    </xf>
    <xf numFmtId="0" fontId="11" fillId="4" borderId="39" xfId="2" applyFont="1" applyFill="1" applyBorder="1" applyAlignment="1">
      <alignment horizontal="center" vertical="center" wrapText="1"/>
    </xf>
    <xf numFmtId="0" fontId="11" fillId="4" borderId="40" xfId="2" applyFont="1" applyFill="1" applyBorder="1" applyAlignment="1">
      <alignment horizontal="center" vertical="center" wrapText="1"/>
    </xf>
    <xf numFmtId="0" fontId="11" fillId="4" borderId="23" xfId="2" applyFont="1" applyFill="1" applyBorder="1" applyAlignment="1">
      <alignment horizontal="center" vertical="center" wrapText="1"/>
    </xf>
    <xf numFmtId="0" fontId="11" fillId="4" borderId="18" xfId="2" applyFont="1" applyFill="1" applyBorder="1" applyAlignment="1">
      <alignment horizontal="center" vertical="center" wrapText="1"/>
    </xf>
    <xf numFmtId="0" fontId="11" fillId="4" borderId="20" xfId="2" applyFont="1" applyFill="1" applyBorder="1" applyAlignment="1">
      <alignment horizontal="center" vertical="center" wrapText="1"/>
    </xf>
    <xf numFmtId="0" fontId="20" fillId="5" borderId="1" xfId="2" applyFont="1" applyFill="1" applyBorder="1" applyAlignment="1">
      <alignment horizontal="center" vertical="center" textRotation="90" wrapText="1"/>
    </xf>
    <xf numFmtId="0" fontId="9" fillId="0" borderId="2"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6" xfId="2" applyFont="1" applyBorder="1" applyAlignment="1">
      <alignment horizontal="center" vertical="center" wrapText="1"/>
    </xf>
    <xf numFmtId="3" fontId="22" fillId="0" borderId="1" xfId="2" applyNumberFormat="1" applyFont="1" applyBorder="1" applyAlignment="1" applyProtection="1">
      <alignment horizontal="center" vertical="center" wrapText="1"/>
      <protection locked="0"/>
    </xf>
    <xf numFmtId="9" fontId="27" fillId="0" borderId="2" xfId="0" applyNumberFormat="1" applyFont="1" applyBorder="1" applyAlignment="1" applyProtection="1">
      <alignment horizontal="center" vertical="center" wrapText="1"/>
      <protection locked="0"/>
    </xf>
    <xf numFmtId="9" fontId="27" fillId="0" borderId="10" xfId="0" applyNumberFormat="1" applyFont="1" applyBorder="1" applyAlignment="1" applyProtection="1">
      <alignment horizontal="center" vertical="center" wrapText="1"/>
      <protection locked="0"/>
    </xf>
    <xf numFmtId="9" fontId="27" fillId="0" borderId="6" xfId="0" applyNumberFormat="1" applyFont="1" applyBorder="1" applyAlignment="1" applyProtection="1">
      <alignment horizontal="center" vertical="center" wrapText="1"/>
      <protection locked="0"/>
    </xf>
    <xf numFmtId="0" fontId="26" fillId="0" borderId="1" xfId="2" applyFont="1" applyBorder="1" applyAlignment="1">
      <alignment horizontal="center" vertical="center" wrapText="1"/>
    </xf>
    <xf numFmtId="9" fontId="27" fillId="0" borderId="1" xfId="2" applyNumberFormat="1" applyFont="1" applyBorder="1" applyAlignment="1">
      <alignment horizontal="center" vertical="center" wrapText="1"/>
    </xf>
    <xf numFmtId="0" fontId="22" fillId="0" borderId="1" xfId="2" applyFont="1" applyBorder="1" applyAlignment="1">
      <alignment horizontal="center" vertical="center"/>
    </xf>
    <xf numFmtId="0" fontId="22" fillId="10" borderId="11" xfId="13" applyFont="1" applyFill="1" applyBorder="1" applyAlignment="1">
      <alignment horizontal="justify" vertical="center" wrapText="1"/>
    </xf>
    <xf numFmtId="0" fontId="22" fillId="10" borderId="12" xfId="13" applyFont="1" applyFill="1" applyBorder="1" applyAlignment="1">
      <alignment horizontal="justify" vertical="center" wrapText="1"/>
    </xf>
    <xf numFmtId="164" fontId="12" fillId="0" borderId="6" xfId="2" applyNumberFormat="1" applyFont="1" applyBorder="1" applyAlignment="1">
      <alignment horizontal="left" vertical="center" wrapText="1"/>
    </xf>
    <xf numFmtId="164" fontId="12" fillId="0" borderId="25" xfId="2" applyNumberFormat="1" applyFont="1" applyBorder="1" applyAlignment="1">
      <alignment horizontal="left" vertical="center" wrapText="1"/>
    </xf>
    <xf numFmtId="0" fontId="35" fillId="0" borderId="21" xfId="2" applyFont="1" applyBorder="1" applyAlignment="1" applyProtection="1">
      <alignment horizontal="center" vertical="center" wrapText="1"/>
      <protection locked="0"/>
    </xf>
    <xf numFmtId="0" fontId="36" fillId="0" borderId="15" xfId="0" applyFont="1" applyBorder="1" applyAlignment="1">
      <alignment horizontal="left" vertical="center"/>
    </xf>
    <xf numFmtId="0" fontId="38" fillId="0" borderId="9" xfId="2" applyFont="1" applyBorder="1" applyAlignment="1" applyProtection="1">
      <alignment horizontal="center" vertical="center" wrapText="1"/>
      <protection locked="0"/>
    </xf>
    <xf numFmtId="0" fontId="35" fillId="0" borderId="1" xfId="2" applyFont="1" applyBorder="1" applyAlignment="1" applyProtection="1">
      <alignment horizontal="center" vertical="center" wrapText="1"/>
      <protection locked="0"/>
    </xf>
    <xf numFmtId="0" fontId="35" fillId="0" borderId="7" xfId="2" applyFont="1" applyBorder="1" applyAlignment="1" applyProtection="1">
      <alignment horizontal="center" vertical="center" wrapText="1"/>
      <protection locked="0"/>
    </xf>
    <xf numFmtId="0" fontId="35" fillId="0" borderId="38" xfId="2" applyFont="1" applyBorder="1" applyAlignment="1" applyProtection="1">
      <alignment horizontal="center" vertical="center" wrapText="1"/>
      <protection locked="0"/>
    </xf>
    <xf numFmtId="0" fontId="35" fillId="0" borderId="16" xfId="2" applyFont="1" applyBorder="1" applyAlignment="1" applyProtection="1">
      <alignment horizontal="center" vertical="center" wrapText="1"/>
      <protection locked="0"/>
    </xf>
    <xf numFmtId="0" fontId="35" fillId="0" borderId="37" xfId="2" applyFont="1" applyBorder="1" applyAlignment="1" applyProtection="1">
      <alignment horizontal="center" vertical="center" wrapText="1"/>
      <protection locked="0"/>
    </xf>
    <xf numFmtId="0" fontId="10" fillId="0" borderId="13" xfId="2" applyFont="1" applyBorder="1" applyAlignment="1">
      <alignment horizontal="center" vertical="center"/>
    </xf>
    <xf numFmtId="0" fontId="12" fillId="0" borderId="1" xfId="2" applyFont="1" applyBorder="1" applyAlignment="1">
      <alignment horizontal="left" vertical="center" wrapText="1"/>
    </xf>
    <xf numFmtId="0" fontId="12" fillId="0" borderId="22" xfId="2" applyFont="1" applyBorder="1" applyAlignment="1">
      <alignment horizontal="left" vertical="center" wrapText="1"/>
    </xf>
    <xf numFmtId="0" fontId="12" fillId="0" borderId="0" xfId="2" applyFont="1" applyAlignment="1" applyProtection="1">
      <alignment horizontal="center" vertical="center" wrapText="1"/>
      <protection locked="0"/>
    </xf>
    <xf numFmtId="0" fontId="12" fillId="0" borderId="3" xfId="2" applyFont="1" applyBorder="1" applyAlignment="1" applyProtection="1">
      <alignment horizontal="center" vertical="center" wrapText="1"/>
      <protection locked="0"/>
    </xf>
    <xf numFmtId="0" fontId="13" fillId="4" borderId="13" xfId="2" applyFont="1" applyFill="1" applyBorder="1" applyAlignment="1">
      <alignment horizontal="center" vertical="center"/>
    </xf>
    <xf numFmtId="0" fontId="13" fillId="4" borderId="5" xfId="2" applyFont="1" applyFill="1" applyBorder="1" applyAlignment="1">
      <alignment horizontal="center" vertical="center"/>
    </xf>
    <xf numFmtId="0" fontId="11" fillId="4" borderId="6" xfId="2" applyFont="1" applyFill="1" applyBorder="1" applyAlignment="1">
      <alignment horizontal="center" vertical="center" wrapText="1"/>
    </xf>
    <xf numFmtId="0" fontId="11" fillId="4" borderId="25" xfId="2" applyFont="1" applyFill="1" applyBorder="1" applyAlignment="1">
      <alignment horizontal="center" vertical="center" wrapText="1"/>
    </xf>
    <xf numFmtId="0" fontId="11" fillId="4" borderId="1" xfId="2" applyFont="1" applyFill="1" applyBorder="1" applyAlignment="1">
      <alignment horizontal="center" vertical="center" wrapText="1"/>
    </xf>
    <xf numFmtId="0" fontId="11" fillId="4" borderId="22" xfId="2" applyFont="1" applyFill="1" applyBorder="1" applyAlignment="1">
      <alignment horizontal="center" vertical="center" wrapText="1"/>
    </xf>
    <xf numFmtId="0" fontId="20" fillId="4" borderId="15" xfId="2" applyFont="1" applyFill="1" applyBorder="1" applyAlignment="1">
      <alignment horizontal="center" vertical="center" wrapText="1"/>
    </xf>
    <xf numFmtId="9" fontId="20" fillId="4" borderId="6" xfId="2" applyNumberFormat="1" applyFont="1" applyFill="1" applyBorder="1" applyAlignment="1">
      <alignment horizontal="center" vertical="center" wrapText="1"/>
    </xf>
    <xf numFmtId="0" fontId="11" fillId="4" borderId="4" xfId="2" applyFont="1" applyFill="1" applyBorder="1" applyAlignment="1">
      <alignment horizontal="center" vertical="center" wrapText="1"/>
    </xf>
    <xf numFmtId="0" fontId="9" fillId="0" borderId="26" xfId="2" applyFont="1" applyBorder="1" applyAlignment="1">
      <alignment horizontal="center" vertical="center" wrapText="1"/>
    </xf>
    <xf numFmtId="0" fontId="9" fillId="0" borderId="27" xfId="2" applyFont="1" applyBorder="1" applyAlignment="1">
      <alignment horizontal="center" vertical="center" wrapText="1"/>
    </xf>
    <xf numFmtId="0" fontId="9" fillId="0" borderId="25" xfId="2" applyFont="1" applyBorder="1" applyAlignment="1">
      <alignment horizontal="center" vertical="center" wrapText="1"/>
    </xf>
    <xf numFmtId="0" fontId="22" fillId="0" borderId="10" xfId="0" applyFont="1" applyBorder="1" applyAlignment="1">
      <alignment horizontal="center" vertical="center" wrapText="1"/>
    </xf>
    <xf numFmtId="0" fontId="22" fillId="0" borderId="6" xfId="0" applyFont="1" applyBorder="1" applyAlignment="1">
      <alignment horizontal="center" vertical="center" wrapText="1"/>
    </xf>
    <xf numFmtId="0" fontId="26" fillId="0" borderId="1" xfId="2" applyFont="1" applyBorder="1" applyAlignment="1">
      <alignment horizontal="center" vertical="center"/>
    </xf>
    <xf numFmtId="9" fontId="22" fillId="0" borderId="1" xfId="0" applyNumberFormat="1" applyFont="1" applyBorder="1" applyAlignment="1">
      <alignment horizontal="center" vertical="center" wrapText="1"/>
    </xf>
    <xf numFmtId="0" fontId="22" fillId="0" borderId="1" xfId="2" applyFont="1" applyBorder="1" applyAlignment="1">
      <alignment horizontal="center" vertical="center" wrapText="1"/>
    </xf>
    <xf numFmtId="9" fontId="27" fillId="0" borderId="1" xfId="0" applyNumberFormat="1" applyFont="1" applyBorder="1" applyAlignment="1" applyProtection="1">
      <alignment horizontal="center" vertical="center" wrapText="1"/>
      <protection locked="0"/>
    </xf>
    <xf numFmtId="0" fontId="20" fillId="4" borderId="22" xfId="2"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0" fillId="4" borderId="6" xfId="2" applyFont="1" applyFill="1" applyBorder="1" applyAlignment="1">
      <alignment horizontal="center" vertical="center" wrapText="1"/>
    </xf>
    <xf numFmtId="0" fontId="13" fillId="4" borderId="1" xfId="2" applyFont="1" applyFill="1" applyBorder="1" applyAlignment="1">
      <alignment horizontal="center" vertical="center" wrapText="1"/>
    </xf>
    <xf numFmtId="0" fontId="13" fillId="4" borderId="7" xfId="2" applyFont="1" applyFill="1" applyBorder="1" applyAlignment="1">
      <alignment horizontal="center" vertical="center" wrapText="1"/>
    </xf>
    <xf numFmtId="0" fontId="19" fillId="4" borderId="2" xfId="2" applyFont="1" applyFill="1" applyBorder="1" applyAlignment="1">
      <alignment horizontal="center" vertical="center" wrapText="1"/>
    </xf>
    <xf numFmtId="0" fontId="19" fillId="4" borderId="1" xfId="2" applyFont="1" applyFill="1" applyBorder="1" applyAlignment="1">
      <alignment horizontal="center" vertical="center" wrapText="1"/>
    </xf>
    <xf numFmtId="9" fontId="20" fillId="4" borderId="9" xfId="2" applyNumberFormat="1" applyFont="1" applyFill="1" applyBorder="1" applyAlignment="1">
      <alignment horizontal="center" vertical="center" wrapText="1"/>
    </xf>
    <xf numFmtId="9" fontId="20" fillId="4" borderId="1" xfId="2" applyNumberFormat="1" applyFont="1" applyFill="1" applyBorder="1" applyAlignment="1">
      <alignment horizontal="center" vertical="center" wrapText="1"/>
    </xf>
    <xf numFmtId="9" fontId="26" fillId="0" borderId="1" xfId="0" applyNumberFormat="1" applyFont="1" applyBorder="1" applyAlignment="1">
      <alignment horizontal="center" vertical="center" wrapText="1"/>
    </xf>
    <xf numFmtId="0" fontId="22" fillId="0" borderId="30" xfId="2" applyFont="1" applyBorder="1" applyAlignment="1">
      <alignment horizontal="center" vertical="center"/>
    </xf>
    <xf numFmtId="0" fontId="26" fillId="0" borderId="30" xfId="2" applyFont="1" applyBorder="1" applyAlignment="1">
      <alignment horizontal="center" vertical="center" wrapText="1"/>
    </xf>
    <xf numFmtId="9" fontId="27" fillId="0" borderId="31" xfId="0" applyNumberFormat="1" applyFont="1" applyBorder="1" applyAlignment="1" applyProtection="1">
      <alignment horizontal="center" vertical="center" wrapText="1"/>
      <protection locked="0"/>
    </xf>
    <xf numFmtId="9" fontId="26" fillId="0" borderId="30" xfId="0" applyNumberFormat="1" applyFont="1" applyBorder="1" applyAlignment="1">
      <alignment horizontal="center" vertical="center" wrapText="1"/>
    </xf>
    <xf numFmtId="0" fontId="26" fillId="0" borderId="30" xfId="2" applyFont="1" applyBorder="1" applyAlignment="1">
      <alignment horizontal="center" vertical="center"/>
    </xf>
    <xf numFmtId="0" fontId="22" fillId="0" borderId="34"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29" xfId="2" applyFont="1" applyBorder="1" applyAlignment="1" applyProtection="1">
      <alignment horizontal="center" vertical="center" wrapText="1"/>
      <protection locked="0"/>
    </xf>
    <xf numFmtId="0" fontId="22" fillId="0" borderId="30" xfId="2" applyFont="1" applyBorder="1" applyAlignment="1" applyProtection="1">
      <alignment horizontal="center" vertical="center" wrapText="1"/>
      <protection locked="0"/>
    </xf>
    <xf numFmtId="0" fontId="22" fillId="0" borderId="30" xfId="2" applyFont="1" applyBorder="1" applyAlignment="1">
      <alignment horizontal="center" vertical="center" wrapText="1"/>
    </xf>
    <xf numFmtId="3" fontId="22" fillId="0" borderId="30" xfId="2" applyNumberFormat="1" applyFont="1" applyBorder="1" applyAlignment="1" applyProtection="1">
      <alignment horizontal="center" vertical="center" wrapText="1"/>
      <protection locked="0"/>
    </xf>
    <xf numFmtId="9" fontId="27" fillId="0" borderId="30" xfId="0" applyNumberFormat="1" applyFont="1" applyBorder="1" applyAlignment="1" applyProtection="1">
      <alignment horizontal="center" vertical="center" wrapText="1"/>
      <protection locked="0"/>
    </xf>
    <xf numFmtId="0" fontId="11" fillId="4" borderId="24" xfId="2" applyFont="1" applyFill="1" applyBorder="1" applyAlignment="1">
      <alignment horizontal="center" vertical="center" wrapText="1"/>
    </xf>
    <xf numFmtId="0" fontId="11" fillId="4" borderId="15" xfId="2" applyFont="1" applyFill="1" applyBorder="1" applyAlignment="1">
      <alignment horizontal="center" vertical="center" wrapText="1"/>
    </xf>
    <xf numFmtId="9" fontId="22" fillId="0" borderId="30" xfId="0" applyNumberFormat="1" applyFont="1" applyBorder="1" applyAlignment="1">
      <alignment horizontal="center" vertical="center" wrapText="1"/>
    </xf>
    <xf numFmtId="0" fontId="9" fillId="0" borderId="31" xfId="2" applyFont="1" applyBorder="1" applyAlignment="1">
      <alignment horizontal="center" vertical="center" wrapText="1"/>
    </xf>
    <xf numFmtId="0" fontId="9" fillId="0" borderId="33" xfId="2" applyFont="1" applyBorder="1" applyAlignment="1">
      <alignment horizontal="center" vertical="center" wrapText="1"/>
    </xf>
    <xf numFmtId="0" fontId="22" fillId="0" borderId="15" xfId="2" applyFont="1" applyBorder="1" applyAlignment="1" applyProtection="1">
      <alignment horizontal="center" vertical="center" wrapText="1"/>
      <protection locked="0"/>
    </xf>
    <xf numFmtId="0" fontId="22" fillId="0" borderId="28" xfId="2" applyFont="1" applyBorder="1" applyAlignment="1" applyProtection="1">
      <alignment horizontal="center" vertical="center" wrapText="1"/>
      <protection locked="0"/>
    </xf>
    <xf numFmtId="0" fontId="36" fillId="11" borderId="15" xfId="0" applyFont="1" applyFill="1" applyBorder="1" applyAlignment="1">
      <alignment horizontal="center"/>
    </xf>
  </cellXfs>
  <cellStyles count="14">
    <cellStyle name="Estilo 2" xfId="12" xr:uid="{00000000-0005-0000-0000-000000000000}"/>
    <cellStyle name="Hipervínculo" xfId="1" builtinId="8"/>
    <cellStyle name="Normal" xfId="0" builtinId="0"/>
    <cellStyle name="Normal - Style1 2" xfId="13" xr:uid="{00000000-0005-0000-0000-000003000000}"/>
    <cellStyle name="Normal 10" xfId="9" xr:uid="{00000000-0005-0000-0000-000004000000}"/>
    <cellStyle name="Normal 11" xfId="7" xr:uid="{00000000-0005-0000-0000-000005000000}"/>
    <cellStyle name="Normal 12" xfId="4" xr:uid="{00000000-0005-0000-0000-000006000000}"/>
    <cellStyle name="Normal 13" xfId="6" xr:uid="{00000000-0005-0000-0000-000007000000}"/>
    <cellStyle name="Normal 14" xfId="5" xr:uid="{00000000-0005-0000-0000-000008000000}"/>
    <cellStyle name="Normal 2" xfId="2" xr:uid="{00000000-0005-0000-0000-000009000000}"/>
    <cellStyle name="Normal 4" xfId="3" xr:uid="{00000000-0005-0000-0000-00000A000000}"/>
    <cellStyle name="Normal 6" xfId="11" xr:uid="{00000000-0005-0000-0000-00000B000000}"/>
    <cellStyle name="Normal 8" xfId="10" xr:uid="{00000000-0005-0000-0000-00000C000000}"/>
    <cellStyle name="Normal 9" xfId="8" xr:uid="{00000000-0005-0000-0000-00000D000000}"/>
  </cellStyles>
  <dxfs count="207">
    <dxf>
      <fill>
        <patternFill>
          <bgColor rgb="FFFFFF66"/>
        </patternFill>
      </fill>
    </dxf>
    <dxf>
      <fill>
        <patternFill>
          <bgColor rgb="FF66FF33"/>
        </patternFill>
      </fill>
    </dxf>
    <dxf>
      <fill>
        <patternFill>
          <bgColor theme="3" tint="0.79998168889431442"/>
        </patternFill>
      </fill>
    </dxf>
    <dxf>
      <fill>
        <patternFill>
          <bgColor theme="3" tint="0.59996337778862885"/>
        </patternFill>
      </fill>
    </dxf>
    <dxf>
      <fill>
        <patternFill>
          <bgColor theme="3" tint="0.59996337778862885"/>
        </patternFill>
      </fill>
    </dxf>
    <dxf>
      <fill>
        <patternFill>
          <bgColor theme="3" tint="0.79998168889431442"/>
        </patternFill>
      </fill>
    </dxf>
    <dxf>
      <fill>
        <patternFill>
          <bgColor rgb="FF66FF33"/>
        </patternFill>
      </fill>
    </dxf>
    <dxf>
      <fill>
        <patternFill>
          <bgColor rgb="FFFFFF66"/>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79998168889431442"/>
        </patternFill>
      </fill>
    </dxf>
    <dxf>
      <fill>
        <patternFill>
          <bgColor rgb="FF66FF33"/>
        </patternFill>
      </fill>
    </dxf>
    <dxf>
      <fill>
        <patternFill>
          <bgColor rgb="FFFFFF66"/>
        </patternFill>
      </fill>
    </dxf>
    <dxf>
      <fill>
        <patternFill>
          <bgColor theme="3" tint="0.59996337778862885"/>
        </patternFill>
      </fill>
    </dxf>
    <dxf>
      <fill>
        <patternFill>
          <bgColor rgb="FFFFFF66"/>
        </patternFill>
      </fill>
    </dxf>
    <dxf>
      <fill>
        <patternFill>
          <bgColor rgb="FF66FF33"/>
        </patternFill>
      </fill>
    </dxf>
    <dxf>
      <fill>
        <patternFill>
          <bgColor theme="3" tint="0.79998168889431442"/>
        </patternFill>
      </fill>
    </dxf>
    <dxf>
      <fill>
        <patternFill>
          <bgColor theme="3" tint="0.59996337778862885"/>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133350</xdr:colOff>
      <xdr:row>2</xdr:row>
      <xdr:rowOff>76200</xdr:rowOff>
    </xdr:from>
    <xdr:to>
      <xdr:col>10</xdr:col>
      <xdr:colOff>514350</xdr:colOff>
      <xdr:row>6</xdr:row>
      <xdr:rowOff>239163</xdr:rowOff>
    </xdr:to>
    <xdr:pic>
      <xdr:nvPicPr>
        <xdr:cNvPr id="3" name="Imagen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457200"/>
          <a:ext cx="1143000" cy="1220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83874</xdr:colOff>
      <xdr:row>0</xdr:row>
      <xdr:rowOff>35719</xdr:rowOff>
    </xdr:from>
    <xdr:to>
      <xdr:col>2</xdr:col>
      <xdr:colOff>726810</xdr:colOff>
      <xdr:row>3</xdr:row>
      <xdr:rowOff>183886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124" y="35719"/>
          <a:ext cx="1195386" cy="7768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formatica/Downloads/gestion%20de%20riesg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homas%20Romero/Documents/PLANEACION/Administracion%20del%20riesgo/gestion%20de%20riesg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uperfinanciera-my.sharepoint.com/personal/ojquintero_superfinanciera_gov_co/Documents/ReOp/Seguimiento%20riesgos/Matrices%20Diciembre/Planeaci&#243;n.xlsm"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Anexo%203%20Racionalizaci&#243;n%20de%20Tr&#225;mites%20(V4).xlsx?D1863A7C" TargetMode="External"/><Relationship Id="rId1" Type="http://schemas.openxmlformats.org/officeDocument/2006/relationships/externalLinkPath" Target="file:///\\D1863A7C\Anexo%203%20Racionalizaci&#243;n%20de%20Tr&#225;mites%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11 FORMUL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11 FORMULAS"/>
    </sheetNames>
    <sheetDataSet>
      <sheetData sheetId="0" refreshError="1"/>
      <sheetData sheetId="1" refreshError="1"/>
      <sheetData sheetId="2" refreshError="1">
        <row r="11">
          <cell r="X11" t="str">
            <v>Menor a 10 SMLMV</v>
          </cell>
        </row>
        <row r="12">
          <cell r="X12" t="str">
            <v>Entre 10 y 50 SMLMV</v>
          </cell>
        </row>
        <row r="13">
          <cell r="X13" t="str">
            <v>Entre 50 y 100 SMLMV</v>
          </cell>
        </row>
        <row r="14">
          <cell r="X14" t="str">
            <v>Entre 100 y 500 SMLMV</v>
          </cell>
        </row>
        <row r="15">
          <cell r="X15" t="str">
            <v>Mayor a 500 SMLMV</v>
          </cell>
        </row>
        <row r="16">
          <cell r="X16" t="str">
            <v>N/A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row r="4">
          <cell r="A4" t="str">
            <v>A_Ejecución_y_Administración_de_procesos</v>
          </cell>
          <cell r="O4" t="str">
            <v>Preventivo</v>
          </cell>
        </row>
        <row r="5">
          <cell r="A5" t="str">
            <v>B_Fraude_Externo</v>
          </cell>
          <cell r="O5" t="str">
            <v>Detectivo</v>
          </cell>
          <cell r="P5" t="str">
            <v>Probabilidad</v>
          </cell>
        </row>
        <row r="6">
          <cell r="A6" t="str">
            <v>C_Fraude_Interno</v>
          </cell>
          <cell r="O6" t="str">
            <v>Correctivo</v>
          </cell>
          <cell r="P6" t="str">
            <v>Impacto</v>
          </cell>
        </row>
        <row r="7">
          <cell r="A7" t="str">
            <v>D_Fallas_Tecnológicas</v>
          </cell>
        </row>
        <row r="8">
          <cell r="A8" t="str">
            <v>E_Relaciones_Laborales</v>
          </cell>
        </row>
        <row r="9">
          <cell r="A9" t="str">
            <v>F_Usuarios_Productos_y_Prácticas_Organizacionales</v>
          </cell>
        </row>
        <row r="10">
          <cell r="A10" t="str">
            <v>G_Daños_Activos_Físicos</v>
          </cell>
        </row>
        <row r="11">
          <cell r="A11">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ESTABLECER CONTEXTO "/>
      <sheetName val="B. DOFA"/>
      <sheetName val="C. ESTRATEGIAS DOFA"/>
      <sheetName val="1. RIESGOS "/>
      <sheetName val="2. DOCUMENTACIÓN"/>
      <sheetName val="2.1 CIBER"/>
      <sheetName val="3. EVALUACIÓN"/>
      <sheetName val="4. VALORACIÓN"/>
      <sheetName val="5. MATRIZ DE RIESGOS"/>
      <sheetName val="4a. MATRIZ CALIFICACIÓN"/>
      <sheetName val="MATRIZ DE CALIFICACIÓN"/>
      <sheetName val="Causas"/>
      <sheetName val="AMENAZAS DE CIBERSEGURIDAD "/>
      <sheetName val="NUEVAS_TABLAS"/>
      <sheetName val="CONTROLES SD"/>
      <sheetName val="IDENTIFICACIÓN DE LAS VULNERABI"/>
      <sheetName val="HISTORIAL DE CAMBIOS"/>
      <sheetName val="Hoja3"/>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ATEGIAS DE RACIONALIZACION"/>
      <sheetName val="TABLA"/>
      <sheetName val="Tablas instituciones"/>
      <sheetName val="Hoja1"/>
      <sheetName val="Formulas"/>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3:H92"/>
  <sheetViews>
    <sheetView showGridLines="0" topLeftCell="A25" workbookViewId="0">
      <selection activeCell="E42" sqref="E42"/>
    </sheetView>
  </sheetViews>
  <sheetFormatPr defaultColWidth="11.42578125" defaultRowHeight="14.45"/>
  <cols>
    <col min="3" max="3" width="24.42578125" customWidth="1"/>
    <col min="4" max="4" width="6.140625" customWidth="1"/>
    <col min="5" max="5" width="21" customWidth="1"/>
    <col min="6" max="6" width="6.140625" customWidth="1"/>
    <col min="7" max="7" width="28" customWidth="1"/>
    <col min="8" max="8" width="6.5703125" customWidth="1"/>
  </cols>
  <sheetData>
    <row r="3" spans="2:8" ht="24.75" customHeight="1">
      <c r="B3" s="2" t="s">
        <v>0</v>
      </c>
      <c r="C3" s="2" t="s">
        <v>1</v>
      </c>
      <c r="D3" s="2" t="s">
        <v>2</v>
      </c>
      <c r="E3" s="2" t="s">
        <v>3</v>
      </c>
      <c r="F3" s="2" t="s">
        <v>4</v>
      </c>
      <c r="G3" s="2" t="s">
        <v>5</v>
      </c>
      <c r="H3" s="2" t="s">
        <v>6</v>
      </c>
    </row>
    <row r="4" spans="2:8" ht="19.5" customHeight="1">
      <c r="B4" s="1" t="s">
        <v>7</v>
      </c>
      <c r="C4" s="79" t="s">
        <v>8</v>
      </c>
      <c r="D4" s="76">
        <v>1</v>
      </c>
      <c r="E4" s="73" t="s">
        <v>9</v>
      </c>
      <c r="F4" s="76" t="s">
        <v>10</v>
      </c>
      <c r="G4" s="17" t="s">
        <v>11</v>
      </c>
      <c r="H4" s="16">
        <v>1</v>
      </c>
    </row>
    <row r="5" spans="2:8" ht="19.5" customHeight="1">
      <c r="B5" s="1" t="s">
        <v>7</v>
      </c>
      <c r="C5" s="80"/>
      <c r="D5" s="77"/>
      <c r="E5" s="74"/>
      <c r="F5" s="77"/>
      <c r="G5" s="17" t="s">
        <v>12</v>
      </c>
      <c r="H5" s="16">
        <v>2</v>
      </c>
    </row>
    <row r="6" spans="2:8" ht="19.5" customHeight="1">
      <c r="B6" s="1" t="s">
        <v>7</v>
      </c>
      <c r="C6" s="80"/>
      <c r="D6" s="77"/>
      <c r="E6" s="74"/>
      <c r="F6" s="77"/>
      <c r="G6" s="17" t="s">
        <v>13</v>
      </c>
      <c r="H6" s="16">
        <v>3</v>
      </c>
    </row>
    <row r="7" spans="2:8" ht="19.5" customHeight="1">
      <c r="B7" s="1" t="s">
        <v>7</v>
      </c>
      <c r="C7" s="80"/>
      <c r="D7" s="78"/>
      <c r="E7" s="75"/>
      <c r="F7" s="78"/>
      <c r="G7" s="17" t="s">
        <v>14</v>
      </c>
      <c r="H7" s="16">
        <v>4</v>
      </c>
    </row>
    <row r="8" spans="2:8" ht="19.5" customHeight="1">
      <c r="B8" s="1" t="s">
        <v>7</v>
      </c>
      <c r="C8" s="80"/>
      <c r="D8" s="3">
        <f>1+D4</f>
        <v>2</v>
      </c>
      <c r="E8" s="5" t="s">
        <v>15</v>
      </c>
      <c r="F8" s="3" t="s">
        <v>16</v>
      </c>
      <c r="G8" s="17" t="s">
        <v>14</v>
      </c>
      <c r="H8" s="16">
        <v>1</v>
      </c>
    </row>
    <row r="9" spans="2:8" ht="19.5" customHeight="1">
      <c r="B9" s="1" t="s">
        <v>7</v>
      </c>
      <c r="C9" s="80"/>
      <c r="D9" s="76">
        <v>3</v>
      </c>
      <c r="E9" s="73" t="s">
        <v>17</v>
      </c>
      <c r="F9" s="76" t="s">
        <v>18</v>
      </c>
      <c r="G9" s="17" t="s">
        <v>19</v>
      </c>
      <c r="H9" s="16">
        <v>1</v>
      </c>
    </row>
    <row r="10" spans="2:8" ht="19.5" customHeight="1">
      <c r="B10" s="1" t="s">
        <v>7</v>
      </c>
      <c r="C10" s="80"/>
      <c r="D10" s="77"/>
      <c r="E10" s="74"/>
      <c r="F10" s="77"/>
      <c r="G10" s="17" t="s">
        <v>20</v>
      </c>
      <c r="H10" s="16">
        <v>2</v>
      </c>
    </row>
    <row r="11" spans="2:8" ht="19.5" customHeight="1">
      <c r="B11" s="1" t="s">
        <v>7</v>
      </c>
      <c r="C11" s="80"/>
      <c r="D11" s="77"/>
      <c r="E11" s="74"/>
      <c r="F11" s="77"/>
      <c r="G11" s="17" t="s">
        <v>21</v>
      </c>
      <c r="H11" s="16">
        <v>3</v>
      </c>
    </row>
    <row r="12" spans="2:8" ht="19.5" customHeight="1">
      <c r="B12" s="1" t="s">
        <v>7</v>
      </c>
      <c r="C12" s="80"/>
      <c r="D12" s="78"/>
      <c r="E12" s="75"/>
      <c r="F12" s="78"/>
      <c r="G12" s="17" t="s">
        <v>22</v>
      </c>
      <c r="H12" s="16">
        <v>4</v>
      </c>
    </row>
    <row r="13" spans="2:8" ht="34.5" customHeight="1">
      <c r="B13" s="1" t="s">
        <v>7</v>
      </c>
      <c r="C13" s="80"/>
      <c r="D13" s="76">
        <v>4</v>
      </c>
      <c r="E13" s="73" t="s">
        <v>23</v>
      </c>
      <c r="F13" s="76" t="s">
        <v>24</v>
      </c>
      <c r="G13" s="17" t="s">
        <v>25</v>
      </c>
      <c r="H13" s="16">
        <v>1</v>
      </c>
    </row>
    <row r="14" spans="2:8" ht="20.45">
      <c r="B14" s="1" t="s">
        <v>7</v>
      </c>
      <c r="C14" s="80"/>
      <c r="D14" s="77"/>
      <c r="E14" s="74"/>
      <c r="F14" s="77"/>
      <c r="G14" s="17" t="s">
        <v>26</v>
      </c>
      <c r="H14" s="16">
        <v>2</v>
      </c>
    </row>
    <row r="15" spans="2:8">
      <c r="B15" s="1" t="s">
        <v>7</v>
      </c>
      <c r="C15" s="80"/>
      <c r="D15" s="77"/>
      <c r="E15" s="74"/>
      <c r="F15" s="77"/>
      <c r="G15" s="17" t="s">
        <v>27</v>
      </c>
      <c r="H15" s="16">
        <v>3</v>
      </c>
    </row>
    <row r="16" spans="2:8">
      <c r="B16" s="1" t="s">
        <v>7</v>
      </c>
      <c r="C16" s="80"/>
      <c r="D16" s="78"/>
      <c r="E16" s="75"/>
      <c r="F16" s="78"/>
      <c r="G16" s="17" t="s">
        <v>28</v>
      </c>
      <c r="H16" s="16">
        <v>4</v>
      </c>
    </row>
    <row r="17" spans="2:8" ht="34.5" customHeight="1">
      <c r="B17" s="1" t="s">
        <v>7</v>
      </c>
      <c r="C17" s="80"/>
      <c r="D17" s="76">
        <v>5</v>
      </c>
      <c r="E17" s="73" t="s">
        <v>29</v>
      </c>
      <c r="F17" s="76" t="s">
        <v>30</v>
      </c>
      <c r="G17" s="17" t="s">
        <v>31</v>
      </c>
      <c r="H17" s="16">
        <v>1</v>
      </c>
    </row>
    <row r="18" spans="2:8">
      <c r="B18" s="1" t="s">
        <v>7</v>
      </c>
      <c r="C18" s="80"/>
      <c r="D18" s="77"/>
      <c r="E18" s="74"/>
      <c r="F18" s="77"/>
      <c r="G18" s="17" t="s">
        <v>32</v>
      </c>
      <c r="H18" s="16">
        <v>2</v>
      </c>
    </row>
    <row r="19" spans="2:8">
      <c r="B19" s="1" t="s">
        <v>7</v>
      </c>
      <c r="C19" s="80"/>
      <c r="D19" s="77"/>
      <c r="E19" s="74"/>
      <c r="F19" s="77"/>
      <c r="G19" s="17" t="s">
        <v>33</v>
      </c>
      <c r="H19" s="16">
        <v>3</v>
      </c>
    </row>
    <row r="20" spans="2:8">
      <c r="B20" s="1" t="s">
        <v>7</v>
      </c>
      <c r="C20" s="80"/>
      <c r="D20" s="78"/>
      <c r="E20" s="75"/>
      <c r="F20" s="78"/>
      <c r="G20" s="17" t="s">
        <v>34</v>
      </c>
      <c r="H20" s="16">
        <v>4</v>
      </c>
    </row>
    <row r="21" spans="2:8" ht="34.5" customHeight="1">
      <c r="B21" s="1" t="s">
        <v>7</v>
      </c>
      <c r="C21" s="80"/>
      <c r="D21" s="76">
        <v>6</v>
      </c>
      <c r="E21" s="73" t="s">
        <v>35</v>
      </c>
      <c r="F21" s="76" t="s">
        <v>36</v>
      </c>
      <c r="G21" s="17" t="s">
        <v>37</v>
      </c>
      <c r="H21" s="16">
        <v>1</v>
      </c>
    </row>
    <row r="22" spans="2:8" ht="20.45">
      <c r="B22" s="1" t="s">
        <v>7</v>
      </c>
      <c r="C22" s="80"/>
      <c r="D22" s="77"/>
      <c r="E22" s="74"/>
      <c r="F22" s="77"/>
      <c r="G22" s="17" t="s">
        <v>38</v>
      </c>
      <c r="H22" s="16">
        <v>2</v>
      </c>
    </row>
    <row r="23" spans="2:8" ht="20.45">
      <c r="B23" s="1" t="s">
        <v>7</v>
      </c>
      <c r="C23" s="81"/>
      <c r="D23" s="78"/>
      <c r="E23" s="75"/>
      <c r="F23" s="78"/>
      <c r="G23" s="17" t="s">
        <v>39</v>
      </c>
      <c r="H23" s="16">
        <v>3</v>
      </c>
    </row>
    <row r="24" spans="2:8" ht="30" customHeight="1">
      <c r="B24" s="1" t="s">
        <v>7</v>
      </c>
      <c r="C24" s="18" t="s">
        <v>40</v>
      </c>
      <c r="D24" s="3">
        <v>7</v>
      </c>
      <c r="E24" s="5" t="s">
        <v>41</v>
      </c>
      <c r="F24" s="1" t="s">
        <v>42</v>
      </c>
      <c r="G24" s="4"/>
      <c r="H24" s="1"/>
    </row>
    <row r="25" spans="2:8">
      <c r="B25" s="1" t="s">
        <v>7</v>
      </c>
      <c r="C25" s="18" t="s">
        <v>43</v>
      </c>
      <c r="D25" s="3">
        <v>8</v>
      </c>
      <c r="E25" s="5" t="s">
        <v>44</v>
      </c>
      <c r="F25" s="1" t="s">
        <v>45</v>
      </c>
      <c r="G25" s="4"/>
      <c r="H25" s="1"/>
    </row>
    <row r="26" spans="2:8" ht="21.6">
      <c r="B26" s="1" t="s">
        <v>7</v>
      </c>
      <c r="C26" s="18" t="s">
        <v>43</v>
      </c>
      <c r="D26" s="3">
        <v>9</v>
      </c>
      <c r="E26" s="5" t="s">
        <v>46</v>
      </c>
      <c r="F26" s="1" t="s">
        <v>47</v>
      </c>
      <c r="G26" s="4"/>
      <c r="H26" s="1"/>
    </row>
    <row r="27" spans="2:8" ht="21.6">
      <c r="B27" s="1" t="s">
        <v>7</v>
      </c>
      <c r="C27" s="18" t="s">
        <v>43</v>
      </c>
      <c r="D27" s="3">
        <v>10</v>
      </c>
      <c r="E27" s="5" t="s">
        <v>48</v>
      </c>
      <c r="F27" s="1" t="s">
        <v>49</v>
      </c>
      <c r="G27" s="4"/>
      <c r="H27" s="1"/>
    </row>
    <row r="28" spans="2:8" ht="20.45">
      <c r="B28" s="1" t="s">
        <v>7</v>
      </c>
      <c r="C28" s="18" t="s">
        <v>50</v>
      </c>
      <c r="D28" s="3">
        <v>11</v>
      </c>
      <c r="E28" s="5" t="s">
        <v>51</v>
      </c>
      <c r="F28" s="1" t="s">
        <v>52</v>
      </c>
      <c r="G28" s="4"/>
      <c r="H28" s="1"/>
    </row>
    <row r="29" spans="2:8" ht="20.45">
      <c r="B29" s="1" t="s">
        <v>7</v>
      </c>
      <c r="C29" s="18" t="s">
        <v>50</v>
      </c>
      <c r="D29" s="3">
        <v>12</v>
      </c>
      <c r="E29" s="5" t="s">
        <v>53</v>
      </c>
      <c r="F29" s="1" t="s">
        <v>54</v>
      </c>
      <c r="G29" s="4"/>
      <c r="H29" s="1"/>
    </row>
    <row r="30" spans="2:8">
      <c r="B30" s="1" t="s">
        <v>55</v>
      </c>
      <c r="C30" s="18" t="s">
        <v>56</v>
      </c>
      <c r="D30" s="3">
        <v>13</v>
      </c>
      <c r="E30" s="5" t="s">
        <v>57</v>
      </c>
      <c r="F30" s="1" t="s">
        <v>58</v>
      </c>
      <c r="G30" s="4"/>
      <c r="H30" s="1"/>
    </row>
    <row r="31" spans="2:8">
      <c r="B31" s="1" t="s">
        <v>55</v>
      </c>
      <c r="C31" s="18" t="s">
        <v>56</v>
      </c>
      <c r="D31" s="3">
        <v>14</v>
      </c>
      <c r="E31" s="5" t="s">
        <v>59</v>
      </c>
      <c r="F31" s="1" t="s">
        <v>60</v>
      </c>
      <c r="G31" s="4"/>
      <c r="H31" s="1"/>
    </row>
    <row r="32" spans="2:8">
      <c r="B32" s="1" t="s">
        <v>55</v>
      </c>
      <c r="C32" s="18" t="s">
        <v>56</v>
      </c>
      <c r="D32" s="3">
        <v>15</v>
      </c>
      <c r="E32" s="5" t="s">
        <v>61</v>
      </c>
      <c r="F32" s="1" t="s">
        <v>62</v>
      </c>
      <c r="G32" s="4"/>
      <c r="H32" s="1"/>
    </row>
    <row r="33" spans="2:8" ht="21.6">
      <c r="B33" s="1" t="s">
        <v>55</v>
      </c>
      <c r="C33" s="18" t="s">
        <v>56</v>
      </c>
      <c r="D33" s="3">
        <v>16</v>
      </c>
      <c r="E33" s="5" t="s">
        <v>63</v>
      </c>
      <c r="F33" s="1" t="s">
        <v>64</v>
      </c>
      <c r="G33" s="4"/>
      <c r="H33" s="1"/>
    </row>
    <row r="34" spans="2:8" ht="21.6">
      <c r="B34" s="1" t="s">
        <v>55</v>
      </c>
      <c r="C34" s="18" t="s">
        <v>56</v>
      </c>
      <c r="D34" s="3">
        <v>17</v>
      </c>
      <c r="E34" s="5" t="s">
        <v>65</v>
      </c>
      <c r="F34" s="1" t="s">
        <v>66</v>
      </c>
      <c r="G34" s="4"/>
      <c r="H34" s="1"/>
    </row>
    <row r="35" spans="2:8" ht="42">
      <c r="B35" s="1" t="s">
        <v>55</v>
      </c>
      <c r="C35" s="18" t="s">
        <v>56</v>
      </c>
      <c r="D35" s="3">
        <v>18</v>
      </c>
      <c r="E35" s="5" t="s">
        <v>67</v>
      </c>
      <c r="F35" s="1" t="s">
        <v>68</v>
      </c>
      <c r="G35" s="5"/>
      <c r="H35" s="1"/>
    </row>
    <row r="36" spans="2:8" ht="21.6">
      <c r="B36" s="1" t="s">
        <v>55</v>
      </c>
      <c r="C36" s="18" t="s">
        <v>69</v>
      </c>
      <c r="D36" s="3">
        <v>19</v>
      </c>
      <c r="E36" s="5" t="s">
        <v>70</v>
      </c>
      <c r="F36" s="1" t="s">
        <v>71</v>
      </c>
      <c r="G36" s="4"/>
      <c r="H36" s="1"/>
    </row>
    <row r="37" spans="2:8">
      <c r="B37" s="1" t="s">
        <v>55</v>
      </c>
      <c r="C37" s="18" t="s">
        <v>69</v>
      </c>
      <c r="D37" s="3">
        <v>20</v>
      </c>
      <c r="E37" s="5" t="s">
        <v>72</v>
      </c>
      <c r="F37" s="1" t="s">
        <v>73</v>
      </c>
      <c r="G37" s="4"/>
      <c r="H37" s="1"/>
    </row>
    <row r="38" spans="2:8">
      <c r="B38" s="1" t="s">
        <v>55</v>
      </c>
      <c r="C38" s="18" t="s">
        <v>69</v>
      </c>
      <c r="D38" s="3">
        <v>21</v>
      </c>
      <c r="E38" s="5" t="s">
        <v>74</v>
      </c>
      <c r="F38" s="1" t="s">
        <v>75</v>
      </c>
      <c r="G38" s="4"/>
      <c r="H38" s="1"/>
    </row>
    <row r="39" spans="2:8" ht="21.6">
      <c r="B39" s="1" t="s">
        <v>55</v>
      </c>
      <c r="C39" s="18" t="s">
        <v>76</v>
      </c>
      <c r="D39" s="3">
        <v>22</v>
      </c>
      <c r="E39" s="5" t="s">
        <v>77</v>
      </c>
      <c r="F39" s="1" t="s">
        <v>78</v>
      </c>
      <c r="G39" s="4"/>
      <c r="H39" s="1"/>
    </row>
    <row r="40" spans="2:8" ht="21.6">
      <c r="B40" s="1" t="s">
        <v>55</v>
      </c>
      <c r="C40" s="18" t="s">
        <v>76</v>
      </c>
      <c r="D40" s="3">
        <v>23</v>
      </c>
      <c r="E40" s="5" t="s">
        <v>79</v>
      </c>
      <c r="F40" s="1" t="s">
        <v>80</v>
      </c>
      <c r="G40" s="4"/>
      <c r="H40" s="1"/>
    </row>
    <row r="41" spans="2:8" ht="21.6">
      <c r="B41" s="1" t="s">
        <v>55</v>
      </c>
      <c r="C41" s="18" t="s">
        <v>76</v>
      </c>
      <c r="D41" s="3">
        <v>24</v>
      </c>
      <c r="E41" s="5" t="s">
        <v>81</v>
      </c>
      <c r="F41" s="1" t="s">
        <v>82</v>
      </c>
      <c r="G41" s="4"/>
      <c r="H41" s="1"/>
    </row>
    <row r="42" spans="2:8" ht="30.6">
      <c r="B42" s="1" t="s">
        <v>55</v>
      </c>
      <c r="C42" s="18" t="s">
        <v>76</v>
      </c>
      <c r="D42" s="3">
        <v>25</v>
      </c>
      <c r="E42" s="39" t="s">
        <v>83</v>
      </c>
      <c r="F42" s="1" t="s">
        <v>84</v>
      </c>
      <c r="G42" s="4"/>
      <c r="H42" s="1"/>
    </row>
    <row r="43" spans="2:8" ht="20.45">
      <c r="B43" s="1" t="s">
        <v>55</v>
      </c>
      <c r="C43" s="18" t="s">
        <v>76</v>
      </c>
      <c r="D43" s="3">
        <v>26</v>
      </c>
      <c r="E43" s="5" t="s">
        <v>85</v>
      </c>
      <c r="F43" s="1" t="s">
        <v>86</v>
      </c>
      <c r="G43" s="4"/>
      <c r="H43" s="1"/>
    </row>
    <row r="44" spans="2:8" ht="20.45">
      <c r="B44" s="1" t="s">
        <v>55</v>
      </c>
      <c r="C44" s="18" t="s">
        <v>76</v>
      </c>
      <c r="D44" s="3">
        <f>1+D43</f>
        <v>27</v>
      </c>
      <c r="E44" s="40" t="s">
        <v>87</v>
      </c>
      <c r="F44" s="1" t="s">
        <v>88</v>
      </c>
      <c r="G44" s="4"/>
      <c r="H44" s="1"/>
    </row>
    <row r="45" spans="2:8" ht="31.9">
      <c r="B45" s="1" t="s">
        <v>55</v>
      </c>
      <c r="C45" s="18" t="s">
        <v>89</v>
      </c>
      <c r="D45" s="3">
        <f t="shared" ref="D45:D92" si="0">1+D44</f>
        <v>28</v>
      </c>
      <c r="E45" s="5" t="s">
        <v>90</v>
      </c>
      <c r="F45" s="1" t="s">
        <v>91</v>
      </c>
      <c r="G45" s="4"/>
      <c r="H45" s="1"/>
    </row>
    <row r="46" spans="2:8" ht="42">
      <c r="B46" s="1" t="s">
        <v>55</v>
      </c>
      <c r="C46" s="18" t="s">
        <v>92</v>
      </c>
      <c r="D46" s="3">
        <f t="shared" si="0"/>
        <v>29</v>
      </c>
      <c r="E46" s="5" t="s">
        <v>93</v>
      </c>
      <c r="F46" s="1" t="s">
        <v>94</v>
      </c>
      <c r="G46" s="6"/>
      <c r="H46" s="1"/>
    </row>
    <row r="47" spans="2:8" ht="52.15">
      <c r="B47" s="1" t="s">
        <v>55</v>
      </c>
      <c r="C47" s="18" t="s">
        <v>92</v>
      </c>
      <c r="D47" s="3">
        <f t="shared" si="0"/>
        <v>30</v>
      </c>
      <c r="E47" s="5" t="s">
        <v>95</v>
      </c>
      <c r="F47" s="1" t="s">
        <v>96</v>
      </c>
      <c r="G47" s="5"/>
      <c r="H47" s="1"/>
    </row>
    <row r="48" spans="2:8" ht="21.6">
      <c r="B48" s="1" t="s">
        <v>55</v>
      </c>
      <c r="C48" s="18" t="s">
        <v>92</v>
      </c>
      <c r="D48" s="3">
        <f t="shared" si="0"/>
        <v>31</v>
      </c>
      <c r="E48" s="5" t="s">
        <v>97</v>
      </c>
      <c r="F48" s="1" t="s">
        <v>98</v>
      </c>
      <c r="G48" s="4"/>
      <c r="H48" s="1"/>
    </row>
    <row r="49" spans="2:8">
      <c r="B49" s="1" t="s">
        <v>55</v>
      </c>
      <c r="C49" s="18" t="s">
        <v>92</v>
      </c>
      <c r="D49" s="3">
        <f t="shared" si="0"/>
        <v>32</v>
      </c>
      <c r="E49" s="5" t="s">
        <v>99</v>
      </c>
      <c r="F49" s="1" t="s">
        <v>100</v>
      </c>
      <c r="G49" s="4"/>
      <c r="H49" s="1"/>
    </row>
    <row r="50" spans="2:8" ht="21.6">
      <c r="B50" s="1" t="s">
        <v>55</v>
      </c>
      <c r="C50" s="18" t="s">
        <v>101</v>
      </c>
      <c r="D50" s="3">
        <f t="shared" si="0"/>
        <v>33</v>
      </c>
      <c r="E50" s="5" t="s">
        <v>102</v>
      </c>
      <c r="F50" s="1" t="s">
        <v>103</v>
      </c>
      <c r="G50" s="4"/>
      <c r="H50" s="1"/>
    </row>
    <row r="51" spans="2:8" ht="21.6">
      <c r="B51" s="1" t="s">
        <v>55</v>
      </c>
      <c r="C51" s="18" t="s">
        <v>104</v>
      </c>
      <c r="D51" s="3">
        <f t="shared" si="0"/>
        <v>34</v>
      </c>
      <c r="E51" s="5" t="s">
        <v>105</v>
      </c>
      <c r="F51" s="1" t="s">
        <v>106</v>
      </c>
      <c r="G51" s="4"/>
      <c r="H51" s="1"/>
    </row>
    <row r="52" spans="2:8" ht="31.9">
      <c r="B52" s="1" t="s">
        <v>55</v>
      </c>
      <c r="C52" s="18" t="s">
        <v>104</v>
      </c>
      <c r="D52" s="3">
        <f t="shared" si="0"/>
        <v>35</v>
      </c>
      <c r="E52" s="5" t="s">
        <v>107</v>
      </c>
      <c r="F52" s="1" t="s">
        <v>108</v>
      </c>
      <c r="G52" s="4"/>
      <c r="H52" s="1"/>
    </row>
    <row r="53" spans="2:8">
      <c r="B53" s="1" t="s">
        <v>55</v>
      </c>
      <c r="C53" s="18" t="s">
        <v>104</v>
      </c>
      <c r="D53" s="3">
        <f t="shared" si="0"/>
        <v>36</v>
      </c>
      <c r="E53" s="5" t="s">
        <v>109</v>
      </c>
      <c r="F53" s="1" t="s">
        <v>110</v>
      </c>
      <c r="G53" s="4"/>
      <c r="H53" s="1"/>
    </row>
    <row r="54" spans="2:8">
      <c r="B54" s="1" t="s">
        <v>55</v>
      </c>
      <c r="C54" s="18" t="s">
        <v>104</v>
      </c>
      <c r="D54" s="3">
        <f t="shared" si="0"/>
        <v>37</v>
      </c>
      <c r="E54" s="5" t="s">
        <v>111</v>
      </c>
      <c r="F54" s="1" t="s">
        <v>112</v>
      </c>
      <c r="G54" s="4"/>
      <c r="H54" s="1"/>
    </row>
    <row r="55" spans="2:8" ht="21.6">
      <c r="B55" s="1" t="s">
        <v>55</v>
      </c>
      <c r="C55" s="18" t="s">
        <v>104</v>
      </c>
      <c r="D55" s="3">
        <f t="shared" si="0"/>
        <v>38</v>
      </c>
      <c r="E55" s="5" t="s">
        <v>113</v>
      </c>
      <c r="F55" s="1" t="s">
        <v>114</v>
      </c>
      <c r="G55" s="4"/>
      <c r="H55" s="1"/>
    </row>
    <row r="56" spans="2:8" ht="21.6">
      <c r="B56" s="1" t="s">
        <v>55</v>
      </c>
      <c r="C56" s="18" t="s">
        <v>104</v>
      </c>
      <c r="D56" s="3">
        <f t="shared" si="0"/>
        <v>39</v>
      </c>
      <c r="E56" s="5" t="s">
        <v>115</v>
      </c>
      <c r="F56" s="1" t="s">
        <v>116</v>
      </c>
      <c r="G56" s="4"/>
      <c r="H56" s="1"/>
    </row>
    <row r="57" spans="2:8" ht="21.6">
      <c r="B57" s="1" t="s">
        <v>55</v>
      </c>
      <c r="C57" s="18" t="s">
        <v>104</v>
      </c>
      <c r="D57" s="3">
        <f t="shared" si="0"/>
        <v>40</v>
      </c>
      <c r="E57" s="5" t="s">
        <v>117</v>
      </c>
      <c r="F57" s="1" t="s">
        <v>118</v>
      </c>
      <c r="G57" s="4"/>
      <c r="H57" s="1"/>
    </row>
    <row r="58" spans="2:8">
      <c r="B58" s="1" t="s">
        <v>55</v>
      </c>
      <c r="C58" s="18" t="s">
        <v>104</v>
      </c>
      <c r="D58" s="3">
        <f t="shared" si="0"/>
        <v>41</v>
      </c>
      <c r="E58" s="5" t="s">
        <v>119</v>
      </c>
      <c r="F58" s="1" t="s">
        <v>120</v>
      </c>
      <c r="G58" s="4"/>
      <c r="H58" s="1"/>
    </row>
    <row r="59" spans="2:8" ht="21.6">
      <c r="B59" s="1" t="s">
        <v>55</v>
      </c>
      <c r="C59" s="18" t="s">
        <v>104</v>
      </c>
      <c r="D59" s="3">
        <f t="shared" si="0"/>
        <v>42</v>
      </c>
      <c r="E59" s="5" t="s">
        <v>121</v>
      </c>
      <c r="F59" s="1" t="s">
        <v>122</v>
      </c>
      <c r="G59" s="4"/>
      <c r="H59" s="1"/>
    </row>
    <row r="60" spans="2:8">
      <c r="B60" s="1" t="s">
        <v>55</v>
      </c>
      <c r="C60" s="18" t="s">
        <v>104</v>
      </c>
      <c r="D60" s="3">
        <f t="shared" si="0"/>
        <v>43</v>
      </c>
      <c r="E60" s="5" t="s">
        <v>123</v>
      </c>
      <c r="F60" s="1" t="s">
        <v>124</v>
      </c>
      <c r="G60" s="4"/>
      <c r="H60" s="1"/>
    </row>
    <row r="61" spans="2:8" ht="31.9">
      <c r="B61" s="1" t="s">
        <v>55</v>
      </c>
      <c r="C61" s="18" t="s">
        <v>104</v>
      </c>
      <c r="D61" s="3">
        <f t="shared" si="0"/>
        <v>44</v>
      </c>
      <c r="E61" s="5" t="s">
        <v>125</v>
      </c>
      <c r="F61" s="1" t="s">
        <v>126</v>
      </c>
      <c r="G61" s="4"/>
      <c r="H61" s="1"/>
    </row>
    <row r="62" spans="2:8">
      <c r="B62" s="1" t="s">
        <v>55</v>
      </c>
      <c r="C62" s="18" t="s">
        <v>104</v>
      </c>
      <c r="D62" s="3">
        <f t="shared" si="0"/>
        <v>45</v>
      </c>
      <c r="E62" s="5" t="s">
        <v>127</v>
      </c>
      <c r="F62" s="1" t="s">
        <v>128</v>
      </c>
      <c r="G62" s="4"/>
      <c r="H62" s="1"/>
    </row>
    <row r="63" spans="2:8">
      <c r="B63" s="1" t="s">
        <v>129</v>
      </c>
      <c r="C63" s="18" t="s">
        <v>130</v>
      </c>
      <c r="D63" s="3">
        <f t="shared" si="0"/>
        <v>46</v>
      </c>
      <c r="E63" s="5" t="s">
        <v>131</v>
      </c>
      <c r="F63" s="1" t="s">
        <v>132</v>
      </c>
      <c r="G63" s="4"/>
      <c r="H63" s="1"/>
    </row>
    <row r="64" spans="2:8" ht="21.6">
      <c r="B64" s="1" t="s">
        <v>129</v>
      </c>
      <c r="C64" s="18" t="s">
        <v>130</v>
      </c>
      <c r="D64" s="3">
        <f t="shared" si="0"/>
        <v>47</v>
      </c>
      <c r="E64" s="5" t="s">
        <v>133</v>
      </c>
      <c r="F64" s="1" t="s">
        <v>134</v>
      </c>
      <c r="G64" s="4"/>
      <c r="H64" s="1"/>
    </row>
    <row r="65" spans="2:8">
      <c r="B65" s="1" t="s">
        <v>129</v>
      </c>
      <c r="C65" s="18" t="s">
        <v>130</v>
      </c>
      <c r="D65" s="3">
        <f t="shared" si="0"/>
        <v>48</v>
      </c>
      <c r="E65" s="5" t="s">
        <v>135</v>
      </c>
      <c r="F65" s="1" t="s">
        <v>136</v>
      </c>
      <c r="G65" s="4"/>
      <c r="H65" s="1"/>
    </row>
    <row r="66" spans="2:8">
      <c r="B66" s="1" t="s">
        <v>129</v>
      </c>
      <c r="C66" s="18" t="s">
        <v>130</v>
      </c>
      <c r="D66" s="3">
        <f t="shared" si="0"/>
        <v>49</v>
      </c>
      <c r="E66" s="5" t="s">
        <v>137</v>
      </c>
      <c r="F66" s="1" t="s">
        <v>138</v>
      </c>
      <c r="G66" s="4"/>
      <c r="H66" s="1"/>
    </row>
    <row r="67" spans="2:8">
      <c r="B67" s="1" t="s">
        <v>129</v>
      </c>
      <c r="C67" s="18" t="s">
        <v>130</v>
      </c>
      <c r="D67" s="3">
        <f t="shared" si="0"/>
        <v>50</v>
      </c>
      <c r="E67" s="5" t="s">
        <v>139</v>
      </c>
      <c r="F67" s="1" t="s">
        <v>140</v>
      </c>
      <c r="G67" s="4"/>
      <c r="H67" s="1"/>
    </row>
    <row r="68" spans="2:8" ht="21.6">
      <c r="B68" s="1" t="s">
        <v>129</v>
      </c>
      <c r="C68" s="18" t="s">
        <v>130</v>
      </c>
      <c r="D68" s="3">
        <f t="shared" si="0"/>
        <v>51</v>
      </c>
      <c r="E68" s="5" t="s">
        <v>141</v>
      </c>
      <c r="F68" s="1" t="s">
        <v>142</v>
      </c>
      <c r="G68" s="4"/>
      <c r="H68" s="1"/>
    </row>
    <row r="69" spans="2:8">
      <c r="B69" s="1" t="s">
        <v>129</v>
      </c>
      <c r="C69" s="18" t="s">
        <v>130</v>
      </c>
      <c r="D69" s="3">
        <f t="shared" si="0"/>
        <v>52</v>
      </c>
      <c r="E69" s="5" t="s">
        <v>143</v>
      </c>
      <c r="F69" s="1" t="s">
        <v>144</v>
      </c>
      <c r="G69" s="4"/>
      <c r="H69" s="1"/>
    </row>
    <row r="70" spans="2:8">
      <c r="B70" s="1" t="s">
        <v>129</v>
      </c>
      <c r="C70" s="18" t="s">
        <v>130</v>
      </c>
      <c r="D70" s="3">
        <f t="shared" si="0"/>
        <v>53</v>
      </c>
      <c r="E70" s="5" t="s">
        <v>145</v>
      </c>
      <c r="F70" s="1" t="s">
        <v>146</v>
      </c>
      <c r="G70" s="4"/>
      <c r="H70" s="1"/>
    </row>
    <row r="71" spans="2:8">
      <c r="B71" s="1" t="s">
        <v>129</v>
      </c>
      <c r="C71" s="18" t="s">
        <v>130</v>
      </c>
      <c r="D71" s="3">
        <f t="shared" si="0"/>
        <v>54</v>
      </c>
      <c r="E71" s="5" t="s">
        <v>147</v>
      </c>
      <c r="F71" s="1" t="s">
        <v>148</v>
      </c>
      <c r="G71" s="4"/>
      <c r="H71" s="1"/>
    </row>
    <row r="72" spans="2:8" ht="21.6">
      <c r="B72" s="1" t="s">
        <v>129</v>
      </c>
      <c r="C72" s="18" t="s">
        <v>149</v>
      </c>
      <c r="D72" s="3">
        <f t="shared" si="0"/>
        <v>55</v>
      </c>
      <c r="E72" s="5" t="s">
        <v>150</v>
      </c>
      <c r="F72" s="1" t="s">
        <v>151</v>
      </c>
      <c r="G72" s="4"/>
      <c r="H72" s="1"/>
    </row>
    <row r="73" spans="2:8" ht="31.9">
      <c r="B73" s="1" t="s">
        <v>129</v>
      </c>
      <c r="C73" s="18" t="s">
        <v>149</v>
      </c>
      <c r="D73" s="3">
        <f t="shared" si="0"/>
        <v>56</v>
      </c>
      <c r="E73" s="5" t="s">
        <v>152</v>
      </c>
      <c r="F73" s="1" t="s">
        <v>153</v>
      </c>
      <c r="G73" s="4"/>
      <c r="H73" s="1"/>
    </row>
    <row r="74" spans="2:8" ht="31.9">
      <c r="B74" s="1" t="s">
        <v>129</v>
      </c>
      <c r="C74" s="18" t="s">
        <v>149</v>
      </c>
      <c r="D74" s="3">
        <f t="shared" si="0"/>
        <v>57</v>
      </c>
      <c r="E74" s="5" t="s">
        <v>154</v>
      </c>
      <c r="F74" s="1" t="s">
        <v>155</v>
      </c>
      <c r="G74" s="4"/>
      <c r="H74" s="1"/>
    </row>
    <row r="75" spans="2:8" ht="20.45">
      <c r="B75" s="1" t="s">
        <v>129</v>
      </c>
      <c r="C75" s="18" t="s">
        <v>149</v>
      </c>
      <c r="D75" s="3">
        <f t="shared" si="0"/>
        <v>58</v>
      </c>
      <c r="E75" s="5" t="s">
        <v>156</v>
      </c>
      <c r="F75" s="1" t="s">
        <v>157</v>
      </c>
      <c r="G75" s="4"/>
      <c r="H75" s="1"/>
    </row>
    <row r="76" spans="2:8" ht="21.6">
      <c r="B76" s="1" t="s">
        <v>129</v>
      </c>
      <c r="C76" s="18" t="s">
        <v>158</v>
      </c>
      <c r="D76" s="3">
        <f t="shared" si="0"/>
        <v>59</v>
      </c>
      <c r="E76" s="5" t="s">
        <v>159</v>
      </c>
      <c r="F76" s="1" t="s">
        <v>160</v>
      </c>
      <c r="G76" s="4"/>
      <c r="H76" s="1"/>
    </row>
    <row r="77" spans="2:8">
      <c r="B77" s="1" t="s">
        <v>129</v>
      </c>
      <c r="C77" s="18" t="s">
        <v>158</v>
      </c>
      <c r="D77" s="3">
        <f t="shared" si="0"/>
        <v>60</v>
      </c>
      <c r="E77" s="5" t="s">
        <v>161</v>
      </c>
      <c r="F77" s="1" t="s">
        <v>162</v>
      </c>
      <c r="G77" s="4"/>
      <c r="H77" s="1"/>
    </row>
    <row r="78" spans="2:8">
      <c r="B78" s="1" t="s">
        <v>129</v>
      </c>
      <c r="C78" s="18" t="s">
        <v>158</v>
      </c>
      <c r="D78" s="3">
        <f t="shared" si="0"/>
        <v>61</v>
      </c>
      <c r="E78" s="5" t="s">
        <v>163</v>
      </c>
      <c r="F78" s="1" t="s">
        <v>164</v>
      </c>
      <c r="G78" s="4"/>
      <c r="H78" s="1"/>
    </row>
    <row r="79" spans="2:8" ht="21.6">
      <c r="B79" s="1" t="s">
        <v>129</v>
      </c>
      <c r="C79" s="18" t="s">
        <v>158</v>
      </c>
      <c r="D79" s="3">
        <f t="shared" si="0"/>
        <v>62</v>
      </c>
      <c r="E79" s="5" t="s">
        <v>165</v>
      </c>
      <c r="F79" s="1" t="s">
        <v>166</v>
      </c>
      <c r="G79" s="4"/>
      <c r="H79" s="1"/>
    </row>
    <row r="80" spans="2:8" ht="21.6">
      <c r="B80" s="1" t="s">
        <v>129</v>
      </c>
      <c r="C80" s="18" t="s">
        <v>158</v>
      </c>
      <c r="D80" s="3">
        <f t="shared" si="0"/>
        <v>63</v>
      </c>
      <c r="E80" s="5" t="s">
        <v>167</v>
      </c>
      <c r="F80" s="1" t="s">
        <v>168</v>
      </c>
      <c r="G80" s="4"/>
      <c r="H80" s="1"/>
    </row>
    <row r="81" spans="2:8">
      <c r="B81" s="1" t="s">
        <v>129</v>
      </c>
      <c r="C81" s="18" t="s">
        <v>158</v>
      </c>
      <c r="D81" s="3">
        <f t="shared" si="0"/>
        <v>64</v>
      </c>
      <c r="E81" s="5" t="s">
        <v>169</v>
      </c>
      <c r="F81" s="1" t="s">
        <v>170</v>
      </c>
      <c r="G81" s="4"/>
      <c r="H81" s="1"/>
    </row>
    <row r="82" spans="2:8">
      <c r="B82" s="1" t="s">
        <v>129</v>
      </c>
      <c r="C82" s="18" t="s">
        <v>171</v>
      </c>
      <c r="D82" s="3">
        <f t="shared" si="0"/>
        <v>65</v>
      </c>
      <c r="E82" s="5" t="s">
        <v>172</v>
      </c>
      <c r="F82" s="1" t="s">
        <v>173</v>
      </c>
      <c r="G82" s="4"/>
      <c r="H82" s="1"/>
    </row>
    <row r="83" spans="2:8">
      <c r="B83" s="1" t="s">
        <v>129</v>
      </c>
      <c r="C83" s="18" t="s">
        <v>171</v>
      </c>
      <c r="D83" s="3">
        <f t="shared" si="0"/>
        <v>66</v>
      </c>
      <c r="E83" s="5" t="s">
        <v>174</v>
      </c>
      <c r="F83" s="1" t="s">
        <v>175</v>
      </c>
      <c r="G83" s="4"/>
      <c r="H83" s="1"/>
    </row>
    <row r="84" spans="2:8">
      <c r="B84" s="1" t="s">
        <v>129</v>
      </c>
      <c r="C84" s="18" t="s">
        <v>171</v>
      </c>
      <c r="D84" s="3">
        <f t="shared" si="0"/>
        <v>67</v>
      </c>
      <c r="E84" s="5" t="s">
        <v>176</v>
      </c>
      <c r="F84" s="1" t="s">
        <v>177</v>
      </c>
      <c r="G84" s="4"/>
      <c r="H84" s="1"/>
    </row>
    <row r="85" spans="2:8">
      <c r="B85" s="1" t="s">
        <v>129</v>
      </c>
      <c r="C85" s="18" t="s">
        <v>178</v>
      </c>
      <c r="D85" s="3">
        <f t="shared" si="0"/>
        <v>68</v>
      </c>
      <c r="E85" s="5" t="s">
        <v>179</v>
      </c>
      <c r="F85" s="1" t="s">
        <v>180</v>
      </c>
      <c r="G85" s="4"/>
      <c r="H85" s="1"/>
    </row>
    <row r="86" spans="2:8" ht="21.6">
      <c r="B86" s="1" t="s">
        <v>129</v>
      </c>
      <c r="C86" s="18" t="s">
        <v>178</v>
      </c>
      <c r="D86" s="3">
        <f t="shared" si="0"/>
        <v>69</v>
      </c>
      <c r="E86" s="5" t="s">
        <v>181</v>
      </c>
      <c r="F86" s="1" t="s">
        <v>182</v>
      </c>
      <c r="G86" s="4"/>
      <c r="H86" s="1"/>
    </row>
    <row r="87" spans="2:8" ht="21.6">
      <c r="B87" s="1" t="s">
        <v>129</v>
      </c>
      <c r="C87" s="18" t="s">
        <v>178</v>
      </c>
      <c r="D87" s="3">
        <f t="shared" si="0"/>
        <v>70</v>
      </c>
      <c r="E87" s="5" t="s">
        <v>183</v>
      </c>
      <c r="F87" s="1" t="s">
        <v>184</v>
      </c>
      <c r="G87" s="4"/>
      <c r="H87" s="1"/>
    </row>
    <row r="88" spans="2:8">
      <c r="B88" s="1" t="s">
        <v>129</v>
      </c>
      <c r="C88" s="18" t="s">
        <v>178</v>
      </c>
      <c r="D88" s="3">
        <f t="shared" si="0"/>
        <v>71</v>
      </c>
      <c r="E88" s="5" t="s">
        <v>185</v>
      </c>
      <c r="F88" s="1" t="s">
        <v>186</v>
      </c>
      <c r="G88" s="4"/>
      <c r="H88" s="1"/>
    </row>
    <row r="89" spans="2:8">
      <c r="B89" s="1" t="s">
        <v>129</v>
      </c>
      <c r="C89" s="18" t="s">
        <v>178</v>
      </c>
      <c r="D89" s="3">
        <f t="shared" si="0"/>
        <v>72</v>
      </c>
      <c r="E89" s="5" t="s">
        <v>187</v>
      </c>
      <c r="F89" s="1" t="s">
        <v>188</v>
      </c>
      <c r="G89" s="4"/>
      <c r="H89" s="1"/>
    </row>
    <row r="90" spans="2:8">
      <c r="B90" s="1" t="s">
        <v>129</v>
      </c>
      <c r="C90" s="18" t="s">
        <v>178</v>
      </c>
      <c r="D90" s="3">
        <f t="shared" si="0"/>
        <v>73</v>
      </c>
      <c r="E90" s="5" t="s">
        <v>189</v>
      </c>
      <c r="F90" s="1" t="s">
        <v>190</v>
      </c>
      <c r="G90" s="4"/>
      <c r="H90" s="1"/>
    </row>
    <row r="91" spans="2:8">
      <c r="B91" s="1" t="s">
        <v>129</v>
      </c>
      <c r="C91" s="18" t="s">
        <v>178</v>
      </c>
      <c r="D91" s="3">
        <f t="shared" si="0"/>
        <v>74</v>
      </c>
      <c r="E91" s="5" t="s">
        <v>191</v>
      </c>
      <c r="F91" s="1" t="s">
        <v>192</v>
      </c>
      <c r="G91" s="4"/>
      <c r="H91" s="1"/>
    </row>
    <row r="92" spans="2:8">
      <c r="B92" s="1" t="s">
        <v>129</v>
      </c>
      <c r="C92" s="18" t="s">
        <v>178</v>
      </c>
      <c r="D92" s="3">
        <f t="shared" si="0"/>
        <v>75</v>
      </c>
      <c r="E92" s="5" t="s">
        <v>193</v>
      </c>
      <c r="F92" s="1" t="s">
        <v>194</v>
      </c>
      <c r="G92" s="4"/>
      <c r="H92" s="1"/>
    </row>
  </sheetData>
  <sortState xmlns:xlrd2="http://schemas.microsoft.com/office/spreadsheetml/2017/richdata2" ref="E4:F30">
    <sortCondition ref="E3"/>
  </sortState>
  <mergeCells count="16">
    <mergeCell ref="E21:E23"/>
    <mergeCell ref="D21:D23"/>
    <mergeCell ref="F21:F23"/>
    <mergeCell ref="C4:C23"/>
    <mergeCell ref="E13:E16"/>
    <mergeCell ref="F13:F16"/>
    <mergeCell ref="D13:D16"/>
    <mergeCell ref="E17:E20"/>
    <mergeCell ref="F17:F20"/>
    <mergeCell ref="D17:D20"/>
    <mergeCell ref="E4:E7"/>
    <mergeCell ref="E9:E12"/>
    <mergeCell ref="F9:F12"/>
    <mergeCell ref="F4:F7"/>
    <mergeCell ref="D4:D7"/>
    <mergeCell ref="D9:D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A78AD-4342-4F2E-85AA-E09D133BDDB5}">
  <dimension ref="A2:Z6"/>
  <sheetViews>
    <sheetView zoomScale="68" zoomScaleNormal="68" workbookViewId="0">
      <selection activeCell="F5" sqref="F5"/>
    </sheetView>
  </sheetViews>
  <sheetFormatPr defaultColWidth="11.42578125" defaultRowHeight="14.45"/>
  <cols>
    <col min="1" max="1" width="24.85546875" customWidth="1"/>
    <col min="2" max="8" width="19.28515625" customWidth="1"/>
    <col min="9" max="9" width="26.28515625" customWidth="1"/>
  </cols>
  <sheetData>
    <row r="2" spans="1:26" ht="15" customHeight="1">
      <c r="B2" s="82" t="s">
        <v>195</v>
      </c>
      <c r="C2" s="83"/>
      <c r="D2" s="83"/>
      <c r="E2" s="84"/>
      <c r="F2" s="85" t="s">
        <v>196</v>
      </c>
      <c r="G2" s="86"/>
      <c r="H2" s="86"/>
      <c r="I2" s="87"/>
    </row>
    <row r="3" spans="1:26" ht="50.25" customHeight="1">
      <c r="A3" s="19"/>
      <c r="B3" s="21" t="s">
        <v>197</v>
      </c>
      <c r="C3" s="21" t="s">
        <v>198</v>
      </c>
      <c r="D3" s="21" t="s">
        <v>199</v>
      </c>
      <c r="E3" s="21" t="s">
        <v>200</v>
      </c>
      <c r="F3" s="22" t="s">
        <v>201</v>
      </c>
      <c r="G3" s="22" t="s">
        <v>202</v>
      </c>
      <c r="H3" s="22" t="s">
        <v>203</v>
      </c>
      <c r="I3" s="23" t="s">
        <v>204</v>
      </c>
    </row>
    <row r="4" spans="1:26" ht="15" thickBot="1">
      <c r="A4" s="20" t="s">
        <v>205</v>
      </c>
      <c r="B4" s="20" t="s">
        <v>206</v>
      </c>
      <c r="C4" s="20" t="s">
        <v>207</v>
      </c>
      <c r="D4" s="20" t="s">
        <v>208</v>
      </c>
      <c r="E4" s="20" t="s">
        <v>209</v>
      </c>
      <c r="F4" s="20" t="s">
        <v>210</v>
      </c>
      <c r="G4" s="20" t="s">
        <v>211</v>
      </c>
      <c r="H4" s="20" t="s">
        <v>212</v>
      </c>
      <c r="I4" s="20" t="s">
        <v>213</v>
      </c>
    </row>
    <row r="5" spans="1:26" ht="409.5" customHeight="1" thickBot="1">
      <c r="A5" s="66" t="s">
        <v>214</v>
      </c>
      <c r="B5" s="67" t="s">
        <v>215</v>
      </c>
      <c r="C5" s="67" t="s">
        <v>216</v>
      </c>
      <c r="D5" s="67" t="s">
        <v>217</v>
      </c>
      <c r="E5" s="67" t="s">
        <v>218</v>
      </c>
      <c r="F5" s="68" t="s">
        <v>219</v>
      </c>
      <c r="G5" s="68" t="s">
        <v>220</v>
      </c>
      <c r="H5" s="68" t="s">
        <v>221</v>
      </c>
      <c r="I5" s="68" t="s">
        <v>222</v>
      </c>
      <c r="J5" s="65"/>
      <c r="K5" s="65"/>
      <c r="L5" s="65"/>
      <c r="M5" s="65"/>
      <c r="N5" s="65"/>
      <c r="O5" s="65"/>
      <c r="P5" s="65"/>
      <c r="Q5" s="65"/>
      <c r="R5" s="65"/>
      <c r="S5" s="65"/>
      <c r="T5" s="65"/>
      <c r="U5" s="65"/>
      <c r="V5" s="65"/>
      <c r="W5" s="65"/>
      <c r="X5" s="65"/>
      <c r="Y5" s="65"/>
      <c r="Z5" s="65"/>
    </row>
    <row r="6" spans="1:26" ht="409.5" customHeight="1" thickBot="1">
      <c r="A6" s="69" t="s">
        <v>223</v>
      </c>
      <c r="B6" s="70" t="s">
        <v>224</v>
      </c>
      <c r="C6" s="70" t="s">
        <v>225</v>
      </c>
      <c r="D6" s="70" t="s">
        <v>226</v>
      </c>
      <c r="E6" s="70" t="s">
        <v>227</v>
      </c>
      <c r="F6" s="70" t="s">
        <v>228</v>
      </c>
      <c r="G6" s="70" t="s">
        <v>229</v>
      </c>
      <c r="H6" s="70" t="s">
        <v>230</v>
      </c>
      <c r="I6" s="70" t="s">
        <v>231</v>
      </c>
      <c r="J6" s="65"/>
      <c r="K6" s="65"/>
      <c r="L6" s="65"/>
      <c r="M6" s="65"/>
      <c r="N6" s="65"/>
      <c r="O6" s="65"/>
      <c r="P6" s="65"/>
      <c r="Q6" s="65"/>
      <c r="R6" s="65"/>
      <c r="S6" s="65"/>
      <c r="T6" s="65"/>
      <c r="U6" s="65"/>
      <c r="V6" s="65"/>
      <c r="W6" s="65"/>
      <c r="X6" s="65"/>
      <c r="Y6" s="65"/>
      <c r="Z6" s="65"/>
    </row>
  </sheetData>
  <autoFilter ref="A4:I4" xr:uid="{00000000-0009-0000-0000-000001000000}"/>
  <mergeCells count="2">
    <mergeCell ref="B2:E2"/>
    <mergeCell ref="F2:I2"/>
  </mergeCells>
  <pageMargins left="0.7" right="0.7" top="0.75" bottom="0.75" header="0.3" footer="0.3"/>
  <pageSetup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31"/>
  <sheetViews>
    <sheetView showGridLines="0" tabSelected="1" topLeftCell="Y13" zoomScale="96" zoomScaleNormal="70" workbookViewId="0">
      <selection activeCell="AI18" sqref="AI18"/>
    </sheetView>
  </sheetViews>
  <sheetFormatPr defaultColWidth="11.42578125" defaultRowHeight="14.45"/>
  <cols>
    <col min="1" max="1" width="12.85546875" customWidth="1"/>
    <col min="2" max="2" width="8.28515625" customWidth="1"/>
    <col min="3" max="3" width="27.140625" customWidth="1"/>
    <col min="4" max="4" width="23.28515625" customWidth="1"/>
    <col min="5" max="5" width="28.42578125" customWidth="1"/>
    <col min="6" max="6" width="49.28515625" customWidth="1"/>
    <col min="7" max="7" width="20.7109375" customWidth="1"/>
    <col min="8" max="8" width="15.85546875" customWidth="1"/>
    <col min="9" max="9" width="19.5703125" customWidth="1"/>
    <col min="10" max="10" width="15.85546875" customWidth="1"/>
    <col min="11" max="11" width="10.28515625" customWidth="1"/>
    <col min="12" max="12" width="11.5703125" customWidth="1"/>
    <col min="13" max="13" width="7.42578125" customWidth="1"/>
    <col min="14" max="14" width="16.5703125" customWidth="1"/>
    <col min="15" max="15" width="6.7109375" customWidth="1"/>
    <col min="16" max="16" width="12.140625" customWidth="1"/>
    <col min="17" max="17" width="15.5703125" customWidth="1"/>
    <col min="18" max="18" width="13.42578125" customWidth="1"/>
    <col min="19" max="19" width="7" customWidth="1"/>
    <col min="20" max="20" width="12.7109375" customWidth="1"/>
    <col min="21" max="21" width="8.28515625" customWidth="1"/>
    <col min="22" max="22" width="12.7109375" customWidth="1"/>
    <col min="23" max="23" width="8.42578125" customWidth="1"/>
    <col min="24" max="24" width="17.5703125" customWidth="1"/>
    <col min="25" max="25" width="42.28515625" customWidth="1"/>
    <col min="26" max="26" width="21.85546875" customWidth="1"/>
    <col min="27" max="27" width="37.28515625" customWidth="1"/>
    <col min="28" max="28" width="9.85546875" customWidth="1"/>
    <col min="29" max="29" width="8.85546875" customWidth="1"/>
    <col min="30" max="30" width="13.7109375" customWidth="1"/>
    <col min="31" max="31" width="11.85546875" customWidth="1"/>
    <col min="32" max="32" width="12.5703125" customWidth="1"/>
    <col min="33" max="33" width="12.140625" customWidth="1"/>
    <col min="34" max="34" width="9.140625" customWidth="1"/>
    <col min="35" max="35" width="10.85546875" customWidth="1"/>
    <col min="36" max="36" width="8.7109375" customWidth="1"/>
    <col min="37" max="37" width="8.140625" customWidth="1"/>
    <col min="38" max="38" width="9.42578125" customWidth="1"/>
    <col min="39" max="39" width="8.42578125" customWidth="1"/>
    <col min="40" max="40" width="7.85546875" customWidth="1"/>
    <col min="41" max="41" width="13.28515625" customWidth="1"/>
    <col min="42" max="42" width="7.7109375" customWidth="1"/>
    <col min="43" max="43" width="13.28515625" customWidth="1"/>
    <col min="44" max="44" width="12.7109375" customWidth="1"/>
    <col min="45" max="45" width="12" customWidth="1"/>
    <col min="46" max="47" width="17.28515625" customWidth="1"/>
    <col min="48" max="48" width="14.28515625" customWidth="1"/>
    <col min="49" max="49" width="12.28515625" customWidth="1"/>
    <col min="50" max="52" width="17.28515625" customWidth="1"/>
    <col min="53" max="54" width="22" customWidth="1"/>
    <col min="55" max="55" width="12.140625" customWidth="1"/>
    <col min="61" max="61" width="54.140625" customWidth="1"/>
    <col min="16338" max="16384" width="25.42578125" customWidth="1"/>
  </cols>
  <sheetData>
    <row r="1" spans="1:61" s="7" customFormat="1" ht="16.5" customHeight="1">
      <c r="A1" s="107"/>
      <c r="B1" s="107"/>
      <c r="C1" s="107"/>
      <c r="D1" s="128" t="s">
        <v>232</v>
      </c>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9" t="s">
        <v>233</v>
      </c>
      <c r="BC1" s="129"/>
      <c r="BI1" s="29" t="s">
        <v>234</v>
      </c>
    </row>
    <row r="2" spans="1:61" s="7" customFormat="1" ht="16.5" customHeight="1">
      <c r="A2" s="107"/>
      <c r="B2" s="107"/>
      <c r="C2" s="107"/>
      <c r="D2" s="130" t="s">
        <v>235</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2"/>
      <c r="BB2" s="129" t="s">
        <v>236</v>
      </c>
      <c r="BC2" s="129"/>
      <c r="BI2" s="29" t="s">
        <v>237</v>
      </c>
    </row>
    <row r="3" spans="1:61" s="7" customFormat="1" ht="16.5" customHeight="1">
      <c r="A3" s="107"/>
      <c r="B3" s="107"/>
      <c r="C3" s="107"/>
      <c r="D3" s="130" t="s">
        <v>238</v>
      </c>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2"/>
      <c r="BB3" s="129" t="s">
        <v>239</v>
      </c>
      <c r="BC3" s="129"/>
      <c r="BI3" s="29" t="s">
        <v>240</v>
      </c>
    </row>
    <row r="4" spans="1:61" s="7" customFormat="1" ht="18" customHeight="1">
      <c r="A4" s="107"/>
      <c r="B4" s="107"/>
      <c r="C4" s="107"/>
      <c r="D4" s="133" t="s">
        <v>241</v>
      </c>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5"/>
      <c r="BB4" s="129" t="s">
        <v>242</v>
      </c>
      <c r="BC4" s="129"/>
      <c r="BI4" s="29" t="s">
        <v>243</v>
      </c>
    </row>
    <row r="5" spans="1:61" s="8" customFormat="1" ht="41.25" customHeight="1">
      <c r="A5" s="108" t="s">
        <v>244</v>
      </c>
      <c r="B5" s="109"/>
      <c r="C5" s="109"/>
      <c r="D5" s="139" t="s">
        <v>232</v>
      </c>
      <c r="E5" s="140"/>
      <c r="F5" s="44" t="s">
        <v>245</v>
      </c>
      <c r="G5" s="45" t="s">
        <v>76</v>
      </c>
      <c r="H5" s="44" t="s">
        <v>246</v>
      </c>
      <c r="I5" s="45" t="s">
        <v>83</v>
      </c>
      <c r="J5" s="44" t="s">
        <v>0</v>
      </c>
      <c r="K5" s="46" t="s">
        <v>247</v>
      </c>
      <c r="L5" s="149" t="s">
        <v>248</v>
      </c>
      <c r="M5" s="100"/>
      <c r="N5" s="33"/>
      <c r="O5" s="42"/>
      <c r="P5" s="55"/>
      <c r="Q5" s="55"/>
      <c r="R5" s="55"/>
      <c r="S5" s="56"/>
      <c r="T5" s="56"/>
      <c r="U5" s="56"/>
      <c r="AS5" s="57"/>
      <c r="BB5" s="126"/>
      <c r="BC5" s="127"/>
      <c r="BI5" s="29" t="s">
        <v>249</v>
      </c>
    </row>
    <row r="6" spans="1:61" s="8" customFormat="1" ht="26.45">
      <c r="A6" s="110" t="s">
        <v>250</v>
      </c>
      <c r="B6" s="111"/>
      <c r="C6" s="112"/>
      <c r="D6" s="106" t="s">
        <v>251</v>
      </c>
      <c r="E6" s="106"/>
      <c r="F6" s="106"/>
      <c r="G6" s="106"/>
      <c r="H6" s="106"/>
      <c r="I6" s="106"/>
      <c r="J6" s="106"/>
      <c r="K6" s="106"/>
      <c r="L6" s="104" t="s">
        <v>252</v>
      </c>
      <c r="M6" s="105"/>
      <c r="N6" s="43"/>
      <c r="O6" s="42"/>
      <c r="P6" s="55"/>
      <c r="Q6" s="58"/>
      <c r="R6" s="58"/>
      <c r="S6" s="58"/>
      <c r="T6" s="58"/>
      <c r="W6" s="35" t="s">
        <v>253</v>
      </c>
      <c r="X6" s="136"/>
      <c r="Y6" s="136"/>
      <c r="Z6" s="136"/>
      <c r="AA6" s="136"/>
      <c r="AB6" s="136"/>
      <c r="AC6" s="136"/>
      <c r="AD6" s="136"/>
      <c r="AE6" s="136"/>
      <c r="AF6" s="136"/>
      <c r="AG6" s="136"/>
      <c r="AH6" s="136"/>
      <c r="AI6" s="136"/>
      <c r="AJ6" s="36"/>
      <c r="AK6" s="36"/>
      <c r="AL6" s="36"/>
      <c r="AM6" s="36"/>
      <c r="AN6" s="37"/>
      <c r="AO6" s="38"/>
      <c r="AP6" s="38"/>
      <c r="AQ6" s="38"/>
      <c r="AS6" s="57"/>
      <c r="AT6" s="34"/>
      <c r="AU6" s="34"/>
      <c r="AV6" s="34"/>
      <c r="AW6" s="34"/>
      <c r="AX6" s="34"/>
      <c r="AY6" s="34"/>
      <c r="AZ6" s="34"/>
      <c r="BA6" s="34"/>
      <c r="BB6" s="137"/>
      <c r="BC6" s="138"/>
      <c r="BI6" s="29" t="s">
        <v>254</v>
      </c>
    </row>
    <row r="7" spans="1:61" s="8" customFormat="1" ht="29.25" customHeight="1">
      <c r="A7" s="182" t="s">
        <v>255</v>
      </c>
      <c r="B7" s="183"/>
      <c r="C7" s="183"/>
      <c r="D7" s="183"/>
      <c r="E7" s="183"/>
      <c r="F7" s="183"/>
      <c r="G7" s="183"/>
      <c r="H7" s="183"/>
      <c r="I7" s="183"/>
      <c r="J7" s="183"/>
      <c r="K7" s="183"/>
      <c r="L7" s="183"/>
      <c r="M7" s="183"/>
      <c r="N7" s="183"/>
      <c r="O7" s="183"/>
      <c r="P7" s="183"/>
      <c r="Q7" s="183"/>
      <c r="R7" s="183"/>
      <c r="S7" s="183"/>
      <c r="T7" s="183"/>
      <c r="U7" s="183"/>
      <c r="V7" s="183"/>
      <c r="W7" s="141" t="s">
        <v>256</v>
      </c>
      <c r="X7" s="141"/>
      <c r="Y7" s="141"/>
      <c r="Z7" s="141"/>
      <c r="AA7" s="141"/>
      <c r="AB7" s="141"/>
      <c r="AC7" s="141"/>
      <c r="AD7" s="141"/>
      <c r="AE7" s="141"/>
      <c r="AF7" s="141"/>
      <c r="AG7" s="141"/>
      <c r="AH7" s="141"/>
      <c r="AI7" s="141"/>
      <c r="AJ7" s="141"/>
      <c r="AK7" s="141"/>
      <c r="AL7" s="141"/>
      <c r="AM7" s="141"/>
      <c r="AN7" s="141"/>
      <c r="AO7" s="141"/>
      <c r="AP7" s="141"/>
      <c r="AQ7" s="141"/>
      <c r="AR7" s="141"/>
      <c r="AS7" s="142"/>
      <c r="AT7" s="143" t="s">
        <v>257</v>
      </c>
      <c r="AU7" s="143"/>
      <c r="AV7" s="143"/>
      <c r="AW7" s="143"/>
      <c r="AX7" s="143"/>
      <c r="AY7" s="143"/>
      <c r="AZ7" s="143"/>
      <c r="BA7" s="143"/>
      <c r="BB7" s="143"/>
      <c r="BC7" s="144"/>
    </row>
    <row r="8" spans="1:61" s="8" customFormat="1" ht="33" customHeight="1">
      <c r="A8" s="97" t="s">
        <v>258</v>
      </c>
      <c r="B8" s="97"/>
      <c r="C8" s="97"/>
      <c r="D8" s="97"/>
      <c r="E8" s="97"/>
      <c r="F8" s="97"/>
      <c r="G8" s="97"/>
      <c r="H8" s="97"/>
      <c r="I8" s="97"/>
      <c r="J8" s="98"/>
      <c r="K8" s="143" t="s">
        <v>259</v>
      </c>
      <c r="L8" s="143"/>
      <c r="M8" s="143"/>
      <c r="N8" s="143"/>
      <c r="O8" s="143"/>
      <c r="P8" s="143"/>
      <c r="Q8" s="143"/>
      <c r="R8" s="143"/>
      <c r="S8" s="143"/>
      <c r="T8" s="143"/>
      <c r="U8" s="143"/>
      <c r="V8" s="143"/>
      <c r="W8" s="163" t="s">
        <v>260</v>
      </c>
      <c r="X8" s="163"/>
      <c r="Y8" s="163"/>
      <c r="Z8" s="163"/>
      <c r="AA8" s="163"/>
      <c r="AB8" s="165" t="s">
        <v>261</v>
      </c>
      <c r="AC8" s="165"/>
      <c r="AD8" s="165"/>
      <c r="AE8" s="165"/>
      <c r="AF8" s="165"/>
      <c r="AG8" s="165"/>
      <c r="AH8" s="165"/>
      <c r="AI8" s="165"/>
      <c r="AJ8" s="166"/>
      <c r="AK8" s="166"/>
      <c r="AL8" s="166"/>
      <c r="AM8" s="166"/>
      <c r="AN8" s="166"/>
      <c r="AO8" s="166"/>
      <c r="AP8" s="166"/>
      <c r="AQ8" s="166"/>
      <c r="AR8" s="166"/>
      <c r="AS8" s="166"/>
      <c r="AT8" s="145"/>
      <c r="AU8" s="145"/>
      <c r="AV8" s="145"/>
      <c r="AW8" s="145"/>
      <c r="AX8" s="145"/>
      <c r="AY8" s="145"/>
      <c r="AZ8" s="145"/>
      <c r="BA8" s="145"/>
      <c r="BB8" s="145"/>
      <c r="BC8" s="146"/>
    </row>
    <row r="9" spans="1:61" s="9" customFormat="1" ht="33" customHeight="1">
      <c r="A9" s="99"/>
      <c r="B9" s="99"/>
      <c r="C9" s="99"/>
      <c r="D9" s="99"/>
      <c r="E9" s="99"/>
      <c r="F9" s="99"/>
      <c r="G9" s="99"/>
      <c r="H9" s="99"/>
      <c r="I9" s="99"/>
      <c r="J9" s="100"/>
      <c r="K9" s="93" t="s">
        <v>262</v>
      </c>
      <c r="L9" s="93" t="s">
        <v>263</v>
      </c>
      <c r="M9" s="93" t="s">
        <v>264</v>
      </c>
      <c r="N9" s="93" t="s">
        <v>265</v>
      </c>
      <c r="O9" s="93" t="s">
        <v>266</v>
      </c>
      <c r="P9" s="93" t="s">
        <v>267</v>
      </c>
      <c r="Q9" s="93" t="s">
        <v>268</v>
      </c>
      <c r="R9" s="93" t="s">
        <v>269</v>
      </c>
      <c r="S9" s="93" t="s">
        <v>270</v>
      </c>
      <c r="T9" s="93" t="s">
        <v>271</v>
      </c>
      <c r="U9" s="93" t="s">
        <v>272</v>
      </c>
      <c r="V9" s="93" t="s">
        <v>273</v>
      </c>
      <c r="W9" s="163"/>
      <c r="X9" s="163"/>
      <c r="Y9" s="163"/>
      <c r="Z9" s="163"/>
      <c r="AA9" s="164"/>
      <c r="AB9" s="147" t="s">
        <v>274</v>
      </c>
      <c r="AC9" s="147"/>
      <c r="AD9" s="147"/>
      <c r="AE9" s="147"/>
      <c r="AF9" s="147"/>
      <c r="AG9" s="147"/>
      <c r="AH9" s="147"/>
      <c r="AI9" s="147"/>
      <c r="AJ9" s="167" t="s">
        <v>275</v>
      </c>
      <c r="AK9" s="28"/>
      <c r="AL9" s="168" t="s">
        <v>276</v>
      </c>
      <c r="AM9" s="168" t="s">
        <v>277</v>
      </c>
      <c r="AN9" s="113" t="s">
        <v>278</v>
      </c>
      <c r="AO9" s="113" t="s">
        <v>279</v>
      </c>
      <c r="AP9" s="168" t="s">
        <v>280</v>
      </c>
      <c r="AQ9" s="113" t="s">
        <v>281</v>
      </c>
      <c r="AR9" s="113" t="s">
        <v>282</v>
      </c>
      <c r="AS9" s="113" t="s">
        <v>283</v>
      </c>
      <c r="AT9" s="145"/>
      <c r="AU9" s="145"/>
      <c r="AV9" s="145"/>
      <c r="AW9" s="145"/>
      <c r="AX9" s="145"/>
      <c r="AY9" s="145"/>
      <c r="AZ9" s="145"/>
      <c r="BA9" s="145"/>
      <c r="BB9" s="145"/>
      <c r="BC9" s="146"/>
    </row>
    <row r="10" spans="1:61" s="9" customFormat="1" ht="49.5" customHeight="1">
      <c r="A10" s="91" t="s">
        <v>284</v>
      </c>
      <c r="B10" s="91" t="s">
        <v>285</v>
      </c>
      <c r="C10" s="92" t="s">
        <v>286</v>
      </c>
      <c r="D10" s="92" t="s">
        <v>287</v>
      </c>
      <c r="E10" s="92" t="s">
        <v>288</v>
      </c>
      <c r="F10" s="92" t="s">
        <v>289</v>
      </c>
      <c r="G10" s="92" t="s">
        <v>290</v>
      </c>
      <c r="H10" s="92"/>
      <c r="I10" s="92"/>
      <c r="J10" s="92"/>
      <c r="K10" s="93"/>
      <c r="L10" s="93"/>
      <c r="M10" s="93"/>
      <c r="N10" s="93"/>
      <c r="O10" s="93"/>
      <c r="P10" s="93"/>
      <c r="Q10" s="93"/>
      <c r="R10" s="93"/>
      <c r="S10" s="93"/>
      <c r="T10" s="93"/>
      <c r="U10" s="93"/>
      <c r="V10" s="93"/>
      <c r="W10" s="163"/>
      <c r="X10" s="163"/>
      <c r="Y10" s="163"/>
      <c r="Z10" s="163"/>
      <c r="AA10" s="163"/>
      <c r="AB10" s="148" t="s">
        <v>291</v>
      </c>
      <c r="AC10" s="148"/>
      <c r="AD10" s="148"/>
      <c r="AE10" s="148"/>
      <c r="AF10" s="148"/>
      <c r="AG10" s="148" t="s">
        <v>292</v>
      </c>
      <c r="AH10" s="148"/>
      <c r="AI10" s="148"/>
      <c r="AJ10" s="168"/>
      <c r="AK10" s="28"/>
      <c r="AL10" s="168"/>
      <c r="AM10" s="168"/>
      <c r="AN10" s="113"/>
      <c r="AO10" s="113"/>
      <c r="AP10" s="168"/>
      <c r="AQ10" s="113"/>
      <c r="AR10" s="113"/>
      <c r="AS10" s="113"/>
      <c r="AT10" s="160" t="s">
        <v>293</v>
      </c>
      <c r="AU10" s="160" t="s">
        <v>294</v>
      </c>
      <c r="AV10" s="160" t="s">
        <v>295</v>
      </c>
      <c r="AW10" s="160" t="s">
        <v>296</v>
      </c>
      <c r="AX10" s="162" t="s">
        <v>297</v>
      </c>
      <c r="AY10" s="162"/>
      <c r="AZ10" s="162"/>
      <c r="BA10" s="92" t="s">
        <v>298</v>
      </c>
      <c r="BB10" s="92" t="s">
        <v>299</v>
      </c>
      <c r="BC10" s="159" t="s">
        <v>300</v>
      </c>
    </row>
    <row r="11" spans="1:61" s="9" customFormat="1" ht="64.5" customHeight="1">
      <c r="A11" s="91"/>
      <c r="B11" s="91"/>
      <c r="C11" s="92"/>
      <c r="D11" s="92"/>
      <c r="E11" s="92"/>
      <c r="F11" s="92"/>
      <c r="G11" s="10" t="s">
        <v>301</v>
      </c>
      <c r="H11" s="10" t="s">
        <v>302</v>
      </c>
      <c r="I11" s="10" t="s">
        <v>303</v>
      </c>
      <c r="J11" s="10" t="s">
        <v>304</v>
      </c>
      <c r="K11" s="93"/>
      <c r="L11" s="93"/>
      <c r="M11" s="93"/>
      <c r="N11" s="93"/>
      <c r="O11" s="93"/>
      <c r="P11" s="93"/>
      <c r="Q11" s="93"/>
      <c r="R11" s="93"/>
      <c r="S11" s="93"/>
      <c r="T11" s="93"/>
      <c r="U11" s="93"/>
      <c r="V11" s="93"/>
      <c r="W11" s="11" t="s">
        <v>305</v>
      </c>
      <c r="X11" s="11" t="s">
        <v>306</v>
      </c>
      <c r="Y11" s="11" t="s">
        <v>307</v>
      </c>
      <c r="Z11" s="11" t="s">
        <v>308</v>
      </c>
      <c r="AA11" s="12" t="s">
        <v>309</v>
      </c>
      <c r="AB11" s="12" t="s">
        <v>310</v>
      </c>
      <c r="AC11" s="11" t="s">
        <v>311</v>
      </c>
      <c r="AD11" s="11" t="s">
        <v>312</v>
      </c>
      <c r="AE11" s="12" t="s">
        <v>313</v>
      </c>
      <c r="AF11" s="11" t="s">
        <v>314</v>
      </c>
      <c r="AG11" s="11" t="s">
        <v>315</v>
      </c>
      <c r="AH11" s="11" t="s">
        <v>316</v>
      </c>
      <c r="AI11" s="11" t="s">
        <v>317</v>
      </c>
      <c r="AJ11" s="28" t="s">
        <v>318</v>
      </c>
      <c r="AK11" s="28"/>
      <c r="AL11" s="28" t="s">
        <v>319</v>
      </c>
      <c r="AM11" s="28" t="s">
        <v>320</v>
      </c>
      <c r="AN11" s="113"/>
      <c r="AO11" s="113"/>
      <c r="AP11" s="168"/>
      <c r="AQ11" s="113"/>
      <c r="AR11" s="113"/>
      <c r="AS11" s="113"/>
      <c r="AT11" s="161"/>
      <c r="AU11" s="161"/>
      <c r="AV11" s="161"/>
      <c r="AW11" s="161"/>
      <c r="AX11" s="12" t="s">
        <v>321</v>
      </c>
      <c r="AY11" s="12" t="s">
        <v>322</v>
      </c>
      <c r="AZ11" s="12" t="s">
        <v>323</v>
      </c>
      <c r="BA11" s="92"/>
      <c r="BB11" s="92"/>
      <c r="BC11" s="159"/>
      <c r="BF11" s="24"/>
    </row>
    <row r="12" spans="1:61" s="15" customFormat="1" ht="84.75" customHeight="1">
      <c r="A12" s="88" t="str">
        <f>+CONTEXTO!A5</f>
        <v>RECONOCIMIENTO Y FORTALECIMIENTO DE LOS GRUPOS ÉTNICOS DEL DISTRITO DE CARTAGENA</v>
      </c>
      <c r="B12" s="94" t="s">
        <v>324</v>
      </c>
      <c r="C12" s="95" t="s">
        <v>325</v>
      </c>
      <c r="D12" s="95" t="s">
        <v>326</v>
      </c>
      <c r="E12" s="95" t="s">
        <v>327</v>
      </c>
      <c r="F12" s="96" t="str">
        <f>+CONCATENATE(C12," ",D12," ",E12)</f>
        <v>Posibilidad de perdida reputacional Por expedición extemporánea de los certificados para el reconocimiento de las autoridades étnicas debido a la falta de conocimiento de los funcionarios sobre la normatividad vigente y falta de monitoreo de las actividades asignadas en el proceso.</v>
      </c>
      <c r="G12" s="95" t="s">
        <v>328</v>
      </c>
      <c r="H12" s="95"/>
      <c r="I12" s="95" t="s">
        <v>329</v>
      </c>
      <c r="J12" s="157" t="s">
        <v>329</v>
      </c>
      <c r="K12" s="117">
        <v>32</v>
      </c>
      <c r="L12" s="121" t="str">
        <f>IF(K12&lt;=0,"",IF(K12&lt;=2,"Muy Baja",IF(K12&lt;=24,"Baja",IF(K12&lt;=500,"Media",IF(K12&lt;=5000,"Alta","Muy Alta")))))</f>
        <v>Media</v>
      </c>
      <c r="M12" s="122">
        <f>IF(L12="","",IF(L12="Muy Baja",0.2,IF(L12="Baja",0.4,IF(L12="Media",0.6,IF(L12="Alta",0.8,IF(L12="Muy Alta",1,))))))</f>
        <v>0.6</v>
      </c>
      <c r="N12" s="158" t="s">
        <v>330</v>
      </c>
      <c r="O12" s="122">
        <f>IF(N12="","",IF(N12="menor a 10 SMLMV",0.2,IF(N12="ENTRE 10 Y 50 SMLMV",0.4,IF(N12="entre 50 y 100 SMLMV",0.6,IF(N12="entre 100 y 500 SMLMV",0.8,IF(N12="Mayor a 500 SMLMV",1,))))))</f>
        <v>0</v>
      </c>
      <c r="P12" s="121" t="str">
        <f>IF(O12&lt;=0,"",IF(O12&lt;=20%,"Leve",IF(O12&lt;=40%,"Menor",IF(O12&lt;=60%,"Moderado",IF(O12&lt;=80%,"Mayor","Catastrofico")))))</f>
        <v/>
      </c>
      <c r="Q12" s="118" t="s">
        <v>243</v>
      </c>
      <c r="R12" s="121" t="str">
        <f>IF(S12&lt;=0,"",IF(S12&lt;=20%,"Leve",IF(S12&lt;=40%,"Menor",IF(S12&lt;=60%,"Moderado",IF(S12&lt;=80%,"Mayor","Catastrofico")))))</f>
        <v>Moderado</v>
      </c>
      <c r="S12" s="122">
        <f>IF(Q12="","",IF(Q12="El riesgo afecta la imagen de algún área de la organización",0.2,IF(Q12="El riesgo afecta la imagen de la entidad internamente, de conocimiento general nivel interno, de junta directiva y accionistas y/o de proveedores",0.4,IF(Q12="El riesgo afecta la imagen de la entidad con algunos usuarios de relevancia frente al logro de los objetivos",0.6,IF(Q12="El riesgo afecta la imagen de la entidad con efecto publicitario sostenido a nivel de sector administrativo, nivel departamental o municipal",0.8,IF(Q12="El riesgo afecta la imagen de la entidad a nivel nacional, con efecto publicitario sostenido a nivel país",1,))))))</f>
        <v>0.6</v>
      </c>
      <c r="T12" s="121" t="str">
        <f>IF(U12&lt;=0,"",IF(U12&lt;=20%,"Leve",IF(U12&lt;=40%,"Menor",IF(U12&lt;=60%,"Moderado",IF(U12&lt;=80%,"Mayor","Catastrofico")))))</f>
        <v>Moderado</v>
      </c>
      <c r="U12" s="169">
        <f>+S12</f>
        <v>0.6</v>
      </c>
      <c r="V12" s="155" t="str">
        <f>IF(OR(AND(L12="Muy Baja",T12="Leve"),AND(L12="Muy Baja",T12="Menor"),AND(L12="Baja",T12="Leve")),"Bajo",IF(OR(AND(L12="Muy baja",T12="Moderado"),AND(L12="Baja",T12="Menor"),AND(L12="Baja",T12="Moderado"),AND(L12="Media",T12="Leve"),AND(L12="Media",T12="Menor"),AND(L12="Media",T12="Moderado"),AND(L12="Alta",T12="Leve"),AND(L12="Alta",T12="Menor")),"Moderado",IF(OR(AND(L12="Muy Baja",T12="Mayor"),AND(L12="Baja",T12="Mayor"),AND(L12="Media",T12="Mayor"),AND(L12="Alta",T12="Moderado"),AND(L12="Alta",T12="Mayor"),AND(L12="Muy Alta",T12="Leve"),AND(L12="Muy Alta",T12="Menor"),AND(L12="Muy Alta",T12="Moderado"),AND(L12="Muy Alta",T12="Mayor")),"Alto",IF(OR(AND(L12="Muy Baja",T12="Catastrofico"),AND(L12="Baja",T12="Catastrofico"),AND(L12="Media",T12="Catastrofico"),AND(L12="Alta",T12="Catastrofico"),AND(L12="Muy Alta",T12="Catastrofico")),"Extremo",))))</f>
        <v>Moderado</v>
      </c>
      <c r="W12" s="13">
        <v>1</v>
      </c>
      <c r="X12" s="47" t="s">
        <v>331</v>
      </c>
      <c r="Y12" s="71" t="s">
        <v>332</v>
      </c>
      <c r="Z12" s="72" t="s">
        <v>333</v>
      </c>
      <c r="AA12" s="13" t="str">
        <f t="shared" ref="AA12:AA21" si="0">+CONCATENATE(X12," ",Y12," ",Z12)</f>
        <v>El coordinador del subproceso Reconocimiento y fortalecimiento de los grupos étnicos del distrito de Cartagena Capacitara  y actualizara a los funcionarios que hacen parte del equipo de trabajo del subproceso sobre la normatividad vigente de los asuntos étnicos. Se hará seguimiento trimestral y si se presenta alguna observación, se notificará al profesional encargado para su correción.</v>
      </c>
      <c r="AB12" s="30" t="s">
        <v>334</v>
      </c>
      <c r="AC12" s="31">
        <f>IF(AB12="","",IF(AB12="Preventivo",0.25,IF(AB12="Detectivo",0.15,IF(AB12="Correctivo",0.1,))))</f>
        <v>0.25</v>
      </c>
      <c r="AD12" s="14" t="str">
        <f>+IF(OR(AB12='[2]11 FORMULAS'!$O$4,AB12='[2]11 FORMULAS'!$O$5),'[2]11 FORMULAS'!$P$5,IF(AB12='[2]11 FORMULAS'!$O$6,'[2]11 FORMULAS'!$P$6,""))</f>
        <v>Probabilidad</v>
      </c>
      <c r="AE12" s="30" t="s">
        <v>335</v>
      </c>
      <c r="AF12" s="31">
        <f>IF(AE12="","",IF(AE12="Manual",0.15,IF(AE12="Automatico",0.25,)))</f>
        <v>0.15</v>
      </c>
      <c r="AG12" s="32" t="s">
        <v>336</v>
      </c>
      <c r="AH12" s="32" t="s">
        <v>337</v>
      </c>
      <c r="AI12" s="32" t="s">
        <v>338</v>
      </c>
      <c r="AJ12" s="14">
        <f>+AC12+AF12</f>
        <v>0.4</v>
      </c>
      <c r="AK12" s="14">
        <f>+M12*AJ12</f>
        <v>0.24</v>
      </c>
      <c r="AL12" s="14">
        <f>+M12-AK12</f>
        <v>0.36</v>
      </c>
      <c r="AM12" s="14">
        <f>IF(AD12='[2]11 FORMULAS'!$P$6,U12-(U12*AJ12),U12)</f>
        <v>0.6</v>
      </c>
      <c r="AN12" s="156">
        <f>+AL16</f>
        <v>0.216</v>
      </c>
      <c r="AO12" s="121" t="str">
        <f>IF(AN12&lt;=0,"",IF(AN12&lt;=20%,"Muy Baja",IF(AN12&lt;=40%,"Baja",IF(AN12&lt;=60%,"Media",IF(AN12&lt;=80%,"Alta","Muy Alta")))))</f>
        <v>Baja</v>
      </c>
      <c r="AP12" s="156">
        <f>+AM16</f>
        <v>0.6</v>
      </c>
      <c r="AQ12" s="121" t="str">
        <f>IF(AP12&lt;=0,"",IF(AP12&lt;=20%,"Leve",IF(AP12&lt;=40%,"Menor",IF(AP12&lt;=60%,"Moderado",IF(AP12&lt;=80%,"Mayor","Catastrofico")))))</f>
        <v>Moderado</v>
      </c>
      <c r="AR12" s="155" t="str">
        <f>IF(OR(AND(AO12="Muy Baja",AQ12="Leve"),AND(AO12="Muy Baja",AQ12="Menor"),AND(AO12="Baja",AQ12="Leve")),"Bajo",IF(OR(AND(AO12="Muy baja",AQ12="Moderado"),AND(AO12="Baja",AQ12="Menor"),AND(AO12="Baja",AQ12="Moderado"),AND(AO12="Media",AQ12="Leve"),AND(AO12="Media",AQ12="Menor"),AND(AO12="Media",AQ12="Moderado"),AND(AO12="Alta",AQ12="Leve"),AND(AO12="Alta",AQ12="Menor")),"Moderado",IF(OR(AND(AO12="Muy Baja",AQ12="Mayor"),AND(AO12="Baja",AQ12="Mayor"),AND(AO12="Media",AQ12="Mayor"),AND(AO12="Alta",AQ12="Moderado"),AND(AO12="Alta",AQ12="Mayor"),AND(AO12="Muy Alta",AQ12="Leve"),AND(AO12="Muy Alta",AQ12="Menor"),AND(AO12="Muy Alta",AQ12="Moderado"),AND(AO12="Muy Alta",AQ12="Mayor")),"Alto",IF(OR(AND(AO12="Muy Baja",AQ12="Catastrofico"),AND(AO12="Baja",AQ12="Catastrofico"),AND(AO12="Media",AQ12="Catastrofico"),AND(AO12="Alta",AQ12="Catastrofico"),AND(AO12="Muy Alta",AQ12="Catastrofico")),"Extremo",""))))</f>
        <v>Moderado</v>
      </c>
      <c r="AS12" s="118" t="s">
        <v>339</v>
      </c>
      <c r="AT12" s="114"/>
      <c r="AU12" s="114"/>
      <c r="AV12" s="114"/>
      <c r="AW12" s="114"/>
      <c r="AX12" s="114"/>
      <c r="AY12" s="114"/>
      <c r="AZ12" s="114"/>
      <c r="BA12" s="114"/>
      <c r="BB12" s="114"/>
      <c r="BC12" s="150"/>
      <c r="BE12" s="25"/>
      <c r="BF12" s="124"/>
      <c r="BG12" s="125"/>
      <c r="BI12" s="9"/>
    </row>
    <row r="13" spans="1:61" s="15" customFormat="1" ht="64.150000000000006" customHeight="1">
      <c r="A13" s="88"/>
      <c r="B13" s="94"/>
      <c r="C13" s="95"/>
      <c r="D13" s="95"/>
      <c r="E13" s="95"/>
      <c r="F13" s="96"/>
      <c r="G13" s="95"/>
      <c r="H13" s="95"/>
      <c r="I13" s="95"/>
      <c r="J13" s="157"/>
      <c r="K13" s="117"/>
      <c r="L13" s="121"/>
      <c r="M13" s="123"/>
      <c r="N13" s="158"/>
      <c r="O13" s="123"/>
      <c r="P13" s="121"/>
      <c r="Q13" s="119"/>
      <c r="R13" s="121"/>
      <c r="S13" s="123"/>
      <c r="T13" s="121"/>
      <c r="U13" s="169"/>
      <c r="V13" s="155"/>
      <c r="W13" s="13">
        <v>2</v>
      </c>
      <c r="X13" s="47" t="s">
        <v>331</v>
      </c>
      <c r="Y13" s="71" t="s">
        <v>340</v>
      </c>
      <c r="Z13" s="72" t="s">
        <v>333</v>
      </c>
      <c r="AA13" s="13" t="str">
        <f t="shared" si="0"/>
        <v>El coordinador del subproceso Reconocimiento y fortalecimiento de los grupos étnicos del distrito de Cartagena Hara seguimiento y monitoreo constante de las actividades asignadas a través de mesas de trabajo, a los funcionarios que hacen parte del equipo del subproceso de asuntos étnicos. Se hará seguimiento trimestral y si se presenta alguna observación, se notificará al profesional encargado para su correción.</v>
      </c>
      <c r="AB13" s="30" t="s">
        <v>334</v>
      </c>
      <c r="AC13" s="31">
        <f>IF(AB13="","",IF(AB13="Preventivo",0.25,IF(AB13="Detectivo",0.15,IF(AB13="Correctivo",0.1,))))</f>
        <v>0.25</v>
      </c>
      <c r="AD13" s="14" t="str">
        <f>+IF(OR(AB13='[2]11 FORMULAS'!$O$4,AB13='[2]11 FORMULAS'!$O$5),'[2]11 FORMULAS'!$P$5,IF(AB13='[2]11 FORMULAS'!$O$6,'[2]11 FORMULAS'!$P$6,""))</f>
        <v>Probabilidad</v>
      </c>
      <c r="AE13" s="30" t="s">
        <v>335</v>
      </c>
      <c r="AF13" s="31">
        <f>IF(AE13="","",IF(AE13="Manual",0.15,IF(AE13="Automatico",0.25,)))</f>
        <v>0.15</v>
      </c>
      <c r="AG13" s="32" t="s">
        <v>336</v>
      </c>
      <c r="AH13" s="32" t="s">
        <v>337</v>
      </c>
      <c r="AI13" s="32" t="s">
        <v>338</v>
      </c>
      <c r="AJ13" s="14">
        <f>+AC13+AF13</f>
        <v>0.4</v>
      </c>
      <c r="AK13" s="14">
        <f>+AL12*AJ13</f>
        <v>0.14399999999999999</v>
      </c>
      <c r="AL13" s="14">
        <f>+AL12-AK13</f>
        <v>0.216</v>
      </c>
      <c r="AM13" s="14">
        <f>IF(AD13='[2]11 FORMULAS'!$P$6,AM12-(AM12*AJ13),AM12)</f>
        <v>0.6</v>
      </c>
      <c r="AN13" s="156"/>
      <c r="AO13" s="121"/>
      <c r="AP13" s="156"/>
      <c r="AQ13" s="121"/>
      <c r="AR13" s="155"/>
      <c r="AS13" s="119"/>
      <c r="AT13" s="115"/>
      <c r="AU13" s="115"/>
      <c r="AV13" s="115"/>
      <c r="AW13" s="115"/>
      <c r="AX13" s="115"/>
      <c r="AY13" s="115"/>
      <c r="AZ13" s="115"/>
      <c r="BA13" s="115"/>
      <c r="BB13" s="115"/>
      <c r="BC13" s="151"/>
      <c r="BE13" s="26"/>
      <c r="BF13"/>
      <c r="BI13" s="9"/>
    </row>
    <row r="14" spans="1:61" s="15" customFormat="1" ht="35.25" customHeight="1">
      <c r="A14" s="88"/>
      <c r="B14" s="94"/>
      <c r="C14" s="95"/>
      <c r="D14" s="95"/>
      <c r="E14" s="95"/>
      <c r="F14" s="96"/>
      <c r="G14" s="95"/>
      <c r="H14" s="95"/>
      <c r="I14" s="95"/>
      <c r="J14" s="157"/>
      <c r="K14" s="117"/>
      <c r="L14" s="121"/>
      <c r="M14" s="123"/>
      <c r="N14" s="158"/>
      <c r="O14" s="123"/>
      <c r="P14" s="121"/>
      <c r="Q14" s="119"/>
      <c r="R14" s="121"/>
      <c r="S14" s="123"/>
      <c r="T14" s="121"/>
      <c r="U14" s="169"/>
      <c r="V14" s="155"/>
      <c r="W14" s="13">
        <v>3</v>
      </c>
      <c r="X14" s="47"/>
      <c r="Y14" s="47"/>
      <c r="Z14" s="47"/>
      <c r="AA14" s="13" t="str">
        <f t="shared" si="0"/>
        <v xml:space="preserve">  </v>
      </c>
      <c r="AB14" s="30" t="s">
        <v>234</v>
      </c>
      <c r="AC14" s="31">
        <f>IF(AB14="","",IF(AB14="Preventivo",0.25,IF(AB14="Detectivo",0.15,IF(AB14="Correctivo",0.1,))))</f>
        <v>0</v>
      </c>
      <c r="AD14" s="14" t="str">
        <f>+IF(OR(AB14='[2]11 FORMULAS'!$O$4,AB14='[2]11 FORMULAS'!$O$5),'[2]11 FORMULAS'!$P$5,IF(AB14='[2]11 FORMULAS'!$O$6,'[2]11 FORMULAS'!$P$6,""))</f>
        <v/>
      </c>
      <c r="AE14" s="30" t="s">
        <v>234</v>
      </c>
      <c r="AF14" s="31">
        <f t="shared" ref="AF14:AF16" si="1">IF(AE14="","",IF(AE14="Manual",0.15,IF(AE14="Automatico",0.25,)))</f>
        <v>0</v>
      </c>
      <c r="AG14" s="32" t="s">
        <v>234</v>
      </c>
      <c r="AH14" s="32" t="s">
        <v>234</v>
      </c>
      <c r="AI14" s="32" t="s">
        <v>234</v>
      </c>
      <c r="AJ14" s="14">
        <f>+AC14+AF14</f>
        <v>0</v>
      </c>
      <c r="AK14" s="14">
        <f t="shared" ref="AK14:AK16" si="2">+AL13*AJ14</f>
        <v>0</v>
      </c>
      <c r="AL14" s="14">
        <f t="shared" ref="AL14:AL16" si="3">+AL13-AK14</f>
        <v>0.216</v>
      </c>
      <c r="AM14" s="14">
        <f>IF(AD14='[2]11 FORMULAS'!$P$6,AM13-(AM13*AJ14),AM13)</f>
        <v>0.6</v>
      </c>
      <c r="AN14" s="156"/>
      <c r="AO14" s="121"/>
      <c r="AP14" s="156"/>
      <c r="AQ14" s="121"/>
      <c r="AR14" s="155"/>
      <c r="AS14" s="119"/>
      <c r="AT14" s="115"/>
      <c r="AU14" s="115"/>
      <c r="AV14" s="115"/>
      <c r="AW14" s="115"/>
      <c r="AX14" s="115"/>
      <c r="AY14" s="115"/>
      <c r="AZ14" s="115"/>
      <c r="BA14" s="115"/>
      <c r="BB14" s="115"/>
      <c r="BC14" s="151"/>
      <c r="BE14" s="26"/>
      <c r="BF14"/>
    </row>
    <row r="15" spans="1:61" s="15" customFormat="1" ht="35.25" customHeight="1">
      <c r="A15" s="88"/>
      <c r="B15" s="94"/>
      <c r="C15" s="95"/>
      <c r="D15" s="95"/>
      <c r="E15" s="95"/>
      <c r="F15" s="96"/>
      <c r="G15" s="95"/>
      <c r="H15" s="95"/>
      <c r="I15" s="95"/>
      <c r="J15" s="157"/>
      <c r="K15" s="117"/>
      <c r="L15" s="121"/>
      <c r="M15" s="123"/>
      <c r="N15" s="158"/>
      <c r="O15" s="123"/>
      <c r="P15" s="121"/>
      <c r="Q15" s="119"/>
      <c r="R15" s="121"/>
      <c r="S15" s="123"/>
      <c r="T15" s="121"/>
      <c r="U15" s="169"/>
      <c r="V15" s="155"/>
      <c r="W15" s="13">
        <v>4</v>
      </c>
      <c r="X15" s="47"/>
      <c r="Y15" s="47"/>
      <c r="Z15" s="47"/>
      <c r="AA15" s="13" t="str">
        <f t="shared" si="0"/>
        <v xml:space="preserve">  </v>
      </c>
      <c r="AB15" s="30" t="s">
        <v>234</v>
      </c>
      <c r="AC15" s="31">
        <f t="shared" ref="AC15:AC16" si="4">IF(AB15="","",IF(AB15="Preventivo",0.25,IF(AB15="Detectivo",0.15,IF(AB15="Correctivo",0.1,))))</f>
        <v>0</v>
      </c>
      <c r="AD15" s="14" t="str">
        <f>+IF(OR(AB15='[2]11 FORMULAS'!$O$4,AB15='[2]11 FORMULAS'!$O$5),'[2]11 FORMULAS'!$P$5,IF(AB15='[2]11 FORMULAS'!$O$6,'[2]11 FORMULAS'!$P$6,""))</f>
        <v/>
      </c>
      <c r="AE15" s="30" t="s">
        <v>234</v>
      </c>
      <c r="AF15" s="31">
        <f t="shared" si="1"/>
        <v>0</v>
      </c>
      <c r="AG15" s="32" t="s">
        <v>234</v>
      </c>
      <c r="AH15" s="32" t="s">
        <v>234</v>
      </c>
      <c r="AI15" s="32" t="s">
        <v>234</v>
      </c>
      <c r="AJ15" s="14">
        <f t="shared" ref="AJ15:AJ16" si="5">+AC15+AF15</f>
        <v>0</v>
      </c>
      <c r="AK15" s="14">
        <f t="shared" si="2"/>
        <v>0</v>
      </c>
      <c r="AL15" s="14">
        <f t="shared" si="3"/>
        <v>0.216</v>
      </c>
      <c r="AM15" s="14">
        <f>IF(AD15='[2]11 FORMULAS'!$P$6,AM14-(AM14*AJ15),AM14)</f>
        <v>0.6</v>
      </c>
      <c r="AN15" s="156"/>
      <c r="AO15" s="121"/>
      <c r="AP15" s="156"/>
      <c r="AQ15" s="121"/>
      <c r="AR15" s="155"/>
      <c r="AS15" s="119"/>
      <c r="AT15" s="115"/>
      <c r="AU15" s="115"/>
      <c r="AV15" s="115"/>
      <c r="AW15" s="115"/>
      <c r="AX15" s="115"/>
      <c r="AY15" s="115"/>
      <c r="AZ15" s="115"/>
      <c r="BA15" s="115"/>
      <c r="BB15" s="115"/>
      <c r="BC15" s="151"/>
      <c r="BE15" s="26"/>
      <c r="BF15"/>
    </row>
    <row r="16" spans="1:61" s="15" customFormat="1" ht="35.25" customHeight="1">
      <c r="A16" s="88"/>
      <c r="B16" s="94"/>
      <c r="C16" s="95"/>
      <c r="D16" s="95"/>
      <c r="E16" s="95"/>
      <c r="F16" s="96"/>
      <c r="G16" s="95"/>
      <c r="H16" s="95"/>
      <c r="I16" s="95"/>
      <c r="J16" s="157"/>
      <c r="K16" s="117"/>
      <c r="L16" s="121"/>
      <c r="M16" s="123"/>
      <c r="N16" s="158"/>
      <c r="O16" s="123"/>
      <c r="P16" s="121"/>
      <c r="Q16" s="120"/>
      <c r="R16" s="121"/>
      <c r="S16" s="123"/>
      <c r="T16" s="121"/>
      <c r="U16" s="169"/>
      <c r="V16" s="155"/>
      <c r="W16" s="13"/>
      <c r="X16" s="13"/>
      <c r="Y16" s="13"/>
      <c r="Z16" s="13"/>
      <c r="AA16" s="13" t="str">
        <f t="shared" si="0"/>
        <v xml:space="preserve">  </v>
      </c>
      <c r="AB16" s="30" t="s">
        <v>234</v>
      </c>
      <c r="AC16" s="31">
        <f t="shared" si="4"/>
        <v>0</v>
      </c>
      <c r="AD16" s="14" t="str">
        <f>+IF(OR(AB16='[2]11 FORMULAS'!$O$4,AB16='[2]11 FORMULAS'!$O$5),'[2]11 FORMULAS'!$P$5,IF(AB16='[2]11 FORMULAS'!$O$6,'[2]11 FORMULAS'!$P$6,""))</f>
        <v/>
      </c>
      <c r="AE16" s="30" t="s">
        <v>234</v>
      </c>
      <c r="AF16" s="31">
        <f t="shared" si="1"/>
        <v>0</v>
      </c>
      <c r="AG16" s="32" t="s">
        <v>234</v>
      </c>
      <c r="AH16" s="32" t="s">
        <v>234</v>
      </c>
      <c r="AI16" s="32" t="s">
        <v>234</v>
      </c>
      <c r="AJ16" s="14">
        <f t="shared" si="5"/>
        <v>0</v>
      </c>
      <c r="AK16" s="14">
        <f t="shared" si="2"/>
        <v>0</v>
      </c>
      <c r="AL16" s="14">
        <f t="shared" si="3"/>
        <v>0.216</v>
      </c>
      <c r="AM16" s="14">
        <f>IF(AD16='[2]11 FORMULAS'!$P$6,AM15-(AM15*AJ16),AM15)</f>
        <v>0.6</v>
      </c>
      <c r="AN16" s="156"/>
      <c r="AO16" s="121"/>
      <c r="AP16" s="156"/>
      <c r="AQ16" s="121"/>
      <c r="AR16" s="155"/>
      <c r="AS16" s="120"/>
      <c r="AT16" s="116"/>
      <c r="AU16" s="116"/>
      <c r="AV16" s="116"/>
      <c r="AW16" s="116"/>
      <c r="AX16" s="116"/>
      <c r="AY16" s="116"/>
      <c r="AZ16" s="116"/>
      <c r="BA16" s="116"/>
      <c r="BB16" s="116"/>
      <c r="BC16" s="152"/>
      <c r="BE16" s="27"/>
    </row>
    <row r="17" spans="1:61" s="15" customFormat="1" ht="83.45" customHeight="1">
      <c r="A17" s="88" t="str">
        <f>+CONTEXTO!A6</f>
        <v>GESTIÓN CULTURAL PARA LOS GRUPOS ETNICOS</v>
      </c>
      <c r="B17" s="94" t="s">
        <v>341</v>
      </c>
      <c r="C17" s="95" t="s">
        <v>342</v>
      </c>
      <c r="D17" s="103" t="s">
        <v>343</v>
      </c>
      <c r="E17" s="103" t="s">
        <v>344</v>
      </c>
      <c r="F17" s="96" t="str">
        <f>+CONCATENATE(C17," ",D17," ",E17)</f>
        <v>Posibilidad de perdida reputacional y economica Por incumplimiento en la gestión cultural  debido a la dificulta de acceso y conexión con las comunidades étnicas.</v>
      </c>
      <c r="G17" s="95" t="s">
        <v>328</v>
      </c>
      <c r="H17" s="95"/>
      <c r="I17" s="95" t="s">
        <v>329</v>
      </c>
      <c r="J17" s="157" t="s">
        <v>329</v>
      </c>
      <c r="K17" s="117">
        <v>30</v>
      </c>
      <c r="L17" s="121" t="str">
        <f>IF(K17&lt;=0,"",IF(K17&lt;=2,"Muy Baja",IF(K17&lt;=24,"Baja",IF(K17&lt;=500,"Media",IF(K17&lt;=5000,"Alta","Muy Alta")))))</f>
        <v>Media</v>
      </c>
      <c r="M17" s="122">
        <f>IF(L17="","",IF(L17="Muy Baja",0.2,IF(L17="Baja",0.4,IF(L17="Media",0.6,IF(L17="Alta",0.8,IF(L17="Muy Alta",1,))))))</f>
        <v>0.6</v>
      </c>
      <c r="N17" s="158" t="s">
        <v>345</v>
      </c>
      <c r="O17" s="122">
        <f>IF(N17="","",IF(N17="menor a 10 SMLMV",0.2,IF(N17="ENTRE 10 Y 50 SMLMV",0.4,IF(N17="entre 50 y 100 SMLMV",0.6,IF(N17="entre 100 y 500 SMLMV",0.8,IF(N17="Mayor a 500 SMLMV",1,))))))</f>
        <v>0.2</v>
      </c>
      <c r="P17" s="121" t="str">
        <f>IF(O17&lt;=0,"",IF(O17&lt;=20%,"Leve",IF(O17&lt;=40%,"Menor",IF(O17&lt;=60%,"Moderado",IF(O17&lt;=80%,"Mayor","Catastrofico")))))</f>
        <v>Leve</v>
      </c>
      <c r="Q17" s="118" t="s">
        <v>249</v>
      </c>
      <c r="R17" s="121" t="str">
        <f>IF(S17&lt;=0,"",IF(S17&lt;=20%,"Leve",IF(S17&lt;=40%,"Menor",IF(S17&lt;=60%,"Moderado",IF(S17&lt;=80%,"Mayor","Catastrofico")))))</f>
        <v>Mayor</v>
      </c>
      <c r="S17" s="122">
        <f>IF(Q17="","",IF(Q17="El riesgo afecta la imagen de algún área de la organización",0.2,IF(Q17="El riesgo afecta la imagen de la entidad internamente, de conocimiento general nivel interno, de junta directiva y accionistas y/o de proveedores",0.4,IF(Q17="El riesgo afecta la imagen de la entidad con algunos usuarios de relevancia frente al logro de los objetivos",0.6,IF(Q17="El riesgo afecta la imagen de la entidad con efecto publicitario sostenido a nivel de sector administrativo, nivel departamental o municipal",0.8,IF(Q17="El riesgo afecta la imagen de la entidad a nivel nacional, con efecto publicitario sostenido a nivel país",1,))))))</f>
        <v>0.8</v>
      </c>
      <c r="T17" s="121" t="str">
        <f>IF(U17&lt;=0,"",IF(U17&lt;=20%,"Leve",IF(U17&lt;=40%,"Menor",IF(U17&lt;=60%,"Moderado",IF(U17&lt;=80%,"Mayor","Catastrofico")))))</f>
        <v>Mayor</v>
      </c>
      <c r="U17" s="169">
        <f>+S17</f>
        <v>0.8</v>
      </c>
      <c r="V17" s="155" t="str">
        <f>IF(OR(AND(L17="Muy Baja",T17="Leve"),AND(L17="Muy Baja",T17="Menor"),AND(L17="Baja",T17="Leve")),"Bajo",IF(OR(AND(L17="Muy baja",T17="Moderado"),AND(L17="Baja",T17="Menor"),AND(L17="Baja",T17="Moderado"),AND(L17="Media",T17="Leve"),AND(L17="Media",T17="Menor"),AND(L17="Media",T17="Moderado"),AND(L17="Alta",T17="Leve"),AND(L17="Alta",T17="Menor")),"Moderado",IF(OR(AND(L17="Muy Baja",T17="Mayor"),AND(L17="Baja",T17="Mayor"),AND(L17="Media",T17="Mayor"),AND(L17="Alta",T17="Moderado"),AND(L17="Alta",T17="Mayor"),AND(L17="Muy Alta",T17="Leve"),AND(L17="Muy Alta",T17="Menor"),AND(L17="Muy Alta",T17="Moderado"),AND(L17="Muy Alta",T17="Mayor")),"Alto",IF(OR(AND(L17="Muy Baja",T17="Catastrofico"),AND(L17="Baja",T17="Catastrofico"),AND(L17="Media",T17="Catastrofico"),AND(L17="Alta",T17="Catastrofico"),AND(L17="Muy Alta",T17="Catastrofico")),"Extremo",))))</f>
        <v>Alto</v>
      </c>
      <c r="W17" s="13">
        <v>1</v>
      </c>
      <c r="X17" s="47" t="s">
        <v>346</v>
      </c>
      <c r="Y17" s="72" t="s">
        <v>347</v>
      </c>
      <c r="Z17" s="72" t="s">
        <v>333</v>
      </c>
      <c r="AA17" s="13" t="str">
        <f t="shared" si="0"/>
        <v>El coordinador del subproceso Gestión cultural para los grupos etnicos mejorara la capacidad de convocatoria de las actividades culturales mediante la ampliación de base de dato de las personas beneficiadas, fortalecer los proceso de comunicación del programa ( redes sociales, correos electrónicos, oficios) y visitas previas a las comunidades con el propósito de garantizar la participación masiva de las mismas Se hará seguimiento trimestral y si se presenta alguna observación, se notificará al profesional encargado para su correción.</v>
      </c>
      <c r="AB17" s="30" t="s">
        <v>334</v>
      </c>
      <c r="AC17" s="31">
        <f>IF(AB17="","",IF(AB17="Preventivo",0.25,IF(AB17="Detectivo",0.15,IF(AB17="Correctivo",0.1,))))</f>
        <v>0.25</v>
      </c>
      <c r="AD17" s="14" t="str">
        <f>+IF(OR(AB17='[2]11 FORMULAS'!$O$4,AB17='[2]11 FORMULAS'!$O$5),'[2]11 FORMULAS'!$P$5,IF(AB17='[2]11 FORMULAS'!$O$6,'[2]11 FORMULAS'!$P$6,""))</f>
        <v>Probabilidad</v>
      </c>
      <c r="AE17" s="30" t="s">
        <v>335</v>
      </c>
      <c r="AF17" s="31">
        <f>IF(AE17="","",IF(AE17="Manual",0.15,IF(AE17="Automatico",0.25,)))</f>
        <v>0.15</v>
      </c>
      <c r="AG17" s="32" t="s">
        <v>336</v>
      </c>
      <c r="AH17" s="32" t="s">
        <v>337</v>
      </c>
      <c r="AI17" s="32" t="s">
        <v>338</v>
      </c>
      <c r="AJ17" s="14">
        <f>+AC17+AF17</f>
        <v>0.4</v>
      </c>
      <c r="AK17" s="14">
        <f>+M17*AJ17</f>
        <v>0.24</v>
      </c>
      <c r="AL17" s="14">
        <f>+M17-AK17</f>
        <v>0.36</v>
      </c>
      <c r="AM17" s="14">
        <f>IF(AD17='[2]11 FORMULAS'!$P$6,U17-(U17*AJ17),U17)</f>
        <v>0.8</v>
      </c>
      <c r="AN17" s="156">
        <f>+AL21</f>
        <v>0.216</v>
      </c>
      <c r="AO17" s="121" t="str">
        <f>IF(AN17&lt;=0,"",IF(AN17&lt;=20%,"Muy Baja",IF(AN17&lt;=40%,"Baja",IF(AN17&lt;=60%,"Media",IF(AN17&lt;=80%,"Alta","Muy Alta")))))</f>
        <v>Baja</v>
      </c>
      <c r="AP17" s="156">
        <f>+AM21</f>
        <v>0.8</v>
      </c>
      <c r="AQ17" s="121" t="str">
        <f>IF(AP17&lt;=0,"",IF(AP17&lt;=20%,"Leve",IF(AP17&lt;=40%,"Menor",IF(AP17&lt;=60%,"Moderado",IF(AP17&lt;=80%,"Mayor","Catastrofico")))))</f>
        <v>Mayor</v>
      </c>
      <c r="AR17" s="155" t="str">
        <f>IF(OR(AND(AO17="Muy Baja",AQ17="Leve"),AND(AO17="Muy Baja",AQ17="Menor"),AND(AO17="Baja",AQ17="Leve")),"Bajo",IF(OR(AND(AO17="Muy baja",AQ17="Moderado"),AND(AO17="Baja",AQ17="Menor"),AND(AO17="Baja",AQ17="Moderado"),AND(AO17="Media",AQ17="Leve"),AND(AO17="Media",AQ17="Menor"),AND(AO17="Media",AQ17="Moderado"),AND(AO17="Alta",AQ17="Leve"),AND(AO17="Alta",AQ17="Menor")),"Moderado",IF(OR(AND(AO17="Muy Baja",AQ17="Mayor"),AND(AO17="Baja",AQ17="Mayor"),AND(AO17="Media",AQ17="Mayor"),AND(AO17="Alta",AQ17="Moderado"),AND(AO17="Alta",AQ17="Mayor"),AND(AO17="Muy Alta",AQ17="Leve"),AND(AO17="Muy Alta",AQ17="Menor"),AND(AO17="Muy Alta",AQ17="Moderado"),AND(AO17="Muy Alta",AQ17="Mayor")),"Alto",IF(OR(AND(AO17="Muy Baja",AQ17="Catastrofico"),AND(AO17="Baja",AQ17="Catastrofico"),AND(AO17="Media",AQ17="Catastrofico"),AND(AO17="Alta",AQ17="Catastrofico"),AND(AO17="Muy Alta",AQ17="Catastrofico")),"Extremo",""))))</f>
        <v>Alto</v>
      </c>
      <c r="AS17" s="118" t="s">
        <v>339</v>
      </c>
      <c r="AT17" s="114"/>
      <c r="AU17" s="114"/>
      <c r="AV17" s="114"/>
      <c r="AW17" s="114"/>
      <c r="AX17" s="114"/>
      <c r="AY17" s="114"/>
      <c r="AZ17" s="114"/>
      <c r="BA17" s="114"/>
      <c r="BB17" s="114"/>
      <c r="BC17" s="150"/>
      <c r="BI17" s="9"/>
    </row>
    <row r="18" spans="1:61" s="15" customFormat="1" ht="64.150000000000006" customHeight="1">
      <c r="A18" s="88"/>
      <c r="B18" s="94"/>
      <c r="C18" s="95"/>
      <c r="D18" s="153"/>
      <c r="E18" s="153"/>
      <c r="F18" s="96"/>
      <c r="G18" s="95"/>
      <c r="H18" s="95"/>
      <c r="I18" s="95"/>
      <c r="J18" s="157"/>
      <c r="K18" s="117"/>
      <c r="L18" s="121"/>
      <c r="M18" s="123"/>
      <c r="N18" s="158"/>
      <c r="O18" s="123"/>
      <c r="P18" s="121"/>
      <c r="Q18" s="119"/>
      <c r="R18" s="121"/>
      <c r="S18" s="123"/>
      <c r="T18" s="121"/>
      <c r="U18" s="169"/>
      <c r="V18" s="155"/>
      <c r="W18" s="13">
        <v>2</v>
      </c>
      <c r="X18" s="47" t="s">
        <v>346</v>
      </c>
      <c r="Y18" s="72" t="s">
        <v>348</v>
      </c>
      <c r="Z18" s="72" t="s">
        <v>333</v>
      </c>
      <c r="AA18" s="13" t="str">
        <f t="shared" si="0"/>
        <v>El coordinador del subproceso Gestión cultural para los grupos etnicos Construia e implementara  un plan de sensibilización para las comunidades sobre asuntos étnicos y Gestión cultual. Se hará seguimiento trimestral y si se presenta alguna observación, se notificará al profesional encargado para su correción.</v>
      </c>
      <c r="AB18" s="30" t="s">
        <v>334</v>
      </c>
      <c r="AC18" s="31">
        <f t="shared" ref="AC18:AC21" si="6">IF(AB18="","",IF(AB18="Preventivo",0.25,IF(AB18="Detectivo",0.15,IF(AB18="Correctivo",0.1,))))</f>
        <v>0.25</v>
      </c>
      <c r="AD18" s="14" t="str">
        <f>+IF(OR(AB18='[2]11 FORMULAS'!$O$4,AB18='[2]11 FORMULAS'!$O$5),'[2]11 FORMULAS'!$P$5,IF(AB18='[2]11 FORMULAS'!$O$6,'[2]11 FORMULAS'!$P$6,""))</f>
        <v>Probabilidad</v>
      </c>
      <c r="AE18" s="30" t="s">
        <v>335</v>
      </c>
      <c r="AF18" s="31">
        <f t="shared" ref="AF18:AF21" si="7">IF(AE18="","",IF(AE18="Manual",0.15,IF(AE18="Automatico",0.25,)))</f>
        <v>0.15</v>
      </c>
      <c r="AG18" s="32" t="s">
        <v>336</v>
      </c>
      <c r="AH18" s="32" t="s">
        <v>337</v>
      </c>
      <c r="AI18" s="32" t="s">
        <v>338</v>
      </c>
      <c r="AJ18" s="14">
        <f>+AC18+AF18</f>
        <v>0.4</v>
      </c>
      <c r="AK18" s="14">
        <f>+AL17*AJ18</f>
        <v>0.14399999999999999</v>
      </c>
      <c r="AL18" s="14">
        <f>+AL17-AK18</f>
        <v>0.216</v>
      </c>
      <c r="AM18" s="14">
        <f>IF(AD18='[2]11 FORMULAS'!$P$6,AM17-(AM17*AJ18),AM17)</f>
        <v>0.8</v>
      </c>
      <c r="AN18" s="156"/>
      <c r="AO18" s="121"/>
      <c r="AP18" s="156"/>
      <c r="AQ18" s="121"/>
      <c r="AR18" s="155"/>
      <c r="AS18" s="119"/>
      <c r="AT18" s="115"/>
      <c r="AU18" s="115"/>
      <c r="AV18" s="115"/>
      <c r="AW18" s="115"/>
      <c r="AX18" s="115"/>
      <c r="AY18" s="115"/>
      <c r="AZ18" s="115"/>
      <c r="BA18" s="115"/>
      <c r="BB18" s="115"/>
      <c r="BC18" s="151"/>
      <c r="BI18" s="9"/>
    </row>
    <row r="19" spans="1:61" s="15" customFormat="1" ht="33.75" customHeight="1">
      <c r="A19" s="88"/>
      <c r="B19" s="94"/>
      <c r="C19" s="95"/>
      <c r="D19" s="153"/>
      <c r="E19" s="153"/>
      <c r="F19" s="96"/>
      <c r="G19" s="95"/>
      <c r="H19" s="95"/>
      <c r="I19" s="95"/>
      <c r="J19" s="157"/>
      <c r="K19" s="117"/>
      <c r="L19" s="121"/>
      <c r="M19" s="123"/>
      <c r="N19" s="158"/>
      <c r="O19" s="123"/>
      <c r="P19" s="121"/>
      <c r="Q19" s="119"/>
      <c r="R19" s="121"/>
      <c r="S19" s="123"/>
      <c r="T19" s="121"/>
      <c r="U19" s="169"/>
      <c r="V19" s="155"/>
      <c r="W19" s="13">
        <v>3</v>
      </c>
      <c r="X19" s="47"/>
      <c r="Y19" s="47"/>
      <c r="Z19" s="47"/>
      <c r="AA19" s="13" t="str">
        <f t="shared" si="0"/>
        <v xml:space="preserve">  </v>
      </c>
      <c r="AB19" s="30" t="s">
        <v>234</v>
      </c>
      <c r="AC19" s="31">
        <f t="shared" si="6"/>
        <v>0</v>
      </c>
      <c r="AD19" s="14" t="str">
        <f>+IF(OR(AB19='[2]11 FORMULAS'!$O$4,AB19='[2]11 FORMULAS'!$O$5),'[2]11 FORMULAS'!$P$5,IF(AB19='[2]11 FORMULAS'!$O$6,'[2]11 FORMULAS'!$P$6,""))</f>
        <v/>
      </c>
      <c r="AE19" s="30" t="s">
        <v>234</v>
      </c>
      <c r="AF19" s="31">
        <f t="shared" si="7"/>
        <v>0</v>
      </c>
      <c r="AG19" s="32" t="s">
        <v>234</v>
      </c>
      <c r="AH19" s="32" t="s">
        <v>234</v>
      </c>
      <c r="AI19" s="32" t="s">
        <v>234</v>
      </c>
      <c r="AJ19" s="14">
        <f>+AC19+AF19</f>
        <v>0</v>
      </c>
      <c r="AK19" s="14">
        <f t="shared" ref="AK19:AK21" si="8">+AL18*AJ19</f>
        <v>0</v>
      </c>
      <c r="AL19" s="14">
        <f t="shared" ref="AL19:AL21" si="9">+AL18-AK19</f>
        <v>0.216</v>
      </c>
      <c r="AM19" s="14">
        <f>IF(AD19='[2]11 FORMULAS'!$P$6,AM18-(AM18*AJ19),AM18)</f>
        <v>0.8</v>
      </c>
      <c r="AN19" s="156"/>
      <c r="AO19" s="121"/>
      <c r="AP19" s="156"/>
      <c r="AQ19" s="121"/>
      <c r="AR19" s="155"/>
      <c r="AS19" s="119"/>
      <c r="AT19" s="115"/>
      <c r="AU19" s="115"/>
      <c r="AV19" s="115"/>
      <c r="AW19" s="115"/>
      <c r="AX19" s="115"/>
      <c r="AY19" s="115"/>
      <c r="AZ19" s="115"/>
      <c r="BA19" s="115"/>
      <c r="BB19" s="115"/>
      <c r="BC19" s="151"/>
      <c r="BI19" s="9"/>
    </row>
    <row r="20" spans="1:61" s="15" customFormat="1" ht="33.75" customHeight="1">
      <c r="A20" s="88"/>
      <c r="B20" s="94"/>
      <c r="C20" s="95"/>
      <c r="D20" s="153"/>
      <c r="E20" s="153"/>
      <c r="F20" s="96"/>
      <c r="G20" s="95"/>
      <c r="H20" s="95"/>
      <c r="I20" s="95"/>
      <c r="J20" s="157"/>
      <c r="K20" s="117"/>
      <c r="L20" s="121"/>
      <c r="M20" s="123"/>
      <c r="N20" s="158"/>
      <c r="O20" s="123"/>
      <c r="P20" s="121"/>
      <c r="Q20" s="119"/>
      <c r="R20" s="121"/>
      <c r="S20" s="123"/>
      <c r="T20" s="121"/>
      <c r="U20" s="169"/>
      <c r="V20" s="155"/>
      <c r="W20" s="13">
        <v>4</v>
      </c>
      <c r="X20" s="47"/>
      <c r="Y20" s="47"/>
      <c r="Z20" s="47"/>
      <c r="AA20" s="13" t="str">
        <f t="shared" si="0"/>
        <v xml:space="preserve">  </v>
      </c>
      <c r="AB20" s="30" t="s">
        <v>234</v>
      </c>
      <c r="AC20" s="31">
        <f t="shared" si="6"/>
        <v>0</v>
      </c>
      <c r="AD20" s="14" t="str">
        <f>+IF(OR(AB20='[2]11 FORMULAS'!$O$4,AB20='[2]11 FORMULAS'!$O$5),'[2]11 FORMULAS'!$P$5,IF(AB20='[2]11 FORMULAS'!$O$6,'[2]11 FORMULAS'!$P$6,""))</f>
        <v/>
      </c>
      <c r="AE20" s="30" t="s">
        <v>234</v>
      </c>
      <c r="AF20" s="31">
        <f t="shared" si="7"/>
        <v>0</v>
      </c>
      <c r="AG20" s="32" t="s">
        <v>234</v>
      </c>
      <c r="AH20" s="32" t="s">
        <v>234</v>
      </c>
      <c r="AI20" s="32" t="s">
        <v>234</v>
      </c>
      <c r="AJ20" s="14">
        <f t="shared" ref="AJ20:AJ21" si="10">+AC20+AF20</f>
        <v>0</v>
      </c>
      <c r="AK20" s="14">
        <f t="shared" si="8"/>
        <v>0</v>
      </c>
      <c r="AL20" s="14">
        <f t="shared" si="9"/>
        <v>0.216</v>
      </c>
      <c r="AM20" s="14">
        <f>IF(AD20='[2]11 FORMULAS'!$P$6,AM19-(AM19*AJ20),AM19)</f>
        <v>0.8</v>
      </c>
      <c r="AN20" s="156"/>
      <c r="AO20" s="121"/>
      <c r="AP20" s="156"/>
      <c r="AQ20" s="121"/>
      <c r="AR20" s="155"/>
      <c r="AS20" s="119"/>
      <c r="AT20" s="115"/>
      <c r="AU20" s="115"/>
      <c r="AV20" s="115"/>
      <c r="AW20" s="115"/>
      <c r="AX20" s="115"/>
      <c r="AY20" s="115"/>
      <c r="AZ20" s="115"/>
      <c r="BA20" s="115"/>
      <c r="BB20" s="115"/>
      <c r="BC20" s="151"/>
      <c r="BI20" s="9"/>
    </row>
    <row r="21" spans="1:61" s="15" customFormat="1" ht="33.75" customHeight="1">
      <c r="A21" s="88"/>
      <c r="B21" s="94"/>
      <c r="C21" s="95"/>
      <c r="D21" s="154"/>
      <c r="E21" s="154"/>
      <c r="F21" s="96"/>
      <c r="G21" s="95"/>
      <c r="H21" s="95"/>
      <c r="I21" s="95"/>
      <c r="J21" s="157"/>
      <c r="K21" s="117"/>
      <c r="L21" s="121"/>
      <c r="M21" s="123"/>
      <c r="N21" s="158"/>
      <c r="O21" s="123"/>
      <c r="P21" s="121"/>
      <c r="Q21" s="120"/>
      <c r="R21" s="121"/>
      <c r="S21" s="123"/>
      <c r="T21" s="121"/>
      <c r="U21" s="169"/>
      <c r="V21" s="155"/>
      <c r="W21" s="13"/>
      <c r="X21" s="13"/>
      <c r="Y21" s="13"/>
      <c r="Z21" s="13"/>
      <c r="AA21" s="13" t="str">
        <f t="shared" si="0"/>
        <v xml:space="preserve">  </v>
      </c>
      <c r="AB21" s="30" t="s">
        <v>234</v>
      </c>
      <c r="AC21" s="31">
        <f t="shared" si="6"/>
        <v>0</v>
      </c>
      <c r="AD21" s="14" t="str">
        <f>+IF(OR(AB21='[2]11 FORMULAS'!$O$4,AB21='[2]11 FORMULAS'!$O$5),'[2]11 FORMULAS'!$P$5,IF(AB21='[2]11 FORMULAS'!$O$6,'[2]11 FORMULAS'!$P$6,""))</f>
        <v/>
      </c>
      <c r="AE21" s="30" t="s">
        <v>234</v>
      </c>
      <c r="AF21" s="31">
        <f t="shared" si="7"/>
        <v>0</v>
      </c>
      <c r="AG21" s="32" t="s">
        <v>234</v>
      </c>
      <c r="AH21" s="32" t="s">
        <v>234</v>
      </c>
      <c r="AI21" s="32" t="s">
        <v>234</v>
      </c>
      <c r="AJ21" s="14">
        <f t="shared" si="10"/>
        <v>0</v>
      </c>
      <c r="AK21" s="14">
        <f t="shared" si="8"/>
        <v>0</v>
      </c>
      <c r="AL21" s="14">
        <f t="shared" si="9"/>
        <v>0.216</v>
      </c>
      <c r="AM21" s="14">
        <f>IF(AD21='[2]11 FORMULAS'!$P$6,AM20-(AM20*AJ21),AM20)</f>
        <v>0.8</v>
      </c>
      <c r="AN21" s="156"/>
      <c r="AO21" s="121"/>
      <c r="AP21" s="156"/>
      <c r="AQ21" s="121"/>
      <c r="AR21" s="155"/>
      <c r="AS21" s="120"/>
      <c r="AT21" s="116"/>
      <c r="AU21" s="116"/>
      <c r="AV21" s="116"/>
      <c r="AW21" s="116"/>
      <c r="AX21" s="116"/>
      <c r="AY21" s="116"/>
      <c r="AZ21" s="116"/>
      <c r="BA21" s="116"/>
      <c r="BB21" s="116"/>
      <c r="BC21" s="152"/>
      <c r="BI21" s="9"/>
    </row>
    <row r="22" spans="1:61" s="15" customFormat="1" ht="49.5" customHeight="1">
      <c r="A22" s="88"/>
      <c r="B22" s="94" t="s">
        <v>349</v>
      </c>
      <c r="C22" s="95"/>
      <c r="D22" s="95"/>
      <c r="E22" s="95"/>
      <c r="F22" s="96" t="str">
        <f>+CONCATENATE(C22," ",D22," ",E22)</f>
        <v xml:space="preserve">  </v>
      </c>
      <c r="G22" s="95"/>
      <c r="H22" s="95"/>
      <c r="I22" s="95"/>
      <c r="J22" s="157"/>
      <c r="K22" s="117"/>
      <c r="L22" s="121" t="str">
        <f>IF(K22&lt;=0,"",IF(K22&lt;=2,"Muy Baja",IF(K22&lt;=24,"Baja",IF(K22&lt;=500,"Media",IF(K22&lt;=5000,"Alta","Muy Alta")))))</f>
        <v/>
      </c>
      <c r="M22" s="122" t="str">
        <f>IF(L22="","",IF(L22="Muy Baja",0.2,IF(L22="Baja",0.4,IF(L22="Media",0.6,IF(L22="Alta",0.8,IF(L22="Muy Alta",1,))))))</f>
        <v/>
      </c>
      <c r="N22" s="158" t="s">
        <v>330</v>
      </c>
      <c r="O22" s="122">
        <f>IF(N22="","",IF(N22="menor a 10 SMLMV",0.2,IF(N22="ENTRE 10 Y 50 SMLMV",0.4,IF(N22="entre 50 y 100 SMLMV",0.6,IF(N22="entre 100 y 500 SMLMV",0.8,IF(N22="Mayor a 500 SMLMV",1,))))))</f>
        <v>0</v>
      </c>
      <c r="P22" s="121" t="str">
        <f>IF(O22&lt;=0,"",IF(O22&lt;=20%,"Leve",IF(O22&lt;=40%,"Menor",IF(O22&lt;=60%,"Moderado",IF(O22&lt;=80%,"Mayor","Catastrofico")))))</f>
        <v/>
      </c>
      <c r="Q22" s="118" t="s">
        <v>234</v>
      </c>
      <c r="R22" s="121" t="str">
        <f>IF(S22&lt;=0,"",IF(S22&lt;=20%,"Leve",IF(S22&lt;=40%,"Menor",IF(S22&lt;=60%,"Moderado",IF(S22&lt;=80%,"Mayor","Catastrofico")))))</f>
        <v/>
      </c>
      <c r="S22" s="122">
        <f>IF(Q22="","",IF(Q22="El riesgo afecta la imagen de algún área de la organización",0.2,IF(Q22="El riesgo afecta la imagen de la entidad internamente, de conocimiento general nivel interno, de junta directiva y accionistas y/o de proveedores",0.4,IF(Q22="El riesgo afecta la imagen de la entidad con algunos usuarios de relevancia frente al logro de los objetivos",0.6,IF(Q22="El riesgo afecta la imagen de la entidad con efecto publicitario sostenido a nivel de sector administrativo, nivel departamental o municipal",0.8,IF(Q22="El riesgo afecta la imagen de la entidad a nivel nacional, con efecto publicitario sostenido a nivel país",1,))))))</f>
        <v>0</v>
      </c>
      <c r="T22" s="121" t="str">
        <f>IF(U22&lt;=0,"",IF(U22&lt;=20%,"Leve",IF(U22&lt;=40%,"Menor",IF(U22&lt;=60%,"Moderado",IF(U22&lt;=80%,"Mayor","Catastrofico")))))</f>
        <v/>
      </c>
      <c r="U22" s="169">
        <f>+S22</f>
        <v>0</v>
      </c>
      <c r="V22" s="155">
        <f>IF(OR(AND(L22="Muy Baja",T22="Leve"),AND(L22="Muy Baja",T22="Menor"),AND(L22="Baja",T22="Leve")),"Bajo",IF(OR(AND(L22="Muy baja",T22="Moderado"),AND(L22="Baja",T22="Menor"),AND(L22="Baja",T22="Moderado"),AND(L22="Media",T22="Leve"),AND(L22="Media",T22="Menor"),AND(L22="Media",T22="Moderado"),AND(L22="Alta",T22="Leve"),AND(L22="Alta",T22="Menor")),"Moderado",IF(OR(AND(L22="Muy Baja",T22="Mayor"),AND(L22="Baja",T22="Mayor"),AND(L22="Media",T22="Mayor"),AND(L22="Alta",T22="Moderado"),AND(L22="Alta",T22="Mayor"),AND(L22="Muy Alta",T22="Leve"),AND(L22="Muy Alta",T22="Menor"),AND(L22="Muy Alta",T22="Moderado"),AND(L22="Muy Alta",T22="Mayor")),"Alto",IF(OR(AND(L22="Muy Baja",T22="Catastrofico"),AND(L22="Baja",T22="Catastrofico"),AND(L22="Media",T22="Catastrofico"),AND(L22="Alta",T22="Catastrofico"),AND(L22="Muy Alta",T22="Catastrofico")),"Extremo",))))</f>
        <v>0</v>
      </c>
      <c r="W22" s="13">
        <v>1</v>
      </c>
      <c r="X22" s="47"/>
      <c r="Y22" s="47"/>
      <c r="Z22" s="47"/>
      <c r="AA22" s="13" t="str">
        <f t="shared" ref="AA22:AA26" si="11">+CONCATENATE(X22," ",Y22," ",Z22)</f>
        <v xml:space="preserve">  </v>
      </c>
      <c r="AB22" s="30" t="s">
        <v>234</v>
      </c>
      <c r="AC22" s="31">
        <f>IF(AB22="","",IF(AB22="Preventivo",0.25,IF(AB22="Detectivo",0.15,IF(AB22="Correctivo",0.1,))))</f>
        <v>0</v>
      </c>
      <c r="AD22" s="14" t="str">
        <f>+IF(OR(AB22='[2]11 FORMULAS'!$O$4,AB22='[2]11 FORMULAS'!$O$5),'[2]11 FORMULAS'!$P$5,IF(AB22='[2]11 FORMULAS'!$O$6,'[2]11 FORMULAS'!$P$6,""))</f>
        <v/>
      </c>
      <c r="AE22" s="30" t="s">
        <v>234</v>
      </c>
      <c r="AF22" s="31">
        <f>IF(AE22="","",IF(AE22="Manual",0.15,IF(AE22="Automatico",0.25,)))</f>
        <v>0</v>
      </c>
      <c r="AG22" s="32" t="s">
        <v>234</v>
      </c>
      <c r="AH22" s="32" t="s">
        <v>234</v>
      </c>
      <c r="AI22" s="32" t="s">
        <v>234</v>
      </c>
      <c r="AJ22" s="14">
        <f>+AC22+AF22</f>
        <v>0</v>
      </c>
      <c r="AK22" s="14" t="e">
        <f>+M22*AJ22</f>
        <v>#VALUE!</v>
      </c>
      <c r="AL22" s="14" t="e">
        <f>+M22-AK22</f>
        <v>#VALUE!</v>
      </c>
      <c r="AM22" s="14">
        <f>IF(AD22='[2]11 FORMULAS'!$P$6,U22-(U22*AJ22),U22)</f>
        <v>0</v>
      </c>
      <c r="AN22" s="156" t="e">
        <f>+AL26</f>
        <v>#VALUE!</v>
      </c>
      <c r="AO22" s="121" t="e">
        <f>IF(AN22&lt;=0,"",IF(AN22&lt;=20%,"Muy Baja",IF(AN22&lt;=40%,"Baja",IF(AN22&lt;=60%,"Media",IF(AN22&lt;=80%,"Alta","Muy Alta")))))</f>
        <v>#VALUE!</v>
      </c>
      <c r="AP22" s="156">
        <f>+AM26</f>
        <v>0</v>
      </c>
      <c r="AQ22" s="121" t="str">
        <f>IF(AP22&lt;=0,"",IF(AP22&lt;=20%,"Leve",IF(AP22&lt;=40%,"Menor",IF(AP22&lt;=60%,"Moderado",IF(AP22&lt;=80%,"Mayor","Catastrofico")))))</f>
        <v/>
      </c>
      <c r="AR22" s="155" t="e">
        <f>IF(OR(AND(AO22="Muy Baja",AQ22="Leve"),AND(AO22="Muy Baja",AQ22="Menor"),AND(AO22="Baja",AQ22="Leve")),"Bajo",IF(OR(AND(AO22="Muy baja",AQ22="Moderado"),AND(AO22="Baja",AQ22="Menor"),AND(AO22="Baja",AQ22="Moderado"),AND(AO22="Media",AQ22="Leve"),AND(AO22="Media",AQ22="Menor"),AND(AO22="Media",AQ22="Moderado"),AND(AO22="Alta",AQ22="Leve"),AND(AO22="Alta",AQ22="Menor")),"Moderado",IF(OR(AND(AO22="Muy Baja",AQ22="Mayor"),AND(AO22="Baja",AQ22="Mayor"),AND(AO22="Media",AQ22="Mayor"),AND(AO22="Alta",AQ22="Moderado"),AND(AO22="Alta",AQ22="Mayor"),AND(AO22="Muy Alta",AQ22="Leve"),AND(AO22="Muy Alta",AQ22="Menor"),AND(AO22="Muy Alta",AQ22="Moderado"),AND(AO22="Muy Alta",AQ22="Mayor")),"Alto",IF(OR(AND(AO22="Muy Baja",AQ22="Catastrofico"),AND(AO22="Baja",AQ22="Catastrofico"),AND(AO22="Media",AQ22="Catastrofico"),AND(AO22="Alta",AQ22="Catastrofico"),AND(AO22="Muy Alta",AQ22="Catastrofico")),"Extremo",""))))</f>
        <v>#VALUE!</v>
      </c>
      <c r="AS22" s="118"/>
      <c r="AT22" s="114"/>
      <c r="AU22" s="114"/>
      <c r="AV22" s="114"/>
      <c r="AW22" s="114"/>
      <c r="AX22" s="114"/>
      <c r="AY22" s="114"/>
      <c r="AZ22" s="114"/>
      <c r="BA22" s="114"/>
      <c r="BB22" s="114"/>
      <c r="BC22" s="150"/>
      <c r="BI22" s="9"/>
    </row>
    <row r="23" spans="1:61" s="15" customFormat="1" ht="33.75" customHeight="1">
      <c r="A23" s="88"/>
      <c r="B23" s="94"/>
      <c r="C23" s="95"/>
      <c r="D23" s="95"/>
      <c r="E23" s="95"/>
      <c r="F23" s="96"/>
      <c r="G23" s="95"/>
      <c r="H23" s="95"/>
      <c r="I23" s="95"/>
      <c r="J23" s="157"/>
      <c r="K23" s="117"/>
      <c r="L23" s="121"/>
      <c r="M23" s="123"/>
      <c r="N23" s="158"/>
      <c r="O23" s="123"/>
      <c r="P23" s="121"/>
      <c r="Q23" s="119"/>
      <c r="R23" s="121"/>
      <c r="S23" s="123"/>
      <c r="T23" s="121"/>
      <c r="U23" s="169"/>
      <c r="V23" s="155"/>
      <c r="W23" s="13">
        <v>2</v>
      </c>
      <c r="X23" s="47"/>
      <c r="Y23" s="47"/>
      <c r="Z23" s="47"/>
      <c r="AA23" s="13" t="str">
        <f t="shared" si="11"/>
        <v xml:space="preserve">  </v>
      </c>
      <c r="AB23" s="30" t="s">
        <v>234</v>
      </c>
      <c r="AC23" s="31">
        <f t="shared" ref="AC23:AC26" si="12">IF(AB23="","",IF(AB23="Preventivo",0.25,IF(AB23="Detectivo",0.15,IF(AB23="Correctivo",0.1,))))</f>
        <v>0</v>
      </c>
      <c r="AD23" s="14" t="str">
        <f>+IF(OR(AB23='[2]11 FORMULAS'!$O$4,AB23='[2]11 FORMULAS'!$O$5),'[2]11 FORMULAS'!$P$5,IF(AB23='[2]11 FORMULAS'!$O$6,'[2]11 FORMULAS'!$P$6,""))</f>
        <v/>
      </c>
      <c r="AE23" s="30" t="s">
        <v>234</v>
      </c>
      <c r="AF23" s="31">
        <f t="shared" ref="AF23:AF26" si="13">IF(AE23="","",IF(AE23="Manual",0.15,IF(AE23="Automatico",0.25,)))</f>
        <v>0</v>
      </c>
      <c r="AG23" s="32" t="s">
        <v>234</v>
      </c>
      <c r="AH23" s="32" t="s">
        <v>234</v>
      </c>
      <c r="AI23" s="32" t="s">
        <v>234</v>
      </c>
      <c r="AJ23" s="14">
        <f>+AC23+AF23</f>
        <v>0</v>
      </c>
      <c r="AK23" s="14" t="e">
        <f>+AL22*AJ23</f>
        <v>#VALUE!</v>
      </c>
      <c r="AL23" s="14" t="e">
        <f>+AL22-AK23</f>
        <v>#VALUE!</v>
      </c>
      <c r="AM23" s="14">
        <f>IF(AD23='[2]11 FORMULAS'!$P$6,AM22-(AM22*AJ23),AM22)</f>
        <v>0</v>
      </c>
      <c r="AN23" s="156"/>
      <c r="AO23" s="121"/>
      <c r="AP23" s="156"/>
      <c r="AQ23" s="121"/>
      <c r="AR23" s="155"/>
      <c r="AS23" s="119"/>
      <c r="AT23" s="115"/>
      <c r="AU23" s="115"/>
      <c r="AV23" s="115"/>
      <c r="AW23" s="115"/>
      <c r="AX23" s="115"/>
      <c r="AY23" s="115"/>
      <c r="AZ23" s="115"/>
      <c r="BA23" s="115"/>
      <c r="BB23" s="115"/>
      <c r="BC23" s="151"/>
      <c r="BI23" s="9"/>
    </row>
    <row r="24" spans="1:61" s="15" customFormat="1" ht="33.75" customHeight="1">
      <c r="A24" s="88"/>
      <c r="B24" s="94"/>
      <c r="C24" s="95"/>
      <c r="D24" s="95"/>
      <c r="E24" s="95"/>
      <c r="F24" s="96"/>
      <c r="G24" s="95"/>
      <c r="H24" s="95"/>
      <c r="I24" s="95"/>
      <c r="J24" s="157"/>
      <c r="K24" s="117"/>
      <c r="L24" s="121"/>
      <c r="M24" s="123"/>
      <c r="N24" s="158"/>
      <c r="O24" s="123"/>
      <c r="P24" s="121"/>
      <c r="Q24" s="119"/>
      <c r="R24" s="121"/>
      <c r="S24" s="123"/>
      <c r="T24" s="121"/>
      <c r="U24" s="169"/>
      <c r="V24" s="155"/>
      <c r="W24" s="13">
        <v>3</v>
      </c>
      <c r="X24" s="47"/>
      <c r="Y24" s="47"/>
      <c r="Z24" s="47"/>
      <c r="AA24" s="13" t="str">
        <f t="shared" si="11"/>
        <v xml:space="preserve">  </v>
      </c>
      <c r="AB24" s="30" t="s">
        <v>234</v>
      </c>
      <c r="AC24" s="31">
        <f t="shared" si="12"/>
        <v>0</v>
      </c>
      <c r="AD24" s="14" t="str">
        <f>+IF(OR(AB24='[2]11 FORMULAS'!$O$4,AB24='[2]11 FORMULAS'!$O$5),'[2]11 FORMULAS'!$P$5,IF(AB24='[2]11 FORMULAS'!$O$6,'[2]11 FORMULAS'!$P$6,""))</f>
        <v/>
      </c>
      <c r="AE24" s="30" t="s">
        <v>234</v>
      </c>
      <c r="AF24" s="31">
        <f t="shared" si="13"/>
        <v>0</v>
      </c>
      <c r="AG24" s="32" t="s">
        <v>234</v>
      </c>
      <c r="AH24" s="32" t="s">
        <v>234</v>
      </c>
      <c r="AI24" s="32" t="s">
        <v>234</v>
      </c>
      <c r="AJ24" s="14">
        <f>+AC24+AF24</f>
        <v>0</v>
      </c>
      <c r="AK24" s="14" t="e">
        <f t="shared" ref="AK24:AK26" si="14">+AL23*AJ24</f>
        <v>#VALUE!</v>
      </c>
      <c r="AL24" s="14" t="e">
        <f t="shared" ref="AL24:AL26" si="15">+AL23-AK24</f>
        <v>#VALUE!</v>
      </c>
      <c r="AM24" s="14">
        <f>IF(AD24='[2]11 FORMULAS'!$P$6,AM23-(AM23*AJ24),AM23)</f>
        <v>0</v>
      </c>
      <c r="AN24" s="156"/>
      <c r="AO24" s="121"/>
      <c r="AP24" s="156"/>
      <c r="AQ24" s="121"/>
      <c r="AR24" s="155"/>
      <c r="AS24" s="119"/>
      <c r="AT24" s="115"/>
      <c r="AU24" s="115"/>
      <c r="AV24" s="115"/>
      <c r="AW24" s="115"/>
      <c r="AX24" s="115"/>
      <c r="AY24" s="115"/>
      <c r="AZ24" s="115"/>
      <c r="BA24" s="115"/>
      <c r="BB24" s="115"/>
      <c r="BC24" s="151"/>
      <c r="BI24" s="9"/>
    </row>
    <row r="25" spans="1:61" s="15" customFormat="1" ht="33.75" customHeight="1">
      <c r="A25" s="88"/>
      <c r="B25" s="94"/>
      <c r="C25" s="95"/>
      <c r="D25" s="95"/>
      <c r="E25" s="95"/>
      <c r="F25" s="96"/>
      <c r="G25" s="95"/>
      <c r="H25" s="95"/>
      <c r="I25" s="95"/>
      <c r="J25" s="157"/>
      <c r="K25" s="117"/>
      <c r="L25" s="121"/>
      <c r="M25" s="123"/>
      <c r="N25" s="158"/>
      <c r="O25" s="123"/>
      <c r="P25" s="121"/>
      <c r="Q25" s="119"/>
      <c r="R25" s="121"/>
      <c r="S25" s="123"/>
      <c r="T25" s="121"/>
      <c r="U25" s="169"/>
      <c r="V25" s="155"/>
      <c r="W25" s="13">
        <v>4</v>
      </c>
      <c r="X25" s="47"/>
      <c r="Y25" s="47"/>
      <c r="Z25" s="47"/>
      <c r="AA25" s="13" t="str">
        <f t="shared" si="11"/>
        <v xml:space="preserve">  </v>
      </c>
      <c r="AB25" s="30" t="s">
        <v>234</v>
      </c>
      <c r="AC25" s="31">
        <f t="shared" si="12"/>
        <v>0</v>
      </c>
      <c r="AD25" s="14" t="str">
        <f>+IF(OR(AB25='[2]11 FORMULAS'!$O$4,AB25='[2]11 FORMULAS'!$O$5),'[2]11 FORMULAS'!$P$5,IF(AB25='[2]11 FORMULAS'!$O$6,'[2]11 FORMULAS'!$P$6,""))</f>
        <v/>
      </c>
      <c r="AE25" s="30" t="s">
        <v>234</v>
      </c>
      <c r="AF25" s="31">
        <f t="shared" si="13"/>
        <v>0</v>
      </c>
      <c r="AG25" s="32" t="s">
        <v>234</v>
      </c>
      <c r="AH25" s="32" t="s">
        <v>234</v>
      </c>
      <c r="AI25" s="32" t="s">
        <v>234</v>
      </c>
      <c r="AJ25" s="14">
        <f t="shared" ref="AJ25:AJ26" si="16">+AC25+AF25</f>
        <v>0</v>
      </c>
      <c r="AK25" s="14" t="e">
        <f t="shared" si="14"/>
        <v>#VALUE!</v>
      </c>
      <c r="AL25" s="14" t="e">
        <f t="shared" si="15"/>
        <v>#VALUE!</v>
      </c>
      <c r="AM25" s="14">
        <f>IF(AD25='[2]11 FORMULAS'!$P$6,AM24-(AM24*AJ25),AM24)</f>
        <v>0</v>
      </c>
      <c r="AN25" s="156"/>
      <c r="AO25" s="121"/>
      <c r="AP25" s="156"/>
      <c r="AQ25" s="121"/>
      <c r="AR25" s="155"/>
      <c r="AS25" s="119"/>
      <c r="AT25" s="115"/>
      <c r="AU25" s="115"/>
      <c r="AV25" s="115"/>
      <c r="AW25" s="115"/>
      <c r="AX25" s="115"/>
      <c r="AY25" s="115"/>
      <c r="AZ25" s="115"/>
      <c r="BA25" s="115"/>
      <c r="BB25" s="115"/>
      <c r="BC25" s="151"/>
      <c r="BI25" s="9"/>
    </row>
    <row r="26" spans="1:61" s="15" customFormat="1" ht="33.75" customHeight="1">
      <c r="A26" s="89"/>
      <c r="B26" s="101"/>
      <c r="C26" s="102"/>
      <c r="D26" s="102"/>
      <c r="E26" s="102"/>
      <c r="F26" s="103"/>
      <c r="G26" s="95"/>
      <c r="H26" s="95"/>
      <c r="I26" s="95"/>
      <c r="J26" s="157"/>
      <c r="K26" s="117"/>
      <c r="L26" s="121"/>
      <c r="M26" s="123"/>
      <c r="N26" s="158"/>
      <c r="O26" s="123"/>
      <c r="P26" s="121"/>
      <c r="Q26" s="120"/>
      <c r="R26" s="121"/>
      <c r="S26" s="123"/>
      <c r="T26" s="121"/>
      <c r="U26" s="169"/>
      <c r="V26" s="155"/>
      <c r="W26" s="13"/>
      <c r="X26" s="13"/>
      <c r="Y26" s="13"/>
      <c r="Z26" s="13"/>
      <c r="AA26" s="13" t="str">
        <f t="shared" si="11"/>
        <v xml:space="preserve">  </v>
      </c>
      <c r="AB26" s="30" t="s">
        <v>234</v>
      </c>
      <c r="AC26" s="31">
        <f t="shared" si="12"/>
        <v>0</v>
      </c>
      <c r="AD26" s="14" t="str">
        <f>+IF(OR(AB26='[2]11 FORMULAS'!$O$4,AB26='[2]11 FORMULAS'!$O$5),'[2]11 FORMULAS'!$P$5,IF(AB26='[2]11 FORMULAS'!$O$6,'[2]11 FORMULAS'!$P$6,""))</f>
        <v/>
      </c>
      <c r="AE26" s="30" t="s">
        <v>234</v>
      </c>
      <c r="AF26" s="31">
        <f t="shared" si="13"/>
        <v>0</v>
      </c>
      <c r="AG26" s="32" t="s">
        <v>234</v>
      </c>
      <c r="AH26" s="32" t="s">
        <v>234</v>
      </c>
      <c r="AI26" s="32" t="s">
        <v>234</v>
      </c>
      <c r="AJ26" s="14">
        <f t="shared" si="16"/>
        <v>0</v>
      </c>
      <c r="AK26" s="14" t="e">
        <f t="shared" si="14"/>
        <v>#VALUE!</v>
      </c>
      <c r="AL26" s="14" t="e">
        <f t="shared" si="15"/>
        <v>#VALUE!</v>
      </c>
      <c r="AM26" s="14">
        <f>IF(AD26='[2]11 FORMULAS'!$P$6,AM25-(AM25*AJ26),AM25)</f>
        <v>0</v>
      </c>
      <c r="AN26" s="156"/>
      <c r="AO26" s="121"/>
      <c r="AP26" s="156"/>
      <c r="AQ26" s="121"/>
      <c r="AR26" s="155"/>
      <c r="AS26" s="120"/>
      <c r="AT26" s="116"/>
      <c r="AU26" s="116"/>
      <c r="AV26" s="116"/>
      <c r="AW26" s="116"/>
      <c r="AX26" s="116"/>
      <c r="AY26" s="116"/>
      <c r="AZ26" s="116"/>
      <c r="BA26" s="116"/>
      <c r="BB26" s="116"/>
      <c r="BC26" s="152"/>
      <c r="BI26" s="9"/>
    </row>
    <row r="27" spans="1:61" s="15" customFormat="1" ht="49.5" customHeight="1">
      <c r="A27" s="88"/>
      <c r="B27" s="187" t="s">
        <v>350</v>
      </c>
      <c r="C27" s="187"/>
      <c r="D27" s="187"/>
      <c r="E27" s="187"/>
      <c r="F27" s="175" t="str">
        <f>+CONCATENATE(C27," ",D27," ",E27)</f>
        <v xml:space="preserve">  </v>
      </c>
      <c r="G27" s="94"/>
      <c r="H27" s="95"/>
      <c r="I27" s="95"/>
      <c r="J27" s="157"/>
      <c r="K27" s="117"/>
      <c r="L27" s="121" t="str">
        <f>IF(K27&lt;=0,"",IF(K27&lt;=2,"Muy Baja",IF(K27&lt;=24,"Baja",IF(K27&lt;=500,"Media",IF(K27&lt;=5000,"Alta","Muy Alta")))))</f>
        <v/>
      </c>
      <c r="M27" s="122" t="str">
        <f>IF(L27="","",IF(L27="Muy Baja",0.2,IF(L27="Baja",0.4,IF(L27="Media",0.6,IF(L27="Alta",0.8,IF(L27="Muy Alta",1,))))))</f>
        <v/>
      </c>
      <c r="N27" s="158" t="s">
        <v>330</v>
      </c>
      <c r="O27" s="122">
        <f>IF(N27="","",IF(N27="menor a 10 SMLMV",0.2,IF(N27="ENTRE 10 Y 50 SMLMV",0.4,IF(N27="entre 50 y 100 SMLMV",0.6,IF(N27="entre 100 y 500 SMLMV",0.8,IF(N27="Mayor a 500 SMLMV",1,))))))</f>
        <v>0</v>
      </c>
      <c r="P27" s="121" t="str">
        <f>IF(O27&lt;=0,"",IF(O27&lt;=20%,"Leve",IF(O27&lt;=40%,"Menor",IF(O27&lt;=60%,"Moderado",IF(O27&lt;=80%,"Mayor","Catastrofico")))))</f>
        <v/>
      </c>
      <c r="Q27" s="118" t="s">
        <v>234</v>
      </c>
      <c r="R27" s="121" t="str">
        <f>IF(S27&lt;=0,"",IF(S27&lt;=20%,"Leve",IF(S27&lt;=40%,"Menor",IF(S27&lt;=60%,"Moderado",IF(S27&lt;=80%,"Mayor","Catastrofico")))))</f>
        <v/>
      </c>
      <c r="S27" s="122">
        <f>IF(Q27="","",IF(Q27="El riesgo afecta la imagen de algún área de la organización",0.2,IF(Q27="El riesgo afecta la imagen de la entidad internamente, de conocimiento general nivel interno, de junta directiva y accionistas y/o de proveedores",0.4,IF(Q27="El riesgo afecta la imagen de la entidad con algunos usuarios de relevancia frente al logro de los objetivos",0.6,IF(Q27="El riesgo afecta la imagen de la entidad con efecto publicitario sostenido a nivel de sector administrativo, nivel departamental o municipal",0.8,IF(Q27="El riesgo afecta la imagen de la entidad a nivel nacional, con efecto publicitario sostenido a nivel país",1,))))))</f>
        <v>0</v>
      </c>
      <c r="T27" s="121" t="str">
        <f>IF(U27&lt;=0,"",IF(U27&lt;=20%,"Leve",IF(U27&lt;=40%,"Menor",IF(U27&lt;=60%,"Moderado",IF(U27&lt;=80%,"Mayor","Catastrofico")))))</f>
        <v/>
      </c>
      <c r="U27" s="169">
        <f>+S27</f>
        <v>0</v>
      </c>
      <c r="V27" s="155">
        <f>IF(OR(AND(L27="Muy Baja",T27="Leve"),AND(L27="Muy Baja",T27="Menor"),AND(L27="Baja",T27="Leve")),"Bajo",IF(OR(AND(L27="Muy baja",T27="Moderado"),AND(L27="Baja",T27="Menor"),AND(L27="Baja",T27="Moderado"),AND(L27="Media",T27="Leve"),AND(L27="Media",T27="Menor"),AND(L27="Media",T27="Moderado"),AND(L27="Alta",T27="Leve"),AND(L27="Alta",T27="Menor")),"Moderado",IF(OR(AND(L27="Muy Baja",T27="Mayor"),AND(L27="Baja",T27="Mayor"),AND(L27="Media",T27="Mayor"),AND(L27="Alta",T27="Moderado"),AND(L27="Alta",T27="Mayor"),AND(L27="Muy Alta",T27="Leve"),AND(L27="Muy Alta",T27="Menor"),AND(L27="Muy Alta",T27="Moderado"),AND(L27="Muy Alta",T27="Mayor")),"Alto",IF(OR(AND(L27="Muy Baja",T27="Catastrofico"),AND(L27="Baja",T27="Catastrofico"),AND(L27="Media",T27="Catastrofico"),AND(L27="Alta",T27="Catastrofico"),AND(L27="Muy Alta",T27="Catastrofico")),"Extremo",))))</f>
        <v>0</v>
      </c>
      <c r="W27" s="13">
        <v>1</v>
      </c>
      <c r="X27" s="47"/>
      <c r="Y27" s="47"/>
      <c r="Z27" s="47"/>
      <c r="AA27" s="13" t="str">
        <f t="shared" ref="AA27:AA31" si="17">+CONCATENATE(X27," ",Y27," ",Z27)</f>
        <v xml:space="preserve">  </v>
      </c>
      <c r="AB27" s="30" t="s">
        <v>234</v>
      </c>
      <c r="AC27" s="31">
        <f>IF(AB27="","",IF(AB27="Preventivo",0.25,IF(AB27="Detectivo",0.15,IF(AB27="Correctivo",0.1,))))</f>
        <v>0</v>
      </c>
      <c r="AD27" s="14" t="str">
        <f>+IF(OR(AB27='[2]11 FORMULAS'!$O$4,AB27='[2]11 FORMULAS'!$O$5),'[2]11 FORMULAS'!$P$5,IF(AB27='[2]11 FORMULAS'!$O$6,'[2]11 FORMULAS'!$P$6,""))</f>
        <v/>
      </c>
      <c r="AE27" s="30" t="s">
        <v>234</v>
      </c>
      <c r="AF27" s="31">
        <f>IF(AE27="","",IF(AE27="Manual",0.15,IF(AE27="Automatico",0.25,)))</f>
        <v>0</v>
      </c>
      <c r="AG27" s="32" t="s">
        <v>234</v>
      </c>
      <c r="AH27" s="32" t="s">
        <v>234</v>
      </c>
      <c r="AI27" s="32" t="s">
        <v>234</v>
      </c>
      <c r="AJ27" s="14">
        <f>+AC27+AF27</f>
        <v>0</v>
      </c>
      <c r="AK27" s="14" t="e">
        <f>+M27*AJ27</f>
        <v>#VALUE!</v>
      </c>
      <c r="AL27" s="14" t="e">
        <f>+M27-AK27</f>
        <v>#VALUE!</v>
      </c>
      <c r="AM27" s="14">
        <f>IF(AD27='[2]11 FORMULAS'!$P$6,U27-(U27*AJ27),U27)</f>
        <v>0</v>
      </c>
      <c r="AN27" s="156" t="e">
        <f>+AL31</f>
        <v>#VALUE!</v>
      </c>
      <c r="AO27" s="121" t="e">
        <f>IF(AN27&lt;=0,"",IF(AN27&lt;=20%,"Muy Baja",IF(AN27&lt;=40%,"Baja",IF(AN27&lt;=60%,"Media",IF(AN27&lt;=80%,"Alta","Muy Alta")))))</f>
        <v>#VALUE!</v>
      </c>
      <c r="AP27" s="156">
        <f>+AM31</f>
        <v>0</v>
      </c>
      <c r="AQ27" s="121" t="str">
        <f>IF(AP27&lt;=0,"",IF(AP27&lt;=20%,"Leve",IF(AP27&lt;=40%,"Menor",IF(AP27&lt;=60%,"Moderado",IF(AP27&lt;=80%,"Mayor","Catastrofico")))))</f>
        <v/>
      </c>
      <c r="AR27" s="155" t="e">
        <f>IF(OR(AND(AO27="Muy Baja",AQ27="Leve"),AND(AO27="Muy Baja",AQ27="Menor"),AND(AO27="Baja",AQ27="Leve")),"Bajo",IF(OR(AND(AO27="Muy baja",AQ27="Moderado"),AND(AO27="Baja",AQ27="Menor"),AND(AO27="Baja",AQ27="Moderado"),AND(AO27="Media",AQ27="Leve"),AND(AO27="Media",AQ27="Menor"),AND(AO27="Media",AQ27="Moderado"),AND(AO27="Alta",AQ27="Leve"),AND(AO27="Alta",AQ27="Menor")),"Moderado",IF(OR(AND(AO27="Muy Baja",AQ27="Mayor"),AND(AO27="Baja",AQ27="Mayor"),AND(AO27="Media",AQ27="Mayor"),AND(AO27="Alta",AQ27="Moderado"),AND(AO27="Alta",AQ27="Mayor"),AND(AO27="Muy Alta",AQ27="Leve"),AND(AO27="Muy Alta",AQ27="Menor"),AND(AO27="Muy Alta",AQ27="Moderado"),AND(AO27="Muy Alta",AQ27="Mayor")),"Alto",IF(OR(AND(AO27="Muy Baja",AQ27="Catastrofico"),AND(AO27="Baja",AQ27="Catastrofico"),AND(AO27="Media",AQ27="Catastrofico"),AND(AO27="Alta",AQ27="Catastrofico"),AND(AO27="Muy Alta",AQ27="Catastrofico")),"Extremo",""))))</f>
        <v>#VALUE!</v>
      </c>
      <c r="AS27" s="118"/>
      <c r="AT27" s="114"/>
      <c r="AU27" s="114"/>
      <c r="AV27" s="114"/>
      <c r="AW27" s="114"/>
      <c r="AX27" s="114"/>
      <c r="AY27" s="114"/>
      <c r="AZ27" s="114"/>
      <c r="BA27" s="114"/>
      <c r="BB27" s="114"/>
      <c r="BC27" s="150"/>
      <c r="BI27" s="9"/>
    </row>
    <row r="28" spans="1:61" s="15" customFormat="1" ht="33.75" customHeight="1">
      <c r="A28" s="88"/>
      <c r="B28" s="187"/>
      <c r="C28" s="187"/>
      <c r="D28" s="187"/>
      <c r="E28" s="187"/>
      <c r="F28" s="175"/>
      <c r="G28" s="94"/>
      <c r="H28" s="95"/>
      <c r="I28" s="95"/>
      <c r="J28" s="157"/>
      <c r="K28" s="117"/>
      <c r="L28" s="121"/>
      <c r="M28" s="123"/>
      <c r="N28" s="158"/>
      <c r="O28" s="123"/>
      <c r="P28" s="121"/>
      <c r="Q28" s="119"/>
      <c r="R28" s="121"/>
      <c r="S28" s="123"/>
      <c r="T28" s="121"/>
      <c r="U28" s="169"/>
      <c r="V28" s="155"/>
      <c r="W28" s="13">
        <v>2</v>
      </c>
      <c r="X28" s="47"/>
      <c r="Y28" s="47"/>
      <c r="Z28" s="47"/>
      <c r="AA28" s="13" t="str">
        <f t="shared" si="17"/>
        <v xml:space="preserve">  </v>
      </c>
      <c r="AB28" s="30" t="s">
        <v>234</v>
      </c>
      <c r="AC28" s="31">
        <f t="shared" ref="AC28:AC31" si="18">IF(AB28="","",IF(AB28="Preventivo",0.25,IF(AB28="Detectivo",0.15,IF(AB28="Correctivo",0.1,))))</f>
        <v>0</v>
      </c>
      <c r="AD28" s="14" t="str">
        <f>+IF(OR(AB28='[2]11 FORMULAS'!$O$4,AB28='[2]11 FORMULAS'!$O$5),'[2]11 FORMULAS'!$P$5,IF(AB28='[2]11 FORMULAS'!$O$6,'[2]11 FORMULAS'!$P$6,""))</f>
        <v/>
      </c>
      <c r="AE28" s="30" t="s">
        <v>234</v>
      </c>
      <c r="AF28" s="31">
        <f t="shared" ref="AF28:AF31" si="19">IF(AE28="","",IF(AE28="Manual",0.15,IF(AE28="Automatico",0.25,)))</f>
        <v>0</v>
      </c>
      <c r="AG28" s="32" t="s">
        <v>234</v>
      </c>
      <c r="AH28" s="32" t="s">
        <v>234</v>
      </c>
      <c r="AI28" s="32" t="s">
        <v>234</v>
      </c>
      <c r="AJ28" s="14">
        <f>+AC28+AF28</f>
        <v>0</v>
      </c>
      <c r="AK28" s="14" t="e">
        <f>+AL27*AJ28</f>
        <v>#VALUE!</v>
      </c>
      <c r="AL28" s="14" t="e">
        <f>+AL27-AK28</f>
        <v>#VALUE!</v>
      </c>
      <c r="AM28" s="14">
        <f>IF(AD28='[2]11 FORMULAS'!$P$6,AM27-(AM27*AJ28),AM27)</f>
        <v>0</v>
      </c>
      <c r="AN28" s="156"/>
      <c r="AO28" s="121"/>
      <c r="AP28" s="156"/>
      <c r="AQ28" s="121"/>
      <c r="AR28" s="155"/>
      <c r="AS28" s="119"/>
      <c r="AT28" s="115"/>
      <c r="AU28" s="115"/>
      <c r="AV28" s="115"/>
      <c r="AW28" s="115"/>
      <c r="AX28" s="115"/>
      <c r="AY28" s="115"/>
      <c r="AZ28" s="115"/>
      <c r="BA28" s="115"/>
      <c r="BB28" s="115"/>
      <c r="BC28" s="151"/>
      <c r="BI28" s="9"/>
    </row>
    <row r="29" spans="1:61" s="15" customFormat="1" ht="33.75" customHeight="1">
      <c r="A29" s="88"/>
      <c r="B29" s="187"/>
      <c r="C29" s="187"/>
      <c r="D29" s="187"/>
      <c r="E29" s="187"/>
      <c r="F29" s="175"/>
      <c r="G29" s="94"/>
      <c r="H29" s="95"/>
      <c r="I29" s="95"/>
      <c r="J29" s="157"/>
      <c r="K29" s="117"/>
      <c r="L29" s="121"/>
      <c r="M29" s="123"/>
      <c r="N29" s="158"/>
      <c r="O29" s="123"/>
      <c r="P29" s="121"/>
      <c r="Q29" s="119"/>
      <c r="R29" s="121"/>
      <c r="S29" s="123"/>
      <c r="T29" s="121"/>
      <c r="U29" s="169"/>
      <c r="V29" s="155"/>
      <c r="W29" s="13">
        <v>3</v>
      </c>
      <c r="X29" s="47"/>
      <c r="Y29" s="47"/>
      <c r="Z29" s="47"/>
      <c r="AA29" s="13" t="str">
        <f t="shared" si="17"/>
        <v xml:space="preserve">  </v>
      </c>
      <c r="AB29" s="30" t="s">
        <v>234</v>
      </c>
      <c r="AC29" s="31">
        <f t="shared" si="18"/>
        <v>0</v>
      </c>
      <c r="AD29" s="14" t="str">
        <f>+IF(OR(AB29='[2]11 FORMULAS'!$O$4,AB29='[2]11 FORMULAS'!$O$5),'[2]11 FORMULAS'!$P$5,IF(AB29='[2]11 FORMULAS'!$O$6,'[2]11 FORMULAS'!$P$6,""))</f>
        <v/>
      </c>
      <c r="AE29" s="30" t="s">
        <v>234</v>
      </c>
      <c r="AF29" s="31">
        <f t="shared" si="19"/>
        <v>0</v>
      </c>
      <c r="AG29" s="32" t="s">
        <v>234</v>
      </c>
      <c r="AH29" s="32" t="s">
        <v>234</v>
      </c>
      <c r="AI29" s="32" t="s">
        <v>234</v>
      </c>
      <c r="AJ29" s="14">
        <f>+AC29+AF29</f>
        <v>0</v>
      </c>
      <c r="AK29" s="14" t="e">
        <f t="shared" ref="AK29:AK31" si="20">+AL28*AJ29</f>
        <v>#VALUE!</v>
      </c>
      <c r="AL29" s="14" t="e">
        <f t="shared" ref="AL29:AL31" si="21">+AL28-AK29</f>
        <v>#VALUE!</v>
      </c>
      <c r="AM29" s="14">
        <f>IF(AD29='[2]11 FORMULAS'!$P$6,AM28-(AM28*AJ29),AM28)</f>
        <v>0</v>
      </c>
      <c r="AN29" s="156"/>
      <c r="AO29" s="121"/>
      <c r="AP29" s="156"/>
      <c r="AQ29" s="121"/>
      <c r="AR29" s="155"/>
      <c r="AS29" s="119"/>
      <c r="AT29" s="115"/>
      <c r="AU29" s="115"/>
      <c r="AV29" s="115"/>
      <c r="AW29" s="115"/>
      <c r="AX29" s="115"/>
      <c r="AY29" s="115"/>
      <c r="AZ29" s="115"/>
      <c r="BA29" s="115"/>
      <c r="BB29" s="115"/>
      <c r="BC29" s="151"/>
      <c r="BI29" s="9"/>
    </row>
    <row r="30" spans="1:61" s="15" customFormat="1" ht="33.75" customHeight="1">
      <c r="A30" s="88"/>
      <c r="B30" s="187"/>
      <c r="C30" s="187"/>
      <c r="D30" s="187"/>
      <c r="E30" s="187"/>
      <c r="F30" s="175"/>
      <c r="G30" s="94"/>
      <c r="H30" s="95"/>
      <c r="I30" s="95"/>
      <c r="J30" s="157"/>
      <c r="K30" s="117"/>
      <c r="L30" s="121"/>
      <c r="M30" s="123"/>
      <c r="N30" s="158"/>
      <c r="O30" s="123"/>
      <c r="P30" s="121"/>
      <c r="Q30" s="119"/>
      <c r="R30" s="121"/>
      <c r="S30" s="123"/>
      <c r="T30" s="121"/>
      <c r="U30" s="169"/>
      <c r="V30" s="155"/>
      <c r="W30" s="13">
        <v>4</v>
      </c>
      <c r="X30" s="47"/>
      <c r="Y30" s="47"/>
      <c r="Z30" s="47"/>
      <c r="AA30" s="13" t="str">
        <f t="shared" si="17"/>
        <v xml:space="preserve">  </v>
      </c>
      <c r="AB30" s="30" t="s">
        <v>234</v>
      </c>
      <c r="AC30" s="31">
        <f t="shared" si="18"/>
        <v>0</v>
      </c>
      <c r="AD30" s="14" t="str">
        <f>+IF(OR(AB30='[2]11 FORMULAS'!$O$4,AB30='[2]11 FORMULAS'!$O$5),'[2]11 FORMULAS'!$P$5,IF(AB30='[2]11 FORMULAS'!$O$6,'[2]11 FORMULAS'!$P$6,""))</f>
        <v/>
      </c>
      <c r="AE30" s="30" t="s">
        <v>234</v>
      </c>
      <c r="AF30" s="31">
        <f t="shared" si="19"/>
        <v>0</v>
      </c>
      <c r="AG30" s="32" t="s">
        <v>234</v>
      </c>
      <c r="AH30" s="32" t="s">
        <v>234</v>
      </c>
      <c r="AI30" s="32" t="s">
        <v>234</v>
      </c>
      <c r="AJ30" s="14">
        <f t="shared" ref="AJ30:AJ31" si="22">+AC30+AF30</f>
        <v>0</v>
      </c>
      <c r="AK30" s="14" t="e">
        <f t="shared" si="20"/>
        <v>#VALUE!</v>
      </c>
      <c r="AL30" s="14" t="e">
        <f t="shared" si="21"/>
        <v>#VALUE!</v>
      </c>
      <c r="AM30" s="14">
        <f>IF(AD30='[2]11 FORMULAS'!$P$6,AM29-(AM29*AJ30),AM29)</f>
        <v>0</v>
      </c>
      <c r="AN30" s="156"/>
      <c r="AO30" s="121"/>
      <c r="AP30" s="156"/>
      <c r="AQ30" s="121"/>
      <c r="AR30" s="155"/>
      <c r="AS30" s="119"/>
      <c r="AT30" s="115"/>
      <c r="AU30" s="115"/>
      <c r="AV30" s="115"/>
      <c r="AW30" s="115"/>
      <c r="AX30" s="115"/>
      <c r="AY30" s="115"/>
      <c r="AZ30" s="115"/>
      <c r="BA30" s="115"/>
      <c r="BB30" s="115"/>
      <c r="BC30" s="151"/>
      <c r="BI30" s="9"/>
    </row>
    <row r="31" spans="1:61" s="15" customFormat="1" ht="33.75" customHeight="1">
      <c r="A31" s="90"/>
      <c r="B31" s="188"/>
      <c r="C31" s="188"/>
      <c r="D31" s="188"/>
      <c r="E31" s="188"/>
      <c r="F31" s="176"/>
      <c r="G31" s="177"/>
      <c r="H31" s="178"/>
      <c r="I31" s="178"/>
      <c r="J31" s="179"/>
      <c r="K31" s="180"/>
      <c r="L31" s="171"/>
      <c r="M31" s="170"/>
      <c r="N31" s="181"/>
      <c r="O31" s="170"/>
      <c r="P31" s="171"/>
      <c r="Q31" s="172"/>
      <c r="R31" s="171"/>
      <c r="S31" s="170"/>
      <c r="T31" s="171"/>
      <c r="U31" s="173"/>
      <c r="V31" s="174"/>
      <c r="W31" s="48"/>
      <c r="X31" s="48"/>
      <c r="Y31" s="48"/>
      <c r="Z31" s="48"/>
      <c r="AA31" s="48" t="str">
        <f t="shared" si="17"/>
        <v xml:space="preserve">  </v>
      </c>
      <c r="AB31" s="49" t="s">
        <v>234</v>
      </c>
      <c r="AC31" s="50">
        <f t="shared" si="18"/>
        <v>0</v>
      </c>
      <c r="AD31" s="51" t="str">
        <f>+IF(OR(AB31='[2]11 FORMULAS'!$O$4,AB31='[2]11 FORMULAS'!$O$5),'[2]11 FORMULAS'!$P$5,IF(AB31='[2]11 FORMULAS'!$O$6,'[2]11 FORMULAS'!$P$6,""))</f>
        <v/>
      </c>
      <c r="AE31" s="49" t="s">
        <v>234</v>
      </c>
      <c r="AF31" s="50">
        <f t="shared" si="19"/>
        <v>0</v>
      </c>
      <c r="AG31" s="52" t="s">
        <v>234</v>
      </c>
      <c r="AH31" s="53" t="s">
        <v>234</v>
      </c>
      <c r="AI31" s="53" t="s">
        <v>234</v>
      </c>
      <c r="AJ31" s="54">
        <f t="shared" si="22"/>
        <v>0</v>
      </c>
      <c r="AK31" s="54" t="e">
        <f t="shared" si="20"/>
        <v>#VALUE!</v>
      </c>
      <c r="AL31" s="54" t="e">
        <f t="shared" si="21"/>
        <v>#VALUE!</v>
      </c>
      <c r="AM31" s="54">
        <f>IF(AD31='[2]11 FORMULAS'!$P$6,AM30-(AM30*AJ31),AM30)</f>
        <v>0</v>
      </c>
      <c r="AN31" s="184"/>
      <c r="AO31" s="171"/>
      <c r="AP31" s="184"/>
      <c r="AQ31" s="171"/>
      <c r="AR31" s="174"/>
      <c r="AS31" s="172"/>
      <c r="AT31" s="185"/>
      <c r="AU31" s="185"/>
      <c r="AV31" s="185"/>
      <c r="AW31" s="185"/>
      <c r="AX31" s="185"/>
      <c r="AY31" s="185"/>
      <c r="AZ31" s="185"/>
      <c r="BA31" s="185"/>
      <c r="BB31" s="185"/>
      <c r="BC31" s="186"/>
      <c r="BI31" s="9"/>
    </row>
  </sheetData>
  <mergeCells count="217">
    <mergeCell ref="A7:V7"/>
    <mergeCell ref="AN27:AN31"/>
    <mergeCell ref="AO27:AO31"/>
    <mergeCell ref="AY27:AY31"/>
    <mergeCell ref="AZ27:AZ31"/>
    <mergeCell ref="BA27:BA31"/>
    <mergeCell ref="BB27:BB31"/>
    <mergeCell ref="BC27:BC31"/>
    <mergeCell ref="AP27:AP31"/>
    <mergeCell ref="AQ27:AQ31"/>
    <mergeCell ref="AR27:AR31"/>
    <mergeCell ref="AS27:AS31"/>
    <mergeCell ref="AT27:AT31"/>
    <mergeCell ref="AU27:AU31"/>
    <mergeCell ref="AV27:AV31"/>
    <mergeCell ref="AW27:AW31"/>
    <mergeCell ref="AX27:AX31"/>
    <mergeCell ref="BA22:BA26"/>
    <mergeCell ref="BB22:BB26"/>
    <mergeCell ref="BC22:BC26"/>
    <mergeCell ref="B27:B31"/>
    <mergeCell ref="C27:C31"/>
    <mergeCell ref="D27:D31"/>
    <mergeCell ref="E27:E31"/>
    <mergeCell ref="F27:F31"/>
    <mergeCell ref="G27:G31"/>
    <mergeCell ref="H27:H31"/>
    <mergeCell ref="I27:I31"/>
    <mergeCell ref="J27:J31"/>
    <mergeCell ref="K27:K31"/>
    <mergeCell ref="L27:L31"/>
    <mergeCell ref="M27:M31"/>
    <mergeCell ref="N27:N31"/>
    <mergeCell ref="O27:O31"/>
    <mergeCell ref="P27:P31"/>
    <mergeCell ref="Q27:Q31"/>
    <mergeCell ref="R27:R31"/>
    <mergeCell ref="S27:S31"/>
    <mergeCell ref="T27:T31"/>
    <mergeCell ref="U27:U31"/>
    <mergeCell ref="V27:V31"/>
    <mergeCell ref="AR22:AR26"/>
    <mergeCell ref="AS22:AS26"/>
    <mergeCell ref="AT22:AT26"/>
    <mergeCell ref="AU22:AU26"/>
    <mergeCell ref="AV22:AV26"/>
    <mergeCell ref="AW22:AW26"/>
    <mergeCell ref="AX22:AX26"/>
    <mergeCell ref="AY22:AY26"/>
    <mergeCell ref="AZ22:AZ26"/>
    <mergeCell ref="R22:R26"/>
    <mergeCell ref="S22:S26"/>
    <mergeCell ref="T22:T26"/>
    <mergeCell ref="U22:U26"/>
    <mergeCell ref="V22:V26"/>
    <mergeCell ref="AN22:AN26"/>
    <mergeCell ref="AO22:AO26"/>
    <mergeCell ref="AP22:AP26"/>
    <mergeCell ref="AQ22:AQ26"/>
    <mergeCell ref="I22:I26"/>
    <mergeCell ref="J22:J26"/>
    <mergeCell ref="K22:K26"/>
    <mergeCell ref="L22:L26"/>
    <mergeCell ref="M22:M26"/>
    <mergeCell ref="N22:N26"/>
    <mergeCell ref="O22:O26"/>
    <mergeCell ref="P22:P26"/>
    <mergeCell ref="Q22:Q26"/>
    <mergeCell ref="BC17:BC21"/>
    <mergeCell ref="AW17:AW21"/>
    <mergeCell ref="AX17:AX21"/>
    <mergeCell ref="AY17:AY21"/>
    <mergeCell ref="AZ17:AZ21"/>
    <mergeCell ref="BA17:BA21"/>
    <mergeCell ref="M17:M21"/>
    <mergeCell ref="N17:N21"/>
    <mergeCell ref="O17:O21"/>
    <mergeCell ref="P17:P21"/>
    <mergeCell ref="Q17:Q21"/>
    <mergeCell ref="R17:R21"/>
    <mergeCell ref="U17:U21"/>
    <mergeCell ref="V17:V21"/>
    <mergeCell ref="AV17:AV21"/>
    <mergeCell ref="AP17:AP21"/>
    <mergeCell ref="AQ17:AQ21"/>
    <mergeCell ref="AR17:AR21"/>
    <mergeCell ref="AS17:AS21"/>
    <mergeCell ref="AT17:AT21"/>
    <mergeCell ref="AU17:AU21"/>
    <mergeCell ref="S17:S21"/>
    <mergeCell ref="T17:T21"/>
    <mergeCell ref="AO17:AO21"/>
    <mergeCell ref="BB17:BB21"/>
    <mergeCell ref="K8:V8"/>
    <mergeCell ref="AN9:AN11"/>
    <mergeCell ref="AO9:AO11"/>
    <mergeCell ref="AP9:AP11"/>
    <mergeCell ref="R9:R11"/>
    <mergeCell ref="S9:S11"/>
    <mergeCell ref="T9:T11"/>
    <mergeCell ref="U9:U11"/>
    <mergeCell ref="AZ12:AZ16"/>
    <mergeCell ref="BA12:BA16"/>
    <mergeCell ref="U12:U16"/>
    <mergeCell ref="L17:L21"/>
    <mergeCell ref="AN17:AN21"/>
    <mergeCell ref="P12:P16"/>
    <mergeCell ref="BC10:BC11"/>
    <mergeCell ref="AU10:AU11"/>
    <mergeCell ref="AV10:AV11"/>
    <mergeCell ref="AW10:AW11"/>
    <mergeCell ref="AX10:AZ10"/>
    <mergeCell ref="BA10:BA11"/>
    <mergeCell ref="M9:M11"/>
    <mergeCell ref="W8:AA10"/>
    <mergeCell ref="AB8:AS8"/>
    <mergeCell ref="AB10:AF10"/>
    <mergeCell ref="AJ9:AJ10"/>
    <mergeCell ref="AL9:AL10"/>
    <mergeCell ref="AM9:AM10"/>
    <mergeCell ref="AT10:AT11"/>
    <mergeCell ref="B17:B21"/>
    <mergeCell ref="C17:C21"/>
    <mergeCell ref="D17:D21"/>
    <mergeCell ref="E17:E21"/>
    <mergeCell ref="F17:F21"/>
    <mergeCell ref="AS12:AS16"/>
    <mergeCell ref="AT12:AT16"/>
    <mergeCell ref="AU12:AU16"/>
    <mergeCell ref="V12:V16"/>
    <mergeCell ref="AN12:AN16"/>
    <mergeCell ref="AO12:AO16"/>
    <mergeCell ref="AP12:AP16"/>
    <mergeCell ref="AQ12:AQ16"/>
    <mergeCell ref="AR12:AR16"/>
    <mergeCell ref="G17:G21"/>
    <mergeCell ref="H17:H21"/>
    <mergeCell ref="I17:I21"/>
    <mergeCell ref="J17:J21"/>
    <mergeCell ref="J12:J16"/>
    <mergeCell ref="K12:K16"/>
    <mergeCell ref="L12:L16"/>
    <mergeCell ref="M12:M16"/>
    <mergeCell ref="N12:N16"/>
    <mergeCell ref="O12:O16"/>
    <mergeCell ref="BF12:BG12"/>
    <mergeCell ref="BB5:BC5"/>
    <mergeCell ref="D1:BA1"/>
    <mergeCell ref="BB1:BC1"/>
    <mergeCell ref="D2:BA2"/>
    <mergeCell ref="BB2:BC2"/>
    <mergeCell ref="D3:BA3"/>
    <mergeCell ref="BB3:BC3"/>
    <mergeCell ref="D4:BA4"/>
    <mergeCell ref="BB4:BC4"/>
    <mergeCell ref="X6:AI6"/>
    <mergeCell ref="BB6:BC6"/>
    <mergeCell ref="D5:E5"/>
    <mergeCell ref="W7:AS7"/>
    <mergeCell ref="AT7:BC9"/>
    <mergeCell ref="V9:V11"/>
    <mergeCell ref="AB9:AI9"/>
    <mergeCell ref="AG10:AI10"/>
    <mergeCell ref="Q9:Q11"/>
    <mergeCell ref="L5:M5"/>
    <mergeCell ref="BB12:BB16"/>
    <mergeCell ref="BC12:BC16"/>
    <mergeCell ref="AW12:AW16"/>
    <mergeCell ref="AX12:AX16"/>
    <mergeCell ref="L6:M6"/>
    <mergeCell ref="BB10:BB11"/>
    <mergeCell ref="D6:K6"/>
    <mergeCell ref="A1:C4"/>
    <mergeCell ref="A5:C5"/>
    <mergeCell ref="A6:C6"/>
    <mergeCell ref="A10:A11"/>
    <mergeCell ref="A12:A16"/>
    <mergeCell ref="A17:A21"/>
    <mergeCell ref="AQ9:AQ11"/>
    <mergeCell ref="AR9:AR11"/>
    <mergeCell ref="AS9:AS11"/>
    <mergeCell ref="AV12:AV16"/>
    <mergeCell ref="K17:K21"/>
    <mergeCell ref="Q12:Q16"/>
    <mergeCell ref="R12:R16"/>
    <mergeCell ref="S12:S16"/>
    <mergeCell ref="T12:T16"/>
    <mergeCell ref="I12:I16"/>
    <mergeCell ref="L9:L11"/>
    <mergeCell ref="N9:N11"/>
    <mergeCell ref="O9:O11"/>
    <mergeCell ref="P9:P11"/>
    <mergeCell ref="AY12:AY16"/>
    <mergeCell ref="A22:A26"/>
    <mergeCell ref="A27:A31"/>
    <mergeCell ref="B10:B11"/>
    <mergeCell ref="C10:C11"/>
    <mergeCell ref="D10:D11"/>
    <mergeCell ref="E10:E11"/>
    <mergeCell ref="F10:F11"/>
    <mergeCell ref="K9:K11"/>
    <mergeCell ref="G10:J10"/>
    <mergeCell ref="B12:B16"/>
    <mergeCell ref="C12:C16"/>
    <mergeCell ref="D12:D16"/>
    <mergeCell ref="E12:E16"/>
    <mergeCell ref="F12:F16"/>
    <mergeCell ref="G12:G16"/>
    <mergeCell ref="H12:H16"/>
    <mergeCell ref="A8:J9"/>
    <mergeCell ref="B22:B26"/>
    <mergeCell ref="C22:C26"/>
    <mergeCell ref="D22:D26"/>
    <mergeCell ref="E22:E26"/>
    <mergeCell ref="F22:F26"/>
    <mergeCell ref="G22:G26"/>
    <mergeCell ref="H22:H26"/>
  </mergeCells>
  <conditionalFormatting sqref="L12">
    <cfRule type="cellIs" dxfId="206" priority="963" operator="equal">
      <formula>"Alta"</formula>
    </cfRule>
    <cfRule type="cellIs" dxfId="205" priority="966" operator="equal">
      <formula>"Muy Baja"</formula>
    </cfRule>
    <cfRule type="cellIs" dxfId="204" priority="965" operator="equal">
      <formula>"Baja"</formula>
    </cfRule>
    <cfRule type="cellIs" dxfId="203" priority="964" operator="equal">
      <formula>"Media"</formula>
    </cfRule>
    <cfRule type="cellIs" dxfId="202" priority="962" operator="equal">
      <formula>"Muy Alta"</formula>
    </cfRule>
  </conditionalFormatting>
  <conditionalFormatting sqref="L17">
    <cfRule type="cellIs" dxfId="201" priority="931" operator="equal">
      <formula>"Muy Baja"</formula>
    </cfRule>
    <cfRule type="cellIs" dxfId="200" priority="927" operator="equal">
      <formula>"Muy Alta"</formula>
    </cfRule>
    <cfRule type="cellIs" dxfId="199" priority="928" operator="equal">
      <formula>"Alta"</formula>
    </cfRule>
    <cfRule type="cellIs" dxfId="198" priority="929" operator="equal">
      <formula>"Media"</formula>
    </cfRule>
    <cfRule type="cellIs" dxfId="197" priority="930" operator="equal">
      <formula>"Baja"</formula>
    </cfRule>
  </conditionalFormatting>
  <conditionalFormatting sqref="L22">
    <cfRule type="cellIs" dxfId="196" priority="93" operator="equal">
      <formula>"Alta"</formula>
    </cfRule>
    <cfRule type="cellIs" dxfId="195" priority="92" operator="equal">
      <formula>"Muy Alta"</formula>
    </cfRule>
    <cfRule type="cellIs" dxfId="194" priority="96" operator="equal">
      <formula>"Muy Baja"</formula>
    </cfRule>
    <cfRule type="cellIs" dxfId="193" priority="95" operator="equal">
      <formula>"Baja"</formula>
    </cfRule>
    <cfRule type="cellIs" dxfId="192" priority="94" operator="equal">
      <formula>"Media"</formula>
    </cfRule>
  </conditionalFormatting>
  <conditionalFormatting sqref="L27">
    <cfRule type="cellIs" dxfId="191" priority="39" operator="equal">
      <formula>"Muy Alta"</formula>
    </cfRule>
    <cfRule type="cellIs" dxfId="190" priority="43" operator="equal">
      <formula>"Muy Baja"</formula>
    </cfRule>
    <cfRule type="cellIs" dxfId="189" priority="42" operator="equal">
      <formula>"Baja"</formula>
    </cfRule>
    <cfRule type="cellIs" dxfId="188" priority="41" operator="equal">
      <formula>"Media"</formula>
    </cfRule>
    <cfRule type="cellIs" dxfId="187" priority="40" operator="equal">
      <formula>"Alta"</formula>
    </cfRule>
  </conditionalFormatting>
  <conditionalFormatting sqref="N12">
    <cfRule type="cellIs" dxfId="186" priority="108" operator="equal">
      <formula>$V$13</formula>
    </cfRule>
    <cfRule type="cellIs" dxfId="185" priority="107" operator="equal">
      <formula>$V$12</formula>
    </cfRule>
    <cfRule type="cellIs" dxfId="184" priority="111" operator="equal">
      <formula>$V$16</formula>
    </cfRule>
    <cfRule type="cellIs" dxfId="183" priority="110" operator="equal">
      <formula>$V$15</formula>
    </cfRule>
    <cfRule type="cellIs" dxfId="182" priority="109" operator="equal">
      <formula>$V$14</formula>
    </cfRule>
  </conditionalFormatting>
  <conditionalFormatting sqref="N17">
    <cfRule type="cellIs" dxfId="181" priority="148" operator="equal">
      <formula>$V$14</formula>
    </cfRule>
    <cfRule type="cellIs" dxfId="180" priority="150" operator="equal">
      <formula>$V$16</formula>
    </cfRule>
    <cfRule type="cellIs" dxfId="179" priority="149" operator="equal">
      <formula>$V$15</formula>
    </cfRule>
    <cfRule type="cellIs" dxfId="178" priority="147" operator="equal">
      <formula>$V$13</formula>
    </cfRule>
    <cfRule type="cellIs" dxfId="177" priority="146" operator="equal">
      <formula>$V$12</formula>
    </cfRule>
  </conditionalFormatting>
  <conditionalFormatting sqref="N22">
    <cfRule type="cellIs" dxfId="176" priority="54" operator="equal">
      <formula>$V$12</formula>
    </cfRule>
    <cfRule type="cellIs" dxfId="175" priority="55" operator="equal">
      <formula>$V$13</formula>
    </cfRule>
    <cfRule type="cellIs" dxfId="174" priority="56" operator="equal">
      <formula>$V$14</formula>
    </cfRule>
    <cfRule type="cellIs" dxfId="173" priority="57" operator="equal">
      <formula>$V$15</formula>
    </cfRule>
    <cfRule type="cellIs" dxfId="172" priority="58" operator="equal">
      <formula>$V$16</formula>
    </cfRule>
  </conditionalFormatting>
  <conditionalFormatting sqref="N27">
    <cfRule type="cellIs" dxfId="171" priority="2" operator="equal">
      <formula>$V$13</formula>
    </cfRule>
    <cfRule type="cellIs" dxfId="170" priority="3" operator="equal">
      <formula>$V$14</formula>
    </cfRule>
    <cfRule type="cellIs" dxfId="169" priority="4" operator="equal">
      <formula>$V$15</formula>
    </cfRule>
    <cfRule type="cellIs" dxfId="168" priority="5" operator="equal">
      <formula>$V$16</formula>
    </cfRule>
    <cfRule type="cellIs" dxfId="167" priority="1" operator="equal">
      <formula>$V$12</formula>
    </cfRule>
  </conditionalFormatting>
  <conditionalFormatting sqref="P12 P17">
    <cfRule type="cellIs" dxfId="166" priority="960" operator="equal">
      <formula>"menor"</formula>
    </cfRule>
    <cfRule type="cellIs" dxfId="165" priority="957" operator="equal">
      <formula>"catastrofico"</formula>
    </cfRule>
    <cfRule type="cellIs" dxfId="164" priority="961" operator="equal">
      <formula>"leve"</formula>
    </cfRule>
    <cfRule type="cellIs" dxfId="163" priority="959" operator="equal">
      <formula>"Moderado"</formula>
    </cfRule>
    <cfRule type="cellIs" dxfId="162" priority="958" operator="equal">
      <formula>"Mayor"</formula>
    </cfRule>
  </conditionalFormatting>
  <conditionalFormatting sqref="P22">
    <cfRule type="cellIs" dxfId="161" priority="106" operator="equal">
      <formula>"leve"</formula>
    </cfRule>
    <cfRule type="cellIs" dxfId="160" priority="103" operator="equal">
      <formula>"Mayor"</formula>
    </cfRule>
    <cfRule type="cellIs" dxfId="159" priority="105" operator="equal">
      <formula>"menor"</formula>
    </cfRule>
    <cfRule type="cellIs" dxfId="158" priority="104" operator="equal">
      <formula>"Moderado"</formula>
    </cfRule>
    <cfRule type="cellIs" dxfId="157" priority="102" operator="equal">
      <formula>"catastrofico"</formula>
    </cfRule>
  </conditionalFormatting>
  <conditionalFormatting sqref="P27">
    <cfRule type="cellIs" dxfId="156" priority="53" operator="equal">
      <formula>"leve"</formula>
    </cfRule>
    <cfRule type="cellIs" dxfId="155" priority="52" operator="equal">
      <formula>"menor"</formula>
    </cfRule>
    <cfRule type="cellIs" dxfId="154" priority="50" operator="equal">
      <formula>"Mayor"</formula>
    </cfRule>
    <cfRule type="cellIs" dxfId="153" priority="49" operator="equal">
      <formula>"catastrofico"</formula>
    </cfRule>
    <cfRule type="cellIs" dxfId="152" priority="51" operator="equal">
      <formula>"Moderado"</formula>
    </cfRule>
  </conditionalFormatting>
  <conditionalFormatting sqref="R12">
    <cfRule type="cellIs" dxfId="151" priority="953" operator="equal">
      <formula>"Mayor"</formula>
    </cfRule>
    <cfRule type="cellIs" dxfId="150" priority="952" operator="equal">
      <formula>"catastrofico"</formula>
    </cfRule>
    <cfRule type="cellIs" dxfId="149" priority="955" operator="equal">
      <formula>"menor"</formula>
    </cfRule>
    <cfRule type="cellIs" dxfId="148" priority="956" operator="equal">
      <formula>"leve"</formula>
    </cfRule>
    <cfRule type="cellIs" dxfId="147" priority="954" operator="equal">
      <formula>"Moderado"</formula>
    </cfRule>
  </conditionalFormatting>
  <conditionalFormatting sqref="R17">
    <cfRule type="cellIs" dxfId="146" priority="926" operator="equal">
      <formula>"leve"</formula>
    </cfRule>
    <cfRule type="cellIs" dxfId="145" priority="925" operator="equal">
      <formula>"menor"</formula>
    </cfRule>
    <cfRule type="cellIs" dxfId="144" priority="924" operator="equal">
      <formula>"Moderado"</formula>
    </cfRule>
    <cfRule type="cellIs" dxfId="143" priority="923" operator="equal">
      <formula>"Mayor"</formula>
    </cfRule>
    <cfRule type="cellIs" dxfId="142" priority="922" operator="equal">
      <formula>"catastrofico"</formula>
    </cfRule>
  </conditionalFormatting>
  <conditionalFormatting sqref="R22">
    <cfRule type="cellIs" dxfId="141" priority="87" operator="equal">
      <formula>"catastrofico"</formula>
    </cfRule>
    <cfRule type="cellIs" dxfId="140" priority="88" operator="equal">
      <formula>"Mayor"</formula>
    </cfRule>
    <cfRule type="cellIs" dxfId="139" priority="90" operator="equal">
      <formula>"menor"</formula>
    </cfRule>
    <cfRule type="cellIs" dxfId="138" priority="91" operator="equal">
      <formula>"leve"</formula>
    </cfRule>
    <cfRule type="cellIs" dxfId="137" priority="89" operator="equal">
      <formula>"Moderado"</formula>
    </cfRule>
  </conditionalFormatting>
  <conditionalFormatting sqref="R27">
    <cfRule type="cellIs" dxfId="136" priority="36" operator="equal">
      <formula>"Moderado"</formula>
    </cfRule>
    <cfRule type="cellIs" dxfId="135" priority="38" operator="equal">
      <formula>"leve"</formula>
    </cfRule>
    <cfRule type="cellIs" dxfId="134" priority="37" operator="equal">
      <formula>"menor"</formula>
    </cfRule>
    <cfRule type="cellIs" dxfId="133" priority="34" operator="equal">
      <formula>"catastrofico"</formula>
    </cfRule>
    <cfRule type="cellIs" dxfId="132" priority="35" operator="equal">
      <formula>"Mayor"</formula>
    </cfRule>
  </conditionalFormatting>
  <conditionalFormatting sqref="T12">
    <cfRule type="cellIs" dxfId="131" priority="951" operator="equal">
      <formula>"leve"</formula>
    </cfRule>
    <cfRule type="cellIs" dxfId="130" priority="949" operator="equal">
      <formula>"Moderado"</formula>
    </cfRule>
    <cfRule type="cellIs" dxfId="129" priority="948" operator="equal">
      <formula>"Mayor"</formula>
    </cfRule>
    <cfRule type="cellIs" dxfId="128" priority="950" operator="equal">
      <formula>"menor"</formula>
    </cfRule>
    <cfRule type="cellIs" dxfId="127" priority="947" operator="equal">
      <formula>"catastrofico"</formula>
    </cfRule>
  </conditionalFormatting>
  <conditionalFormatting sqref="T17">
    <cfRule type="cellIs" dxfId="126" priority="917" operator="equal">
      <formula>"catastrofico"</formula>
    </cfRule>
    <cfRule type="cellIs" dxfId="125" priority="921" operator="equal">
      <formula>"leve"</formula>
    </cfRule>
    <cfRule type="cellIs" dxfId="124" priority="920" operator="equal">
      <formula>"menor"</formula>
    </cfRule>
    <cfRule type="cellIs" dxfId="123" priority="919" operator="equal">
      <formula>"Moderado"</formula>
    </cfRule>
    <cfRule type="cellIs" dxfId="122" priority="918" operator="equal">
      <formula>"Mayor"</formula>
    </cfRule>
  </conditionalFormatting>
  <conditionalFormatting sqref="T22">
    <cfRule type="cellIs" dxfId="121" priority="82" operator="equal">
      <formula>"catastrofico"</formula>
    </cfRule>
    <cfRule type="cellIs" dxfId="120" priority="83" operator="equal">
      <formula>"Mayor"</formula>
    </cfRule>
    <cfRule type="cellIs" dxfId="119" priority="85" operator="equal">
      <formula>"menor"</formula>
    </cfRule>
    <cfRule type="cellIs" dxfId="118" priority="86" operator="equal">
      <formula>"leve"</formula>
    </cfRule>
    <cfRule type="cellIs" dxfId="117" priority="84" operator="equal">
      <formula>"Moderado"</formula>
    </cfRule>
  </conditionalFormatting>
  <conditionalFormatting sqref="T27">
    <cfRule type="cellIs" dxfId="116" priority="33" operator="equal">
      <formula>"leve"</formula>
    </cfRule>
    <cfRule type="cellIs" dxfId="115" priority="32" operator="equal">
      <formula>"menor"</formula>
    </cfRule>
    <cfRule type="cellIs" dxfId="114" priority="31" operator="equal">
      <formula>"Moderado"</formula>
    </cfRule>
    <cfRule type="cellIs" dxfId="113" priority="30" operator="equal">
      <formula>"Mayor"</formula>
    </cfRule>
    <cfRule type="cellIs" dxfId="112" priority="29" operator="equal">
      <formula>"catastrofico"</formula>
    </cfRule>
  </conditionalFormatting>
  <conditionalFormatting sqref="U12">
    <cfRule type="cellIs" dxfId="111" priority="968" operator="equal">
      <formula>#REF!</formula>
    </cfRule>
    <cfRule type="cellIs" dxfId="110" priority="969" operator="equal">
      <formula>#REF!</formula>
    </cfRule>
    <cfRule type="cellIs" dxfId="109" priority="970" operator="equal">
      <formula>#REF!</formula>
    </cfRule>
    <cfRule type="cellIs" dxfId="108" priority="971" operator="equal">
      <formula>#REF!</formula>
    </cfRule>
    <cfRule type="cellIs" dxfId="107" priority="967" operator="equal">
      <formula>#REF!</formula>
    </cfRule>
  </conditionalFormatting>
  <conditionalFormatting sqref="U17">
    <cfRule type="cellIs" dxfId="106" priority="935" operator="equal">
      <formula>#REF!</formula>
    </cfRule>
    <cfRule type="cellIs" dxfId="105" priority="936" operator="equal">
      <formula>#REF!</formula>
    </cfRule>
    <cfRule type="cellIs" dxfId="104" priority="932" operator="equal">
      <formula>#REF!</formula>
    </cfRule>
    <cfRule type="cellIs" dxfId="103" priority="933" operator="equal">
      <formula>#REF!</formula>
    </cfRule>
    <cfRule type="cellIs" dxfId="102" priority="934" operator="equal">
      <formula>#REF!</formula>
    </cfRule>
  </conditionalFormatting>
  <conditionalFormatting sqref="U22">
    <cfRule type="cellIs" dxfId="101" priority="99" operator="equal">
      <formula>#REF!</formula>
    </cfRule>
    <cfRule type="cellIs" dxfId="100" priority="100" operator="equal">
      <formula>#REF!</formula>
    </cfRule>
    <cfRule type="cellIs" dxfId="99" priority="97" operator="equal">
      <formula>#REF!</formula>
    </cfRule>
    <cfRule type="cellIs" dxfId="98" priority="101" operator="equal">
      <formula>#REF!</formula>
    </cfRule>
    <cfRule type="cellIs" dxfId="97" priority="98" operator="equal">
      <formula>#REF!</formula>
    </cfRule>
  </conditionalFormatting>
  <conditionalFormatting sqref="U27">
    <cfRule type="cellIs" dxfId="96" priority="48" operator="equal">
      <formula>#REF!</formula>
    </cfRule>
    <cfRule type="cellIs" dxfId="95" priority="44" operator="equal">
      <formula>#REF!</formula>
    </cfRule>
    <cfRule type="cellIs" dxfId="94" priority="45" operator="equal">
      <formula>#REF!</formula>
    </cfRule>
    <cfRule type="cellIs" dxfId="93" priority="46" operator="equal">
      <formula>#REF!</formula>
    </cfRule>
    <cfRule type="cellIs" dxfId="92" priority="47" operator="equal">
      <formula>#REF!</formula>
    </cfRule>
  </conditionalFormatting>
  <conditionalFormatting sqref="V12">
    <cfRule type="cellIs" dxfId="91" priority="743" operator="equal">
      <formula>"Moderado"</formula>
    </cfRule>
    <cfRule type="cellIs" dxfId="90" priority="744" operator="equal">
      <formula>"Bajo"</formula>
    </cfRule>
    <cfRule type="cellIs" dxfId="89" priority="741" operator="equal">
      <formula>"Extremo"</formula>
    </cfRule>
    <cfRule type="cellIs" dxfId="88" priority="742" operator="equal">
      <formula>"Alto"</formula>
    </cfRule>
  </conditionalFormatting>
  <conditionalFormatting sqref="V17">
    <cfRule type="cellIs" dxfId="87" priority="737" operator="equal">
      <formula>"Extremo"</formula>
    </cfRule>
    <cfRule type="cellIs" dxfId="86" priority="738" operator="equal">
      <formula>"Alto"</formula>
    </cfRule>
    <cfRule type="cellIs" dxfId="85" priority="739" operator="equal">
      <formula>"Moderado"</formula>
    </cfRule>
    <cfRule type="cellIs" dxfId="84" priority="740" operator="equal">
      <formula>"Bajo"</formula>
    </cfRule>
  </conditionalFormatting>
  <conditionalFormatting sqref="V22">
    <cfRule type="cellIs" dxfId="83" priority="63" operator="equal">
      <formula>"Extremo"</formula>
    </cfRule>
    <cfRule type="cellIs" dxfId="82" priority="66" operator="equal">
      <formula>"Bajo"</formula>
    </cfRule>
    <cfRule type="cellIs" dxfId="81" priority="65" operator="equal">
      <formula>"Moderado"</formula>
    </cfRule>
    <cfRule type="cellIs" dxfId="80" priority="64" operator="equal">
      <formula>"Alto"</formula>
    </cfRule>
  </conditionalFormatting>
  <conditionalFormatting sqref="V27">
    <cfRule type="cellIs" dxfId="79" priority="10" operator="equal">
      <formula>"Extremo"</formula>
    </cfRule>
    <cfRule type="cellIs" dxfId="78" priority="11" operator="equal">
      <formula>"Alto"</formula>
    </cfRule>
    <cfRule type="cellIs" dxfId="77" priority="12" operator="equal">
      <formula>"Moderado"</formula>
    </cfRule>
    <cfRule type="cellIs" dxfId="76" priority="13" operator="equal">
      <formula>"Bajo"</formula>
    </cfRule>
  </conditionalFormatting>
  <conditionalFormatting sqref="AO12">
    <cfRule type="cellIs" dxfId="75" priority="942" operator="equal">
      <formula>"Muy Alta"</formula>
    </cfRule>
    <cfRule type="cellIs" dxfId="74" priority="943" operator="equal">
      <formula>"Alta"</formula>
    </cfRule>
    <cfRule type="cellIs" dxfId="73" priority="944" operator="equal">
      <formula>"Media"</formula>
    </cfRule>
    <cfRule type="cellIs" dxfId="72" priority="945" operator="equal">
      <formula>"Baja"</formula>
    </cfRule>
    <cfRule type="cellIs" dxfId="71" priority="946" operator="equal">
      <formula>"Muy Baja"</formula>
    </cfRule>
  </conditionalFormatting>
  <conditionalFormatting sqref="AO17">
    <cfRule type="cellIs" dxfId="70" priority="916" operator="equal">
      <formula>"Muy Baja"</formula>
    </cfRule>
    <cfRule type="cellIs" dxfId="69" priority="915" operator="equal">
      <formula>"Baja"</formula>
    </cfRule>
    <cfRule type="cellIs" dxfId="68" priority="914" operator="equal">
      <formula>"Media"</formula>
    </cfRule>
    <cfRule type="cellIs" dxfId="67" priority="912" operator="equal">
      <formula>"Muy Alta"</formula>
    </cfRule>
    <cfRule type="cellIs" dxfId="66" priority="913" operator="equal">
      <formula>"Alta"</formula>
    </cfRule>
  </conditionalFormatting>
  <conditionalFormatting sqref="AO22">
    <cfRule type="cellIs" dxfId="65" priority="77" operator="equal">
      <formula>"Muy Alta"</formula>
    </cfRule>
    <cfRule type="cellIs" dxfId="64" priority="78" operator="equal">
      <formula>"Alta"</formula>
    </cfRule>
    <cfRule type="cellIs" dxfId="63" priority="80" operator="equal">
      <formula>"Baja"</formula>
    </cfRule>
    <cfRule type="cellIs" dxfId="62" priority="81" operator="equal">
      <formula>"Muy Baja"</formula>
    </cfRule>
    <cfRule type="cellIs" dxfId="61" priority="79" operator="equal">
      <formula>"Media"</formula>
    </cfRule>
  </conditionalFormatting>
  <conditionalFormatting sqref="AO27">
    <cfRule type="cellIs" dxfId="60" priority="28" operator="equal">
      <formula>"Muy Baja"</formula>
    </cfRule>
    <cfRule type="cellIs" dxfId="59" priority="27" operator="equal">
      <formula>"Baja"</formula>
    </cfRule>
    <cfRule type="cellIs" dxfId="58" priority="25" operator="equal">
      <formula>"Alta"</formula>
    </cfRule>
    <cfRule type="cellIs" dxfId="57" priority="24" operator="equal">
      <formula>"Muy Alta"</formula>
    </cfRule>
    <cfRule type="cellIs" dxfId="56" priority="26" operator="equal">
      <formula>"Media"</formula>
    </cfRule>
  </conditionalFormatting>
  <conditionalFormatting sqref="AQ12">
    <cfRule type="cellIs" dxfId="55" priority="937" operator="equal">
      <formula>"Catastrofico"</formula>
    </cfRule>
    <cfRule type="cellIs" dxfId="54" priority="939" operator="equal">
      <formula>"Moderado"</formula>
    </cfRule>
    <cfRule type="cellIs" dxfId="53" priority="940" operator="equal">
      <formula>"Menor"</formula>
    </cfRule>
    <cfRule type="cellIs" dxfId="52" priority="941" operator="equal">
      <formula>"Leve"</formula>
    </cfRule>
    <cfRule type="cellIs" dxfId="51" priority="938" operator="equal">
      <formula>"Mayor"</formula>
    </cfRule>
  </conditionalFormatting>
  <conditionalFormatting sqref="AQ17">
    <cfRule type="cellIs" dxfId="50" priority="907" operator="equal">
      <formula>"Catastrofico"</formula>
    </cfRule>
    <cfRule type="cellIs" dxfId="49" priority="908" operator="equal">
      <formula>"Mayor"</formula>
    </cfRule>
    <cfRule type="cellIs" dxfId="48" priority="909" operator="equal">
      <formula>"Moderado"</formula>
    </cfRule>
    <cfRule type="cellIs" dxfId="47" priority="910" operator="equal">
      <formula>"Menor"</formula>
    </cfRule>
    <cfRule type="cellIs" dxfId="46" priority="911" operator="equal">
      <formula>"Leve"</formula>
    </cfRule>
  </conditionalFormatting>
  <conditionalFormatting sqref="AQ22">
    <cfRule type="cellIs" dxfId="45" priority="72" operator="equal">
      <formula>"Catastrofico"</formula>
    </cfRule>
    <cfRule type="cellIs" dxfId="44" priority="73" operator="equal">
      <formula>"Mayor"</formula>
    </cfRule>
    <cfRule type="cellIs" dxfId="43" priority="76" operator="equal">
      <formula>"Leve"</formula>
    </cfRule>
    <cfRule type="cellIs" dxfId="42" priority="75" operator="equal">
      <formula>"Menor"</formula>
    </cfRule>
    <cfRule type="cellIs" dxfId="41" priority="74" operator="equal">
      <formula>"Moderado"</formula>
    </cfRule>
  </conditionalFormatting>
  <conditionalFormatting sqref="AQ27">
    <cfRule type="cellIs" dxfId="40" priority="22" operator="equal">
      <formula>"Menor"</formula>
    </cfRule>
    <cfRule type="cellIs" dxfId="39" priority="19" operator="equal">
      <formula>"Catastrofico"</formula>
    </cfRule>
    <cfRule type="cellIs" dxfId="38" priority="20" operator="equal">
      <formula>"Mayor"</formula>
    </cfRule>
    <cfRule type="cellIs" dxfId="37" priority="21" operator="equal">
      <formula>"Moderado"</formula>
    </cfRule>
    <cfRule type="cellIs" dxfId="36" priority="23" operator="equal">
      <formula>"Leve"</formula>
    </cfRule>
  </conditionalFormatting>
  <conditionalFormatting sqref="AR12">
    <cfRule type="cellIs" dxfId="35" priority="783" operator="equal">
      <formula>"Bajo"</formula>
    </cfRule>
    <cfRule type="cellIs" dxfId="34" priority="782" operator="equal">
      <formula>"Moderado"</formula>
    </cfRule>
    <cfRule type="cellIs" dxfId="33" priority="781" operator="equal">
      <formula>"Alto"</formula>
    </cfRule>
    <cfRule type="cellIs" dxfId="32" priority="780" operator="equal">
      <formula>"Extremo"</formula>
    </cfRule>
  </conditionalFormatting>
  <conditionalFormatting sqref="AR17">
    <cfRule type="cellIs" dxfId="31" priority="732" operator="equal">
      <formula>"Bajo"</formula>
    </cfRule>
    <cfRule type="cellIs" dxfId="30" priority="731" operator="equal">
      <formula>"Moderado"</formula>
    </cfRule>
    <cfRule type="cellIs" dxfId="29" priority="730" operator="equal">
      <formula>"Alto"</formula>
    </cfRule>
    <cfRule type="cellIs" dxfId="28" priority="729" operator="equal">
      <formula>"Extremo"</formula>
    </cfRule>
  </conditionalFormatting>
  <conditionalFormatting sqref="AR22">
    <cfRule type="cellIs" dxfId="27" priority="61" operator="equal">
      <formula>"Moderado"</formula>
    </cfRule>
    <cfRule type="cellIs" dxfId="26" priority="62" operator="equal">
      <formula>"Bajo"</formula>
    </cfRule>
    <cfRule type="cellIs" dxfId="25" priority="59" operator="equal">
      <formula>"Extremo"</formula>
    </cfRule>
    <cfRule type="cellIs" dxfId="24" priority="60" operator="equal">
      <formula>"Alto"</formula>
    </cfRule>
  </conditionalFormatting>
  <conditionalFormatting sqref="AR27">
    <cfRule type="cellIs" dxfId="23" priority="6" operator="equal">
      <formula>"Extremo"</formula>
    </cfRule>
    <cfRule type="cellIs" dxfId="22" priority="9" operator="equal">
      <formula>"Bajo"</formula>
    </cfRule>
    <cfRule type="cellIs" dxfId="21" priority="8" operator="equal">
      <formula>"Moderado"</formula>
    </cfRule>
    <cfRule type="cellIs" dxfId="20" priority="7" operator="equal">
      <formula>"Alto"</formula>
    </cfRule>
  </conditionalFormatting>
  <conditionalFormatting sqref="AS12">
    <cfRule type="cellIs" dxfId="19" priority="819" operator="equal">
      <formula>"Reducir mitigar"</formula>
    </cfRule>
    <cfRule type="cellIs" dxfId="18" priority="817" operator="equal">
      <formula>"reducir transferir"</formula>
    </cfRule>
    <cfRule type="cellIs" dxfId="17" priority="816" operator="equal">
      <formula>"Aceptar"</formula>
    </cfRule>
    <cfRule type="cellIs" dxfId="16" priority="815" operator="equal">
      <formula>"Evitar"</formula>
    </cfRule>
    <cfRule type="cellIs" dxfId="15" priority="818" operator="equal">
      <formula>"reducir mitigar"</formula>
    </cfRule>
  </conditionalFormatting>
  <conditionalFormatting sqref="AS17">
    <cfRule type="cellIs" dxfId="14" priority="810" operator="equal">
      <formula>"Evitar"</formula>
    </cfRule>
    <cfRule type="cellIs" dxfId="13" priority="811" operator="equal">
      <formula>"Aceptar"</formula>
    </cfRule>
    <cfRule type="cellIs" dxfId="12" priority="812" operator="equal">
      <formula>"reducir transferir"</formula>
    </cfRule>
    <cfRule type="cellIs" dxfId="11" priority="813" operator="equal">
      <formula>"reducir mitigar"</formula>
    </cfRule>
    <cfRule type="cellIs" dxfId="10" priority="814" operator="equal">
      <formula>"Reducir mitigar"</formula>
    </cfRule>
  </conditionalFormatting>
  <conditionalFormatting sqref="AS22">
    <cfRule type="cellIs" dxfId="9" priority="70" operator="equal">
      <formula>"reducir mitigar"</formula>
    </cfRule>
    <cfRule type="cellIs" dxfId="8" priority="71" operator="equal">
      <formula>"Reducir mitigar"</formula>
    </cfRule>
    <cfRule type="cellIs" dxfId="7" priority="67" operator="equal">
      <formula>"Evitar"</formula>
    </cfRule>
    <cfRule type="cellIs" dxfId="6" priority="68" operator="equal">
      <formula>"Aceptar"</formula>
    </cfRule>
    <cfRule type="cellIs" dxfId="5" priority="69" operator="equal">
      <formula>"reducir transferir"</formula>
    </cfRule>
  </conditionalFormatting>
  <conditionalFormatting sqref="AS27">
    <cfRule type="cellIs" dxfId="4" priority="18" operator="equal">
      <formula>"Reducir mitigar"</formula>
    </cfRule>
    <cfRule type="cellIs" dxfId="3" priority="17" operator="equal">
      <formula>"reducir mitigar"</formula>
    </cfRule>
    <cfRule type="cellIs" dxfId="2" priority="16" operator="equal">
      <formula>"reducir transferir"</formula>
    </cfRule>
    <cfRule type="cellIs" dxfId="1" priority="15" operator="equal">
      <formula>"Aceptar"</formula>
    </cfRule>
    <cfRule type="cellIs" dxfId="0" priority="14" operator="equal">
      <formula>"Evitar"</formula>
    </cfRule>
  </conditionalFormatting>
  <dataValidations count="13">
    <dataValidation type="list" allowBlank="1" showInputMessage="1" showErrorMessage="1" sqref="AS12 AS17 AS22 AS27" xr:uid="{00000000-0002-0000-0200-000000000000}">
      <formula1>"Reducir mitigar,Reducir Transferir,Aceptar,Evitar"</formula1>
    </dataValidation>
    <dataValidation type="list" allowBlank="1" showInputMessage="1" showErrorMessage="1" sqref="H17:I17 H12:I12 H22:I22 H27:I27" xr:uid="{00000000-0002-0000-0200-000001000000}">
      <formula1>"Procesos,Evento externo,Talento humano,Tecnologias,Infraestructura"</formula1>
    </dataValidation>
    <dataValidation type="list" allowBlank="1" showInputMessage="1" showErrorMessage="1" sqref="C12:C31" xr:uid="{00000000-0002-0000-0200-000002000000}">
      <formula1>"Posibilidad de perdidad economica,Posibilidad de perdida reputacional,Posibilidad de perdida economica y reputacional,Posibilidad de perdida reputacional y economica"</formula1>
    </dataValidation>
    <dataValidation type="list" allowBlank="1" showInputMessage="1" showErrorMessage="1" sqref="G12:G31" xr:uid="{00000000-0002-0000-0200-000003000000}">
      <formula1>"A Ejecucion y administracion de procesos,B Fraude externo,C Fraude interno,D Fallas teconologicas,E Relaciones laborales,F Usuarios productos y practicas organizacionales,G Daños activos fisicos"</formula1>
    </dataValidation>
    <dataValidation type="list" allowBlank="1" showInputMessage="1" showErrorMessage="1" sqref="N12:N31" xr:uid="{00000000-0002-0000-0200-000004000000}">
      <formula1>"N/A,menor a 10 SMLMV,ENTRE 10 Y 50 SMLMV,entre 50 y 100 SMLMV,entre 100 y 500 SMLMV,Mayor a 500 SMLMV"</formula1>
    </dataValidation>
    <dataValidation type="list" allowBlank="1" showInputMessage="1" showErrorMessage="1" sqref="K5" xr:uid="{00000000-0002-0000-0200-000005000000}">
      <formula1>"Estrategico,Misional,Apoyo"</formula1>
    </dataValidation>
    <dataValidation type="list" allowBlank="1" showInputMessage="1" showErrorMessage="1" sqref="BC12:BC31" xr:uid="{00000000-0002-0000-0200-000006000000}">
      <formula1>"Sin Iniciar,En proceso,Cerrado"</formula1>
    </dataValidation>
    <dataValidation type="list" allowBlank="1" showInputMessage="1" showErrorMessage="1" sqref="Q12:Q31" xr:uid="{00000000-0002-0000-0200-000007000000}">
      <formula1>$BI$1:$BI$6</formula1>
    </dataValidation>
    <dataValidation type="list" allowBlank="1" showInputMessage="1" showErrorMessage="1" sqref="AB12:AB31" xr:uid="{00000000-0002-0000-0200-000008000000}">
      <formula1>"Preventivo,Detectivo,Correctivo,NA"</formula1>
    </dataValidation>
    <dataValidation type="list" allowBlank="1" showInputMessage="1" showErrorMessage="1" sqref="AE12:AE31" xr:uid="{00000000-0002-0000-0200-000009000000}">
      <formula1>"Manual,Automatico,NA"</formula1>
    </dataValidation>
    <dataValidation type="list" allowBlank="1" showInputMessage="1" showErrorMessage="1" sqref="AG12:AG31" xr:uid="{00000000-0002-0000-0200-00000A000000}">
      <formula1>"Documentado,Sin Documentar,NA"</formula1>
    </dataValidation>
    <dataValidation type="list" allowBlank="1" showInputMessage="1" showErrorMessage="1" sqref="AH12:AH31" xr:uid="{00000000-0002-0000-0200-00000B000000}">
      <formula1>"Continua,Aleatoria,NA"</formula1>
    </dataValidation>
    <dataValidation type="list" allowBlank="1" showInputMessage="1" showErrorMessage="1" sqref="AI12:AI31" xr:uid="{00000000-0002-0000-0200-00000C000000}">
      <formula1>"Con Registro,Sin Registro,NA"</formula1>
    </dataValidation>
  </dataValidations>
  <pageMargins left="0.7" right="0.7" top="0.75" bottom="0.75" header="0.3" footer="0.3"/>
  <pageSetup orientation="portrait" horizontalDpi="4294967292"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DF87B-40EE-498C-B450-082B9D100105}">
  <dimension ref="A2:C5"/>
  <sheetViews>
    <sheetView workbookViewId="0">
      <selection activeCell="B5" sqref="B5"/>
    </sheetView>
  </sheetViews>
  <sheetFormatPr defaultColWidth="11.42578125" defaultRowHeight="14.45"/>
  <cols>
    <col min="1" max="1" width="11.7109375" customWidth="1"/>
    <col min="2" max="2" width="69.140625" customWidth="1"/>
    <col min="3" max="3" width="13.5703125" customWidth="1"/>
  </cols>
  <sheetData>
    <row r="2" spans="1:3">
      <c r="A2" s="189" t="s">
        <v>351</v>
      </c>
      <c r="B2" s="189"/>
      <c r="C2" s="189"/>
    </row>
    <row r="3" spans="1:3">
      <c r="A3" s="64" t="s">
        <v>352</v>
      </c>
      <c r="B3" s="64" t="s">
        <v>353</v>
      </c>
      <c r="C3" s="64" t="s">
        <v>354</v>
      </c>
    </row>
    <row r="4" spans="1:3">
      <c r="A4" s="61">
        <v>45028</v>
      </c>
      <c r="B4" s="62" t="s">
        <v>355</v>
      </c>
      <c r="C4" s="63" t="s">
        <v>356</v>
      </c>
    </row>
    <row r="5" spans="1:3" ht="30" customHeight="1">
      <c r="A5" s="60">
        <v>45565</v>
      </c>
      <c r="B5" s="59" t="s">
        <v>357</v>
      </c>
      <c r="C5" s="41" t="s">
        <v>358</v>
      </c>
    </row>
  </sheetData>
  <mergeCells count="1">
    <mergeCell ref="A2:C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2502d81-266f-4a7e-a6f0-5b90270e46f6" xsi:nil="true"/>
    <lcf76f155ced4ddcb4097134ff3c332f xmlns="7437b579-c751-4e12-9475-58e8167c088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E718766612CB94F83B8E769B51DB7F9" ma:contentTypeVersion="15" ma:contentTypeDescription="Crear nuevo documento." ma:contentTypeScope="" ma:versionID="cf059f7e31030043d92b44428a323760">
  <xsd:schema xmlns:xsd="http://www.w3.org/2001/XMLSchema" xmlns:xs="http://www.w3.org/2001/XMLSchema" xmlns:p="http://schemas.microsoft.com/office/2006/metadata/properties" xmlns:ns2="b2502d81-266f-4a7e-a6f0-5b90270e46f6" xmlns:ns3="7437b579-c751-4e12-9475-58e8167c0881" targetNamespace="http://schemas.microsoft.com/office/2006/metadata/properties" ma:root="true" ma:fieldsID="a8b64b2a729b231acc2d7d46e082a7b6" ns2:_="" ns3:_="">
    <xsd:import namespace="b2502d81-266f-4a7e-a6f0-5b90270e46f6"/>
    <xsd:import namespace="7437b579-c751-4e12-9475-58e8167c088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502d81-266f-4a7e-a6f0-5b90270e46f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df9d1490-f074-42d4-962f-a41ec2967d0b}" ma:internalName="TaxCatchAll" ma:showField="CatchAllData" ma:web="b2502d81-266f-4a7e-a6f0-5b90270e46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37b579-c751-4e12-9475-58e8167c088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c5dfa331-ad63-4ff6-bd03-6b540606bee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29AA0B-BECC-41C8-BFDB-84C6D5D07A6F}"/>
</file>

<file path=customXml/itemProps2.xml><?xml version="1.0" encoding="utf-8"?>
<ds:datastoreItem xmlns:ds="http://schemas.openxmlformats.org/officeDocument/2006/customXml" ds:itemID="{F3EA2B1E-A1D7-4D93-8716-8048D5BB7CA7}"/>
</file>

<file path=customXml/itemProps3.xml><?xml version="1.0" encoding="utf-8"?>
<ds:datastoreItem xmlns:ds="http://schemas.openxmlformats.org/officeDocument/2006/customXml" ds:itemID="{67157066-B6A4-455D-AE9A-92E52C92BD8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Coordinación Calidad SICC</cp:lastModifiedBy>
  <cp:revision/>
  <dcterms:created xsi:type="dcterms:W3CDTF">2006-09-16T00:00:00Z</dcterms:created>
  <dcterms:modified xsi:type="dcterms:W3CDTF">2025-06-27T07:47:45Z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0x0101003E718766612CB94F83B8E769B51DB7F9</vt:lpwstr>
  </property>
  <property fmtid="{D5CDD505-2E9C-101B-9397-08002B2CF9AE}" pid="3" name="Order">
    <vt:r8>8300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CargoSolicitadoPor">
    <vt:lpwstr> </vt:lpwstr>
  </property>
  <property fmtid="{D5CDD505-2E9C-101B-9397-08002B2CF9AE}" pid="13" name="CorreoElectronicoSolicitadoPor">
    <vt:lpwstr> </vt:lpwstr>
  </property>
  <property fmtid="{D5CDD505-2E9C-101B-9397-08002B2CF9AE}" pid="14" name="MotivoSolicitud">
    <vt:lpwstr>Creacion formato</vt:lpwstr>
  </property>
  <property fmtid="{D5CDD505-2E9C-101B-9397-08002B2CF9AE}" pid="15" name="SolicitadoPor">
    <vt:lpwstr>María Bernarda Pérez Cardona</vt:lpwstr>
  </property>
  <property fmtid="{D5CDD505-2E9C-101B-9397-08002B2CF9AE}" pid="16" name="CorreoRespValidacion">
    <vt:lpwstr>jemartinezp@cartagena.gov.co</vt:lpwstr>
  </property>
  <property fmtid="{D5CDD505-2E9C-101B-9397-08002B2CF9AE}" pid="17" name="ObservCalidad">
    <vt:lpwstr> </vt:lpwstr>
  </property>
  <property fmtid="{D5CDD505-2E9C-101B-9397-08002B2CF9AE}" pid="18" name="TipoDocumento">
    <vt:lpwstr>Documento</vt:lpwstr>
  </property>
  <property fmtid="{D5CDD505-2E9C-101B-9397-08002B2CF9AE}" pid="19" name="CargoRespValidacion">
    <vt:lpwstr>Asesor del Área de Calidad Secretaría General</vt:lpwstr>
  </property>
  <property fmtid="{D5CDD505-2E9C-101B-9397-08002B2CF9AE}" pid="20" name="RespValidacion">
    <vt:lpwstr>Jair Eliecer Martinez Pedrozo</vt:lpwstr>
  </property>
  <property fmtid="{D5CDD505-2E9C-101B-9397-08002B2CF9AE}" pid="21" name="EstadoSolicitud">
    <vt:lpwstr>Validado</vt:lpwstr>
  </property>
  <property fmtid="{D5CDD505-2E9C-101B-9397-08002B2CF9AE}" pid="22" name="NombreDocumento">
    <vt:lpwstr>Matriz De Riesgos Institucionales - Contexto e Identificación</vt:lpwstr>
  </property>
  <property fmtid="{D5CDD505-2E9C-101B-9397-08002B2CF9AE}" pid="23" name="TipoSolicitud">
    <vt:lpwstr>Modificación</vt:lpwstr>
  </property>
  <property fmtid="{D5CDD505-2E9C-101B-9397-08002B2CF9AE}" pid="24" name="CodigoDoc">
    <vt:lpwstr>PTDDE03-F003</vt:lpwstr>
  </property>
  <property fmtid="{D5CDD505-2E9C-101B-9397-08002B2CF9AE}" pid="25" name="ObservGestorCalidad">
    <vt:lpwstr> </vt:lpwstr>
  </property>
  <property fmtid="{D5CDD505-2E9C-101B-9397-08002B2CF9AE}" pid="26" name="SolicitudValidada">
    <vt:lpwstr>Si</vt:lpwstr>
  </property>
  <property fmtid="{D5CDD505-2E9C-101B-9397-08002B2CF9AE}" pid="27" name="TipoDoc">
    <vt:lpwstr>Formato</vt:lpwstr>
  </property>
  <property fmtid="{D5CDD505-2E9C-101B-9397-08002B2CF9AE}" pid="28" name="VersionDocumento">
    <vt:lpwstr>2.0</vt:lpwstr>
  </property>
  <property fmtid="{D5CDD505-2E9C-101B-9397-08002B2CF9AE}" pid="29" name="MediaServiceImageTags">
    <vt:lpwstr/>
  </property>
</Properties>
</file>