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4"/>
  <workbookPr filterPrivacy="1" codeName="ThisWorkbook" defaultThemeVersion="124226"/>
  <xr:revisionPtr revIDLastSave="0" documentId="13_ncr:1_{BD886D4A-8201-454C-A919-4AE87CF92BA5}" xr6:coauthVersionLast="47" xr6:coauthVersionMax="47" xr10:uidLastSave="{00000000-0000-0000-0000-000000000000}"/>
  <bookViews>
    <workbookView xWindow="6860" yWindow="1560" windowWidth="21120" windowHeight="16440" tabRatio="975" firstSheet="2" activeTab="2" xr2:uid="{00000000-000D-0000-FFFF-FFFF00000000}"/>
  </bookViews>
  <sheets>
    <sheet name="Indice" sheetId="28" r:id="rId1"/>
    <sheet name="CONTEXTO" sheetId="30" r:id="rId2"/>
    <sheet name="MATRIZ DE RIESGOS" sheetId="29" r:id="rId3"/>
    <sheet name="Control de Cambios" sheetId="31" r:id="rId4"/>
  </sheets>
  <externalReferences>
    <externalReference r:id="rId5"/>
    <externalReference r:id="rId6"/>
    <externalReference r:id="rId7"/>
  </externalReferences>
  <definedNames>
    <definedName name="_xlnm._FilterDatabase" localSheetId="1" hidden="1">CONTEXTO!$A$4:$I$78</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'[1]3 PROBABIL E IMPACTO INHERENTE'!$X$11:$X$16</definedName>
    <definedName name="Departamentos">#REF!</definedName>
    <definedName name="Fuentes">#REF!</definedName>
    <definedName name="Indicadores">#REF!</definedName>
    <definedName name="Objetivos">OFFSET(#REF!,0,0,COUNTA(#REF!)-1,1)</definedName>
    <definedName name="RAN_C_AMENAZ">[2]NUEVAS_TABLAS!#REF!</definedName>
    <definedName name="RAN_C_TIPAME">[2]NUEVAS_TABLAS!#REF!</definedName>
    <definedName name="RAN_N_IMPAME">[2]NUEVAS_TABLAS!$B$2:$B$10</definedName>
    <definedName name="Tipo">'[1]11 FORMULAS'!$A$4:$A$11</definedName>
    <definedName name="Tipos">[3]TABLA!$G$2:$G$4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9" l="1"/>
  <c r="AA15" i="29"/>
  <c r="AA13" i="29"/>
  <c r="O12" i="29"/>
  <c r="P12" i="29" s="1"/>
  <c r="AA14" i="29"/>
  <c r="F15" i="29"/>
  <c r="AA19" i="29"/>
  <c r="D44" i="28"/>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AF19" i="29"/>
  <c r="AD19" i="29"/>
  <c r="AC19" i="29"/>
  <c r="AF18" i="29"/>
  <c r="AD18" i="29"/>
  <c r="AC18" i="29"/>
  <c r="AA18" i="29"/>
  <c r="AF17" i="29"/>
  <c r="AD17" i="29"/>
  <c r="AC17" i="29"/>
  <c r="S17" i="29"/>
  <c r="U17" i="29" s="1"/>
  <c r="O17" i="29"/>
  <c r="L17" i="29"/>
  <c r="M17" i="29" s="1"/>
  <c r="AJ19" i="29" l="1"/>
  <c r="AJ18" i="29"/>
  <c r="AJ17" i="29"/>
  <c r="AK17" i="29" s="1"/>
  <c r="AL17" i="29" s="1"/>
  <c r="R17" i="29"/>
  <c r="AM17" i="29"/>
  <c r="AM18" i="29" s="1"/>
  <c r="AM19" i="29" s="1"/>
  <c r="T17" i="29"/>
  <c r="V17" i="29" s="1"/>
  <c r="AA16" i="29"/>
  <c r="AF16" i="29"/>
  <c r="AF14" i="29"/>
  <c r="AF15" i="29"/>
  <c r="AK18" i="29" l="1"/>
  <c r="AL18" i="29" s="1"/>
  <c r="F12" i="29"/>
  <c r="AK19" i="29" l="1"/>
  <c r="AL19" i="29" s="1"/>
  <c r="AC12" i="29" l="1"/>
  <c r="AC13" i="29" l="1"/>
  <c r="AD13" i="29"/>
  <c r="AF13" i="29"/>
  <c r="AF12" i="29"/>
  <c r="AD12" i="29" l="1"/>
  <c r="AC16" i="29" l="1"/>
  <c r="AC14" i="29"/>
  <c r="S15" i="29"/>
  <c r="S12" i="29"/>
  <c r="U12" i="29" s="1"/>
  <c r="AJ16" i="29" l="1"/>
  <c r="AJ14" i="29"/>
  <c r="AC15" i="29"/>
  <c r="AJ15" i="29" l="1"/>
  <c r="AJ13" i="29"/>
  <c r="AJ12" i="29"/>
  <c r="AD16" i="29"/>
  <c r="AD15" i="29"/>
  <c r="R15" i="29"/>
  <c r="O15" i="29"/>
  <c r="P15" i="29" s="1"/>
  <c r="L15" i="29"/>
  <c r="M15" i="29" s="1"/>
  <c r="AD14" i="29"/>
  <c r="AA12" i="29"/>
  <c r="L12" i="29"/>
  <c r="M12" i="29" s="1"/>
  <c r="AK15" i="29" l="1"/>
  <c r="AL15" i="29" s="1"/>
  <c r="AK12" i="29"/>
  <c r="AL12" i="29" s="1"/>
  <c r="T12" i="29"/>
  <c r="V12" i="29" s="1"/>
  <c r="R12" i="29"/>
  <c r="U15" i="29"/>
  <c r="AM15" i="29" s="1"/>
  <c r="AK13" i="29" l="1"/>
  <c r="AL13" i="29" s="1"/>
  <c r="AK14" i="29" s="1"/>
  <c r="AN12" i="29"/>
  <c r="AM16" i="29"/>
  <c r="AP17" i="29" s="1"/>
  <c r="AQ17" i="29" s="1"/>
  <c r="AP15" i="29"/>
  <c r="AK16" i="29"/>
  <c r="AL16" i="29" s="1"/>
  <c r="AN17" i="29" s="1"/>
  <c r="AO17" i="29" s="1"/>
  <c r="AR17" i="29" s="1"/>
  <c r="AN15" i="29"/>
  <c r="T15" i="29"/>
  <c r="V15" i="29" s="1"/>
  <c r="AQ15" i="29"/>
  <c r="AM12" i="29"/>
  <c r="AM13" i="29" l="1"/>
  <c r="AM14" i="29" s="1"/>
  <c r="AP12" i="29"/>
  <c r="AQ12" i="29" s="1"/>
  <c r="AL14" i="29"/>
  <c r="AO15" i="29" l="1"/>
  <c r="AR15" i="29" s="1"/>
  <c r="AO12" i="29"/>
  <c r="AR12" i="29" s="1"/>
</calcChain>
</file>

<file path=xl/sharedStrings.xml><?xml version="1.0" encoding="utf-8"?>
<sst xmlns="http://schemas.openxmlformats.org/spreadsheetml/2006/main" count="638" uniqueCount="361">
  <si>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</si>
  <si>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</si>
  <si>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</si>
  <si>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</si>
  <si>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</si>
  <si>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</si>
  <si>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</si>
  <si>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</si>
  <si>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</si>
  <si>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</si>
  <si>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</si>
  <si>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</si>
  <si>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</si>
  <si>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</si>
  <si>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</si>
  <si>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</si>
  <si>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</si>
  <si>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</si>
  <si>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</si>
  <si>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</si>
  <si>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</si>
  <si>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</si>
  <si>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</si>
  <si>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</si>
  <si>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</si>
  <si>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</si>
  <si>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</si>
  <si>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</si>
  <si>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</si>
  <si>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</si>
  <si>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</si>
  <si>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</si>
  <si>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</si>
  <si>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</si>
  <si>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</si>
  <si>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</si>
  <si>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</si>
  <si>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</si>
  <si>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</si>
  <si>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</si>
  <si>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</si>
  <si>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</si>
  <si>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</si>
  <si>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</si>
  <si>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</si>
  <si>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</si>
  <si>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</si>
  <si>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</si>
  <si>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</si>
  <si>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</si>
  <si>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</si>
  <si>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</si>
  <si>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</si>
  <si>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</si>
  <si>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</si>
  <si>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</si>
  <si>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</si>
  <si>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</si>
  <si>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</si>
  <si>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</si>
  <si>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</si>
  <si>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</si>
  <si>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</si>
  <si>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</si>
  <si>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</si>
  <si>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</si>
  <si>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</si>
  <si>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</si>
  <si>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</si>
  <si>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</si>
  <si>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</si>
  <si>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</si>
  <si>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</si>
  <si>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</si>
  <si>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</si>
  <si>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</si>
  <si>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</si>
  <si>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</si>
  <si>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</si>
  <si>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</si>
  <si>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</si>
  <si>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</si>
  <si>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</si>
  <si>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</si>
  <si>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</si>
  <si>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</si>
  <si>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</si>
  <si>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</si>
  <si>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</si>
  <si>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</si>
  <si>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</si>
  <si>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</si>
  <si>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</si>
  <si>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</si>
  <si>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</si>
  <si>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</si>
  <si>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</si>
  <si>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</si>
  <si>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</si>
  <si>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</si>
  <si>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</si>
  <si>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</si>
  <si>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</si>
  <si>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</si>
  <si>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</si>
  <si>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</si>
  <si>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</si>
  <si>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</si>
  <si>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</si>
  <si>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</si>
  <si>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</si>
  <si>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</si>
  <si>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</si>
  <si>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</si>
  <si>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</si>
  <si>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</si>
  <si>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</si>
  <si>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</si>
  <si>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</si>
  <si>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</si>
  <si>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</si>
  <si>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</si>
  <si>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</si>
  <si>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</si>
  <si>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</si>
  <si>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</si>
  <si>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</si>
  <si>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</si>
  <si>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</si>
  <si>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</si>
  <si>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</si>
  <si>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</si>
  <si>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</si>
  <si>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</si>
  <si>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</si>
  <si>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</si>
  <si>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</si>
  <si>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</si>
  <si>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</si>
  <si>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</si>
  <si>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</si>
  <si>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</si>
  <si>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</si>
  <si>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</si>
  <si>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</si>
  <si>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</si>
  <si>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</si>
  <si>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</si>
  <si>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</si>
  <si>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</si>
  <si>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</si>
  <si>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</si>
  <si>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</si>
  <si>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</si>
  <si>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</si>
  <si>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</si>
  <si>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</si>
  <si>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</si>
  <si>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</si>
  <si>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</si>
  <si>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</si>
  <si>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</si>
  <si>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</si>
  <si>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</si>
  <si>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</si>
  <si>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</si>
  <si>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</si>
  <si>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</si>
  <si>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</si>
  <si>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</si>
  <si>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</si>
  <si>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</si>
  <si>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</si>
  <si>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</si>
  <si>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</si>
  <si>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</si>
  <si>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</si>
  <si>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</si>
  <si>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</si>
  <si>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</si>
  <si>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</si>
  <si>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</si>
  <si>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</si>
  <si>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</si>
  <si>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</si>
  <si>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</si>
  <si>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</si>
  <si>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</si>
  <si>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</si>
  <si>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</si>
  <si>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</si>
  <si>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</si>
  <si>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</si>
  <si>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</si>
  <si>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</si>
  <si>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</si>
  <si>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</si>
  <si>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</si>
  <si>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</si>
  <si>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</si>
  <si>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</si>
  <si>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</si>
  <si>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</si>
  <si>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</si>
  <si>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</si>
  <si>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</si>
  <si>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</si>
  <si>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</si>
  <si>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</si>
  <si>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</si>
  <si>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</si>
  <si>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</si>
  <si>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</si>
  <si>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</si>
  <si>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EQUIDAD E INCLUSIÓN DE LOS NEGROS, AFROS, PALENQUEROS E INDÍGENAS</t>
  </si>
  <si>
    <t xml:space="preserve">ALCALDIA MAYOR DE CARTAGENA DE INDIAS </t>
  </si>
  <si>
    <t>Código: PTDDE03-F003</t>
  </si>
  <si>
    <t>NA</t>
  </si>
  <si>
    <t>MACROPROCESO: PLANEACION TERRITORIAL Y DIRECCIONAMIENTO ESTRATEGICO</t>
  </si>
  <si>
    <t>Versión: 2.0</t>
  </si>
  <si>
    <t>El riesgo afecta la imagen de algún área de la organización</t>
  </si>
  <si>
    <t>PROCESO/SUBPROCESO: DIRECCIONAMIENTO ESTRATEGICO / ADMINISTRACION DE RIESGO</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</si>
  <si>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</si>
  <si>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</si>
  <si>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</si>
  <si>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</si>
  <si>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</si>
  <si>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</si>
  <si>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</si>
  <si>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COMUNICACIÓN PÚBLICA</t>
  </si>
  <si>
    <t>PROCESO:</t>
  </si>
  <si>
    <t>GESTION DE LA INFORMACION EN MEDIOS, MONITOREO Y COMUNICACION DIGITAL</t>
  </si>
  <si>
    <t>Estrategico</t>
  </si>
  <si>
    <t>Elaboración o Actualización:</t>
  </si>
  <si>
    <t>ACTUALIZACIÓN</t>
  </si>
  <si>
    <t>El riesgo afecta la imagen de la entidad con efecto publicitario sostenido a nivel de sector administrativo, nivel departamental o municipal</t>
  </si>
  <si>
    <t>OBJETIVO DEL PROCESO:</t>
  </si>
  <si>
    <t>Difundir diariamente contenidos relacionados con el Plan de Desarrollo Distrital en medios masivos y digitales, durante el periodo de gobierno y monitoreando diariamente la visibilidad en los medios de comunicación, con el propósito de verificar que la favorabilidad de la entidad no baje del 70%.</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</si>
  <si>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</si>
  <si>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</si>
  <si>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</si>
  <si>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</si>
  <si>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</si>
  <si>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</si>
  <si>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</si>
  <si>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</si>
  <si>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</si>
  <si>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</si>
  <si>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</si>
  <si>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</si>
  <si>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</si>
  <si>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</si>
  <si>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</si>
  <si>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</si>
  <si>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</si>
  <si>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</si>
  <si>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</si>
  <si>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</si>
  <si>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</si>
  <si>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</si>
  <si>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</si>
  <si>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</si>
  <si>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</si>
  <si>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</si>
  <si>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</si>
  <si>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</si>
  <si>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</si>
  <si>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</si>
  <si>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</si>
  <si>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</si>
  <si>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1.1.1. No. de Riesgo</t>
  </si>
  <si>
    <t>1.1.2. ¿QUÉ? IMPACTO</t>
  </si>
  <si>
    <r>
      <t>1.1.3. ¿CÓMO? CAUSA INMEDIATA  (</t>
    </r>
    <r>
      <rPr>
        <sz val="9"/>
        <color theme="0"/>
        <rFont val="Arial Narrow"/>
        <family val="2"/>
      </rPr>
      <t xml:space="preserve">Iniciar con la palabra </t>
    </r>
    <r>
      <rPr>
        <b/>
        <sz val="9"/>
        <color theme="0"/>
        <rFont val="Arial Narrow"/>
        <family val="2"/>
      </rPr>
      <t>por)</t>
    </r>
  </si>
  <si>
    <r>
      <t>1.1.4. ¿PORQUÉ? CAUSA RAÍZ (</t>
    </r>
    <r>
      <rPr>
        <sz val="9"/>
        <color theme="0"/>
        <rFont val="Arial Narrow"/>
        <family val="2"/>
      </rPr>
      <t xml:space="preserve">Iniciar con </t>
    </r>
    <r>
      <rPr>
        <b/>
        <sz val="9"/>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</si>
  <si>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</si>
  <si>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</si>
  <si>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</si>
  <si>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</si>
  <si>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</si>
  <si>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</si>
  <si>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</si>
  <si>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</si>
  <si>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</si>
  <si>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</si>
  <si>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</si>
  <si>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</si>
  <si>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</si>
  <si>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</si>
  <si>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</si>
  <si>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</si>
  <si>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</si>
  <si>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</si>
  <si>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</si>
  <si>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</si>
  <si>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</si>
  <si>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</si>
  <si>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</si>
  <si>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</si>
  <si>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</si>
  <si>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</si>
  <si>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</si>
  <si>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</si>
  <si>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</si>
  <si>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</si>
  <si>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</si>
  <si>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</si>
  <si>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</si>
  <si>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</si>
  <si>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</si>
  <si>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R1</t>
  </si>
  <si>
    <t>Posibilidad de perdida reputacional</t>
  </si>
  <si>
    <t>Por Desinformacion de la ciudadania de los programas y proyectos ejecutados por la alcadia presentados en el plan de desarrollo</t>
  </si>
  <si>
    <t>Debido a la produccion y emision de informacion inoportuna y no pertinente</t>
  </si>
  <si>
    <t>A Ejecucion y administracion de procesos</t>
  </si>
  <si>
    <t>Procesos</t>
  </si>
  <si>
    <t>N/A</t>
  </si>
  <si>
    <t xml:space="preserve">El lider de la gestion de la información en medios </t>
  </si>
  <si>
    <t>establece un tiempo máximo de dos horas, luego de la actividad para divulgar la información a grupo de periodistas externos con el proposito de garantizar que la información no salga a destiempo</t>
  </si>
  <si>
    <t>cada que se genere un comunicado. En caso que no se cumpla, se solicita al periodista interno el envio inmediato del comunicado, y se reporta a la jefa de la OACP</t>
  </si>
  <si>
    <t>Preventivo</t>
  </si>
  <si>
    <t>Manual</t>
  </si>
  <si>
    <t>Documentado</t>
  </si>
  <si>
    <t>Continua</t>
  </si>
  <si>
    <t>Con Registro</t>
  </si>
  <si>
    <t>Reducir mitigar</t>
  </si>
  <si>
    <t>Realizar reuniones periódicas con el equipo de periodistas interno, para la planificacion de estrategias a utilizar teniendo en cuenta los contenidos noticiosos del momento.</t>
  </si>
  <si>
    <t>Líder del proceso</t>
  </si>
  <si>
    <t>En proceso</t>
  </si>
  <si>
    <t>coloca sello de aprobacion a todos los comunicados que son revisados y aprobados para garantizar la autenticidad de la información y que esta no salga incompleta e inexacta a los medios de comunicación.</t>
  </si>
  <si>
    <t>cada que se genera una comunicado En caso de no cumplir con los lineamientos, se devuelve para correccion por parte del periodista de la dependencia. Finalmente, los comunicados aprobados son divulgados a los grupos de valor y subidos a la página web.</t>
  </si>
  <si>
    <t xml:space="preserve">Identifica y actualiza los canales de informacion y medios de comunicacion para tener informados a los grupos de valor de manera constante y  oportuna </t>
  </si>
  <si>
    <t xml:space="preserve">de manera semestral , los cuales estan establecidos dentro del Plan Estrategico de Comunicaciones </t>
  </si>
  <si>
    <t>R2</t>
  </si>
  <si>
    <t>por la publicidad en medios de una acción negativa o falta de gestión que afecte al Distrito</t>
  </si>
  <si>
    <t xml:space="preserve">debido a la falta de comunicación de alertas de temas críticos de las diferentes dependencias. </t>
  </si>
  <si>
    <t>El lider de monitoreo de medios</t>
  </si>
  <si>
    <t>comunica la(s) alerta(s) que se presente(n) durante el monitoreo de las noticias</t>
  </si>
  <si>
    <t>de manera diaria a la jefa de la oficina y al Whatsapp del monitoreo de medios (donde también estan los líderes de proceso) con el uso de un sticker "Alerta monitoreo" con el propósito de evitar que noticias negativas escalen sin que la entidad responda o gestione adecuadamente</t>
  </si>
  <si>
    <t>Aceptar</t>
  </si>
  <si>
    <t>El lider de la OACP</t>
  </si>
  <si>
    <t xml:space="preserve">reporta las alertas de forma temprana a los miembros del gabinete </t>
  </si>
  <si>
    <t>de manera inmediata para asi tomar acciones y respuestas ante eminentes crisis con el propósito de evitar que noticias negativas escalen sin la gestión adecuada de la entidad.</t>
  </si>
  <si>
    <t>R3</t>
  </si>
  <si>
    <t>Por desinformación de la ciudadanía</t>
  </si>
  <si>
    <t>debido a la divulgación de contenidos de escaso valor, de manera inoportuna y/o no veraz.</t>
  </si>
  <si>
    <t>El lider de comunicación digital</t>
  </si>
  <si>
    <t xml:space="preserve">recibe las solicitudes de colaboracion en el grupo de Whatsapp "Redes Dependencias" , con el objetivo de revisar que cumpla con los criterios de calidad, claridad, veracidad y oportunidad </t>
  </si>
  <si>
    <t>de manera diaria. En caso que no cumpla con los criterios se solicita ajustar el contenido hasta que cumpla con los criterios establecidos por la OACP. Una vez cumple con los criterios se acepta la solicitud de colaboración.</t>
  </si>
  <si>
    <t>Lider de comunicación digital realizar seguimiento al informe de indicadors de las redes sociales con el propósito de determinar el crecimiento de las redes sociales del Distrito y tomar acciones para mantener o mejorar las publicaciones.</t>
  </si>
  <si>
    <t xml:space="preserve">revisa los textos/piezas multimedias que acompañarian las publicaciones en las redes sociales con el objetivo que cumpla con los criterios de calidad, claridad, veracidad y oportunidad </t>
  </si>
  <si>
    <t>de manera diaria. En caso que no cumpla con los criterios se solicita ajustar el contenido hasta que cumpla con los criterios establecidos a los creadores del contenido. Una vez cumple con los criterios se procede a la publicación.</t>
  </si>
  <si>
    <t>establece protocolos de seguridad para el acceso a las cuentas de redes sociales configurando la doble verificación para el acceso en casa una de estas</t>
  </si>
  <si>
    <t>la cual se actualiza con la rotación del personal que ha estado a cargo del manejo de la cuenta, con el propósito de garantizar la imagen reputacional.</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</si>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</sst>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36">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b/>
      <sz val="11"/>
      <color theme="0"/>
      <name val="Arial Narrow"/>
      <family val="2"/>
    </font>
    <font>
      <b/>
      <sz val="12"/>
      <color theme="0"/>
      <name val="Arial Narrow"/>
      <family val="2"/>
    </font>
    <font>
      <sz val="11"/>
      <name val="Arial Narrow"/>
      <family val="2"/>
    </font>
    <font>
      <b/>
      <sz val="10"/>
      <color theme="0"/>
      <name val="Arial Narrow"/>
      <family val="2"/>
    </font>
    <font>
      <b/>
      <sz val="9"/>
      <color theme="0"/>
      <name val="Arial Narrow"/>
      <family val="2"/>
    </font>
    <font>
      <b/>
      <sz val="6"/>
      <color theme="0"/>
      <name val="Arial Narrow"/>
      <family val="2"/>
    </font>
    <font>
      <sz val="9"/>
      <name val="Arial Narrow"/>
      <family val="2"/>
    </font>
    <font>
      <sz val="9"/>
      <color theme="0"/>
      <name val="Arial Narrow"/>
      <family val="2"/>
    </font>
    <font>
      <b/>
      <sz val="9"/>
      <color theme="0"/>
      <name val="Calibri"/>
      <family val="2"/>
      <scheme val="minor"/>
    </font>
    <font>
      <b/>
      <sz val="7"/>
      <color theme="0"/>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amily val="2"/>
    </font>
    <font>
      <b/>
      <sz val="8"/>
      <color theme="1"/>
      <name val="Arial"/>
      <family val="2"/>
    </font>
    <font>
      <sz val="8"/>
      <name val="Arial"/>
      <family val="2"/>
    </font>
    <font>
      <b/>
      <sz val="14"/>
      <color theme="0"/>
      <name val="Arial Narrow"/>
      <family val="2"/>
    </font>
    <font>
      <sz val="14"/>
      <name val="Arial Narrow"/>
      <family val="2"/>
    </font>
    <font>
      <b/>
      <sz val="14"/>
      <name val="Arial Narrow"/>
      <family val="2"/>
    </font>
    <font>
      <sz val="14"/>
      <color theme="1"/>
      <name val="Arial Narrow"/>
      <family val="2"/>
    </font>
    <font>
      <b/>
      <sz val="14"/>
      <color theme="1"/>
      <name val="Arial Narrow"/>
      <family val="2"/>
    </font>
  </fonts>
  <fills count="13">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s>
  <cellStyleXfs count="14">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26" fillId="0" borderId="0"/>
  </cellStyleXfs>
  <cellXfs count="181">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2" fillId="0" borderId="0" xfId="2" applyFont="1" applyAlignment="1">
      <alignment vertical="center" wrapText="1"/>
    </xf>
    <xf numFmtId="0" fontId="16" fillId="0" borderId="0" xfId="2" applyFont="1" applyAlignment="1">
      <alignment vertical="center" wrapText="1"/>
    </xf>
    <xf numFmtId="0" fontId="19" fillId="4" borderId="1" xfId="2" applyFont="1" applyFill="1" applyBorder="1" applyAlignment="1">
      <alignment horizontal="center" vertical="center" wrapText="1"/>
    </xf>
    <xf numFmtId="165" fontId="6" fillId="0" borderId="1" xfId="0" applyNumberFormat="1" applyFont="1" applyBorder="1" applyAlignment="1">
      <alignment horizontal="center" vertical="center"/>
    </xf>
    <xf numFmtId="0" fontId="21"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8" fillId="0" borderId="2" xfId="1" applyFont="1" applyBorder="1" applyAlignment="1">
      <alignment vertical="center" wrapText="1"/>
    </xf>
    <xf numFmtId="0" fontId="0" fillId="0" borderId="1" xfId="0" applyBorder="1"/>
    <xf numFmtId="0" fontId="22" fillId="7" borderId="1" xfId="0" applyFont="1" applyFill="1" applyBorder="1" applyAlignment="1">
      <alignment horizontal="center"/>
    </xf>
    <xf numFmtId="0" fontId="23" fillId="8"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9" fontId="15" fillId="4" borderId="1" xfId="2" applyNumberFormat="1" applyFont="1" applyFill="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30" fillId="0" borderId="1" xfId="0" applyNumberFormat="1" applyFont="1" applyBorder="1" applyAlignment="1">
      <alignment horizontal="center" vertical="center" wrapText="1"/>
    </xf>
    <xf numFmtId="14" fontId="30" fillId="11" borderId="1" xfId="0" applyNumberFormat="1" applyFont="1" applyFill="1" applyBorder="1" applyAlignment="1">
      <alignment horizontal="center" vertical="center" wrapText="1"/>
    </xf>
    <xf numFmtId="0" fontId="30" fillId="11"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6" xfId="0" applyFont="1" applyFill="1" applyBorder="1" applyAlignment="1">
      <alignment horizontal="center" vertical="center" wrapText="1"/>
    </xf>
    <xf numFmtId="9" fontId="14" fillId="4" borderId="1" xfId="2" applyNumberFormat="1" applyFont="1" applyFill="1" applyBorder="1" applyAlignment="1">
      <alignment horizontal="center" vertical="center" wrapText="1"/>
    </xf>
    <xf numFmtId="0" fontId="14" fillId="4" borderId="1" xfId="2" applyFont="1" applyFill="1" applyBorder="1" applyAlignment="1">
      <alignment horizontal="center" vertical="center" wrapText="1"/>
    </xf>
    <xf numFmtId="9" fontId="20" fillId="6" borderId="1" xfId="0" applyNumberFormat="1" applyFont="1" applyFill="1" applyBorder="1" applyAlignment="1" applyProtection="1">
      <alignment horizontal="center" vertical="center" wrapText="1"/>
      <protection locked="0"/>
    </xf>
    <xf numFmtId="0" fontId="31" fillId="4" borderId="10" xfId="2" applyFont="1" applyFill="1" applyBorder="1" applyAlignment="1">
      <alignment horizontal="center" vertical="center" wrapText="1"/>
    </xf>
    <xf numFmtId="0" fontId="31" fillId="0" borderId="15" xfId="2" applyFont="1" applyBorder="1" applyAlignment="1">
      <alignment vertical="center" wrapText="1"/>
    </xf>
    <xf numFmtId="0" fontId="31" fillId="0" borderId="0" xfId="2" applyFont="1" applyAlignment="1">
      <alignment vertical="center" wrapText="1"/>
    </xf>
    <xf numFmtId="0" fontId="32" fillId="0" borderId="0" xfId="2" applyFont="1" applyAlignment="1">
      <alignment vertical="center" wrapText="1"/>
    </xf>
    <xf numFmtId="0" fontId="33" fillId="10" borderId="0" xfId="9" applyFont="1" applyFill="1" applyAlignment="1">
      <alignment vertical="center" wrapText="1"/>
    </xf>
    <xf numFmtId="9" fontId="33" fillId="0" borderId="11" xfId="2" applyNumberFormat="1" applyFont="1" applyBorder="1" applyAlignment="1">
      <alignment vertical="center" wrapText="1"/>
    </xf>
    <xf numFmtId="9" fontId="33" fillId="0" borderId="11" xfId="2" applyNumberFormat="1" applyFont="1" applyBorder="1" applyAlignment="1">
      <alignment horizontal="center" vertical="center" wrapText="1"/>
    </xf>
    <xf numFmtId="0" fontId="33" fillId="0" borderId="11" xfId="2" applyFont="1" applyBorder="1" applyAlignment="1">
      <alignment horizontal="center" vertical="center" wrapText="1"/>
    </xf>
    <xf numFmtId="0" fontId="33" fillId="0" borderId="15" xfId="2" applyFont="1" applyBorder="1" applyAlignment="1">
      <alignment horizontal="left" vertical="top" wrapText="1"/>
    </xf>
    <xf numFmtId="0" fontId="33" fillId="0" borderId="3" xfId="2" applyFont="1" applyBorder="1" applyAlignment="1">
      <alignment horizontal="center" vertical="center" wrapText="1"/>
    </xf>
    <xf numFmtId="164" fontId="33" fillId="0" borderId="6" xfId="2" applyNumberFormat="1" applyFont="1" applyBorder="1" applyAlignment="1">
      <alignment horizontal="center" vertical="center" wrapText="1"/>
    </xf>
    <xf numFmtId="164" fontId="33" fillId="0" borderId="0" xfId="2" applyNumberFormat="1" applyFont="1" applyAlignment="1">
      <alignment horizontal="center" vertical="center" wrapText="1"/>
    </xf>
    <xf numFmtId="0" fontId="33" fillId="0" borderId="0" xfId="2" applyFont="1" applyAlignment="1">
      <alignment vertical="center" wrapText="1"/>
    </xf>
    <xf numFmtId="9" fontId="35" fillId="6" borderId="1" xfId="0" applyNumberFormat="1" applyFont="1" applyFill="1" applyBorder="1" applyAlignment="1" applyProtection="1">
      <alignment horizontal="center" vertical="center" wrapText="1"/>
      <protection locked="0"/>
    </xf>
    <xf numFmtId="0" fontId="33" fillId="0" borderId="2" xfId="2" applyFont="1" applyBorder="1" applyAlignment="1">
      <alignment horizontal="center" vertical="center" wrapText="1"/>
    </xf>
    <xf numFmtId="0" fontId="33" fillId="0" borderId="11" xfId="2" applyFont="1" applyBorder="1" applyAlignment="1">
      <alignment vertical="center" wrapText="1"/>
    </xf>
    <xf numFmtId="0" fontId="32" fillId="12" borderId="1" xfId="2" applyFont="1" applyFill="1" applyBorder="1" applyAlignment="1" applyProtection="1">
      <alignment horizontal="center" vertical="center" wrapText="1"/>
      <protection locked="0"/>
    </xf>
    <xf numFmtId="0" fontId="32" fillId="12" borderId="1" xfId="2" applyFont="1" applyFill="1" applyBorder="1" applyAlignment="1">
      <alignment horizontal="center" vertical="center" wrapText="1"/>
    </xf>
    <xf numFmtId="0" fontId="32" fillId="12" borderId="1" xfId="0" applyFont="1" applyFill="1" applyBorder="1" applyAlignment="1" applyProtection="1">
      <alignment horizontal="center" vertical="center" wrapText="1"/>
      <protection locked="0"/>
    </xf>
    <xf numFmtId="9" fontId="34" fillId="12" borderId="2" xfId="2" applyNumberFormat="1" applyFont="1" applyFill="1" applyBorder="1" applyAlignment="1">
      <alignment horizontal="center" vertical="center" wrapText="1"/>
    </xf>
    <xf numFmtId="9" fontId="32" fillId="12" borderId="1" xfId="0" applyNumberFormat="1" applyFont="1" applyFill="1" applyBorder="1" applyAlignment="1">
      <alignment horizontal="center" vertical="center" wrapText="1"/>
    </xf>
    <xf numFmtId="9" fontId="32" fillId="12" borderId="1" xfId="0" applyNumberFormat="1" applyFont="1" applyFill="1" applyBorder="1" applyAlignment="1" applyProtection="1">
      <alignment horizontal="center" vertical="center" wrapText="1"/>
      <protection locked="0"/>
    </xf>
    <xf numFmtId="0" fontId="32" fillId="0" borderId="0" xfId="2" applyFont="1" applyAlignment="1">
      <alignment horizontal="justify" vertical="top" wrapText="1"/>
    </xf>
    <xf numFmtId="0" fontId="32" fillId="2" borderId="1" xfId="2" applyFont="1" applyFill="1" applyBorder="1" applyAlignment="1">
      <alignment horizontal="center" vertical="center" wrapText="1"/>
    </xf>
    <xf numFmtId="9" fontId="34" fillId="2" borderId="2" xfId="2"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32" fillId="11" borderId="1" xfId="2" applyFont="1" applyFill="1" applyBorder="1" applyAlignment="1">
      <alignment horizontal="center" vertical="center" wrapText="1"/>
    </xf>
    <xf numFmtId="0" fontId="32" fillId="11" borderId="1" xfId="0" applyFont="1" applyFill="1" applyBorder="1" applyAlignment="1" applyProtection="1">
      <alignment horizontal="center" vertical="center" wrapText="1"/>
      <protection locked="0"/>
    </xf>
    <xf numFmtId="9" fontId="34" fillId="11" borderId="2" xfId="2" applyNumberFormat="1" applyFont="1" applyFill="1" applyBorder="1" applyAlignment="1">
      <alignment horizontal="center" vertical="center" wrapText="1"/>
    </xf>
    <xf numFmtId="9" fontId="32" fillId="11" borderId="1" xfId="0" applyNumberFormat="1" applyFont="1" applyFill="1" applyBorder="1" applyAlignment="1">
      <alignment horizontal="center" vertical="center" wrapText="1"/>
    </xf>
    <xf numFmtId="9" fontId="32" fillId="11" borderId="1" xfId="0" applyNumberFormat="1" applyFont="1" applyFill="1" applyBorder="1" applyAlignment="1" applyProtection="1">
      <alignment horizontal="center" vertical="center" wrapText="1"/>
      <protection locked="0"/>
    </xf>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23" fillId="9" borderId="7" xfId="0" applyFont="1" applyFill="1" applyBorder="1" applyAlignment="1">
      <alignment horizontal="center" wrapText="1"/>
    </xf>
    <xf numFmtId="0" fontId="23" fillId="9" borderId="8" xfId="0" applyFont="1" applyFill="1" applyBorder="1" applyAlignment="1">
      <alignment horizontal="center" wrapText="1"/>
    </xf>
    <xf numFmtId="0" fontId="23" fillId="9" borderId="9" xfId="0" applyFont="1" applyFill="1" applyBorder="1" applyAlignment="1">
      <alignment horizontal="center" wrapText="1"/>
    </xf>
    <xf numFmtId="0" fontId="23" fillId="8" borderId="7" xfId="0" applyFont="1" applyFill="1" applyBorder="1" applyAlignment="1">
      <alignment horizontal="center"/>
    </xf>
    <xf numFmtId="0" fontId="23" fillId="8" borderId="8" xfId="0" applyFont="1" applyFill="1" applyBorder="1" applyAlignment="1">
      <alignment horizontal="center"/>
    </xf>
    <xf numFmtId="0" fontId="23" fillId="8" borderId="9" xfId="0" applyFont="1" applyFill="1" applyBorder="1" applyAlignment="1">
      <alignment horizontal="center"/>
    </xf>
    <xf numFmtId="0" fontId="32" fillId="2" borderId="9" xfId="2" applyFont="1" applyFill="1" applyBorder="1" applyAlignment="1" applyProtection="1">
      <alignment horizontal="center" vertical="center" wrapText="1"/>
      <protection locked="0"/>
    </xf>
    <xf numFmtId="0" fontId="14" fillId="4" borderId="9"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4" borderId="1" xfId="2" applyFont="1" applyFill="1" applyBorder="1" applyAlignment="1">
      <alignment horizontal="center" vertical="center" textRotation="90" wrapText="1"/>
    </xf>
    <xf numFmtId="0" fontId="32" fillId="12" borderId="9" xfId="2" applyFont="1" applyFill="1" applyBorder="1" applyAlignment="1" applyProtection="1">
      <alignment horizontal="center" vertical="center" wrapText="1"/>
      <protection locked="0"/>
    </xf>
    <xf numFmtId="0" fontId="32" fillId="12" borderId="1" xfId="2" applyFont="1" applyFill="1" applyBorder="1" applyAlignment="1" applyProtection="1">
      <alignment horizontal="center" vertical="center" wrapText="1"/>
      <protection locked="0"/>
    </xf>
    <xf numFmtId="0" fontId="32" fillId="12" borderId="1" xfId="0" applyFont="1" applyFill="1" applyBorder="1" applyAlignment="1">
      <alignment horizontal="center" vertical="center" wrapText="1"/>
    </xf>
    <xf numFmtId="0" fontId="10" fillId="4" borderId="28" xfId="2" applyFont="1" applyFill="1" applyBorder="1" applyAlignment="1">
      <alignment horizontal="center" vertical="center" wrapText="1"/>
    </xf>
    <xf numFmtId="0" fontId="10" fillId="4" borderId="29"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0" fillId="4" borderId="5"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1" fillId="4" borderId="17" xfId="2" applyFont="1" applyFill="1" applyBorder="1" applyAlignment="1">
      <alignment horizontal="center" vertical="center" wrapText="1"/>
    </xf>
    <xf numFmtId="0" fontId="33" fillId="0" borderId="16" xfId="2" applyFont="1" applyBorder="1" applyAlignment="1" applyProtection="1">
      <alignment horizontal="center" vertical="center" wrapText="1"/>
      <protection locked="0"/>
    </xf>
    <xf numFmtId="0" fontId="9" fillId="3" borderId="13" xfId="2" applyFont="1" applyFill="1" applyBorder="1" applyAlignment="1">
      <alignment horizontal="center"/>
    </xf>
    <xf numFmtId="0" fontId="31" fillId="4" borderId="26" xfId="2" applyFont="1" applyFill="1" applyBorder="1" applyAlignment="1">
      <alignment horizontal="center" vertical="center" wrapText="1"/>
    </xf>
    <xf numFmtId="0" fontId="31" fillId="4" borderId="27" xfId="2" applyFont="1" applyFill="1" applyBorder="1" applyAlignment="1">
      <alignment horizontal="center" vertical="center" wrapText="1"/>
    </xf>
    <xf numFmtId="0" fontId="31" fillId="4" borderId="21" xfId="2" applyFont="1" applyFill="1" applyBorder="1" applyAlignment="1">
      <alignment horizontal="center" vertical="center" wrapText="1"/>
    </xf>
    <xf numFmtId="0" fontId="31" fillId="4" borderId="16" xfId="2" applyFont="1" applyFill="1" applyBorder="1" applyAlignment="1">
      <alignment horizontal="center" vertical="center" wrapText="1"/>
    </xf>
    <xf numFmtId="0" fontId="31" fillId="4" borderId="18" xfId="2" applyFont="1" applyFill="1" applyBorder="1" applyAlignment="1">
      <alignment horizontal="center" vertical="center" wrapText="1"/>
    </xf>
    <xf numFmtId="0" fontId="32" fillId="12" borderId="22"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2" borderId="21" xfId="2" applyFont="1" applyFill="1" applyBorder="1" applyAlignment="1">
      <alignment horizontal="center" vertical="center" wrapText="1"/>
    </xf>
    <xf numFmtId="0" fontId="14" fillId="5" borderId="1" xfId="2" applyFont="1" applyFill="1" applyBorder="1" applyAlignment="1">
      <alignment horizontal="center" vertical="center" textRotation="90" wrapText="1"/>
    </xf>
    <xf numFmtId="14" fontId="32" fillId="0" borderId="1" xfId="2" applyNumberFormat="1" applyFont="1" applyBorder="1" applyAlignment="1">
      <alignment horizontal="center" vertical="center" wrapText="1"/>
    </xf>
    <xf numFmtId="0" fontId="32" fillId="0" borderId="1" xfId="2" applyFont="1" applyBorder="1" applyAlignment="1">
      <alignment horizontal="center" vertical="center" wrapText="1"/>
    </xf>
    <xf numFmtId="3" fontId="32" fillId="2" borderId="1" xfId="2" applyNumberFormat="1" applyFont="1" applyFill="1" applyBorder="1" applyAlignment="1" applyProtection="1">
      <alignment horizontal="center" vertical="center" wrapText="1"/>
      <protection locked="0"/>
    </xf>
    <xf numFmtId="9" fontId="34" fillId="12" borderId="2" xfId="0" applyNumberFormat="1" applyFont="1" applyFill="1" applyBorder="1" applyAlignment="1" applyProtection="1">
      <alignment horizontal="center" vertical="center" wrapText="1"/>
      <protection locked="0"/>
    </xf>
    <xf numFmtId="9" fontId="34" fillId="12" borderId="10" xfId="0" applyNumberFormat="1" applyFont="1" applyFill="1" applyBorder="1" applyAlignment="1" applyProtection="1">
      <alignment horizontal="center" vertical="center" wrapText="1"/>
      <protection locked="0"/>
    </xf>
    <xf numFmtId="0" fontId="35" fillId="12" borderId="1" xfId="2" applyFont="1" applyFill="1" applyBorder="1" applyAlignment="1">
      <alignment horizontal="center" vertical="center" wrapText="1"/>
    </xf>
    <xf numFmtId="9" fontId="34" fillId="12" borderId="1" xfId="2" applyNumberFormat="1" applyFont="1" applyFill="1" applyBorder="1" applyAlignment="1">
      <alignment horizontal="center" vertical="center" wrapText="1"/>
    </xf>
    <xf numFmtId="0" fontId="32" fillId="12" borderId="1" xfId="2" applyFont="1" applyFill="1" applyBorder="1" applyAlignment="1">
      <alignment horizontal="center" vertical="center"/>
    </xf>
    <xf numFmtId="164" fontId="33" fillId="0" borderId="6" xfId="2" applyNumberFormat="1" applyFont="1" applyBorder="1" applyAlignment="1">
      <alignment horizontal="left" vertical="center" wrapText="1"/>
    </xf>
    <xf numFmtId="164" fontId="33" fillId="0" borderId="23" xfId="2" applyNumberFormat="1" applyFont="1" applyBorder="1" applyAlignment="1">
      <alignment horizontal="left" vertical="center" wrapText="1"/>
    </xf>
    <xf numFmtId="0" fontId="28" fillId="0" borderId="19" xfId="2" applyFont="1" applyBorder="1" applyAlignment="1" applyProtection="1">
      <alignment horizontal="center" vertical="center" wrapText="1"/>
      <protection locked="0"/>
    </xf>
    <xf numFmtId="0" fontId="29" fillId="0" borderId="13" xfId="0" applyFont="1" applyBorder="1" applyAlignment="1">
      <alignment horizontal="left" vertical="center"/>
    </xf>
    <xf numFmtId="0" fontId="28" fillId="0" borderId="9" xfId="2" applyFont="1" applyBorder="1" applyAlignment="1" applyProtection="1">
      <alignment horizontal="center" vertical="center" wrapText="1"/>
      <protection locked="0"/>
    </xf>
    <xf numFmtId="0" fontId="28" fillId="0" borderId="1" xfId="2" applyFont="1" applyBorder="1" applyAlignment="1" applyProtection="1">
      <alignment horizontal="center" vertical="center" wrapText="1"/>
      <protection locked="0"/>
    </xf>
    <xf numFmtId="0" fontId="28" fillId="0" borderId="7" xfId="2" applyFont="1" applyBorder="1" applyAlignment="1" applyProtection="1">
      <alignment horizontal="center" vertical="center" wrapText="1"/>
      <protection locked="0"/>
    </xf>
    <xf numFmtId="0" fontId="28" fillId="0" borderId="25" xfId="2" applyFont="1" applyBorder="1" applyAlignment="1" applyProtection="1">
      <alignment horizontal="center" vertical="center" wrapText="1"/>
      <protection locked="0"/>
    </xf>
    <xf numFmtId="0" fontId="28" fillId="0" borderId="14" xfId="2" applyFont="1" applyBorder="1" applyAlignment="1" applyProtection="1">
      <alignment horizontal="center" vertical="center" wrapText="1"/>
      <protection locked="0"/>
    </xf>
    <xf numFmtId="0" fontId="28" fillId="0" borderId="24" xfId="2" applyFont="1" applyBorder="1" applyAlignment="1" applyProtection="1">
      <alignment horizontal="center" vertical="center" wrapText="1"/>
      <protection locked="0"/>
    </xf>
    <xf numFmtId="0" fontId="33" fillId="0" borderId="11" xfId="2" applyFont="1" applyBorder="1" applyAlignment="1">
      <alignment horizontal="center" vertical="center"/>
    </xf>
    <xf numFmtId="0" fontId="33" fillId="0" borderId="1" xfId="2" applyFont="1" applyBorder="1" applyAlignment="1">
      <alignment horizontal="left" vertical="center" wrapText="1"/>
    </xf>
    <xf numFmtId="0" fontId="33" fillId="0" borderId="20" xfId="2" applyFont="1" applyBorder="1" applyAlignment="1">
      <alignment horizontal="left" vertical="center" wrapText="1"/>
    </xf>
    <xf numFmtId="0" fontId="33" fillId="0" borderId="0" xfId="2" applyFont="1" applyAlignment="1" applyProtection="1">
      <alignment horizontal="center" vertical="center" wrapText="1"/>
      <protection locked="0"/>
    </xf>
    <xf numFmtId="0" fontId="33" fillId="0" borderId="3" xfId="2" applyFont="1" applyBorder="1" applyAlignment="1" applyProtection="1">
      <alignment horizontal="center" vertical="center" wrapText="1"/>
      <protection locked="0"/>
    </xf>
    <xf numFmtId="0" fontId="11" fillId="4" borderId="11" xfId="2" applyFont="1" applyFill="1" applyBorder="1" applyAlignment="1">
      <alignment horizontal="center" vertical="center"/>
    </xf>
    <xf numFmtId="0" fontId="11" fillId="4" borderId="5" xfId="2" applyFont="1" applyFill="1" applyBorder="1" applyAlignment="1">
      <alignment horizontal="center" vertical="center"/>
    </xf>
    <xf numFmtId="0" fontId="10" fillId="4" borderId="6" xfId="2" applyFont="1" applyFill="1" applyBorder="1" applyAlignment="1">
      <alignment horizontal="center" vertical="center" wrapText="1"/>
    </xf>
    <xf numFmtId="0" fontId="10" fillId="4" borderId="23"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0" fillId="4" borderId="20" xfId="2" applyFont="1" applyFill="1" applyBorder="1" applyAlignment="1">
      <alignment horizontal="center" vertical="center" wrapText="1"/>
    </xf>
    <xf numFmtId="0" fontId="14" fillId="4" borderId="13" xfId="2" applyFont="1" applyFill="1" applyBorder="1" applyAlignment="1">
      <alignment horizontal="center" vertical="center" wrapText="1"/>
    </xf>
    <xf numFmtId="9" fontId="14" fillId="4" borderId="6" xfId="2" applyNumberFormat="1" applyFont="1" applyFill="1" applyBorder="1" applyAlignment="1">
      <alignment horizontal="center" vertical="center" wrapText="1"/>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2" fillId="2" borderId="1" xfId="2"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9" fontId="34" fillId="12" borderId="1" xfId="0" applyNumberFormat="1" applyFont="1" applyFill="1" applyBorder="1" applyAlignment="1" applyProtection="1">
      <alignment horizontal="center" vertical="center" wrapText="1"/>
      <protection locked="0"/>
    </xf>
    <xf numFmtId="0" fontId="32" fillId="12" borderId="1" xfId="2" applyFont="1" applyFill="1" applyBorder="1" applyAlignment="1">
      <alignment horizontal="center" vertical="center" wrapText="1"/>
    </xf>
    <xf numFmtId="0" fontId="35" fillId="12" borderId="1" xfId="2" applyFont="1" applyFill="1" applyBorder="1" applyAlignment="1">
      <alignment horizontal="center" vertical="center"/>
    </xf>
    <xf numFmtId="9" fontId="32" fillId="6" borderId="1" xfId="0" applyNumberFormat="1" applyFont="1" applyFill="1" applyBorder="1" applyAlignment="1">
      <alignment horizontal="center" vertical="center" wrapText="1"/>
    </xf>
    <xf numFmtId="0" fontId="35" fillId="6" borderId="1" xfId="2" applyFont="1" applyFill="1" applyBorder="1" applyAlignment="1">
      <alignment horizontal="center" vertical="center" wrapText="1"/>
    </xf>
    <xf numFmtId="0" fontId="35" fillId="6" borderId="1" xfId="2" applyFont="1" applyFill="1" applyBorder="1" applyAlignment="1">
      <alignment horizontal="center" vertical="center"/>
    </xf>
    <xf numFmtId="0" fontId="32" fillId="2" borderId="1" xfId="2" applyFont="1" applyFill="1" applyBorder="1" applyAlignment="1">
      <alignment horizontal="center" vertical="center" wrapText="1"/>
    </xf>
    <xf numFmtId="3" fontId="32" fillId="12" borderId="1" xfId="2" applyNumberFormat="1" applyFont="1" applyFill="1" applyBorder="1" applyAlignment="1" applyProtection="1">
      <alignment horizontal="center" vertical="center" wrapText="1"/>
      <protection locked="0"/>
    </xf>
    <xf numFmtId="0" fontId="14" fillId="4" borderId="20" xfId="2"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4" fillId="4" borderId="6"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3" fillId="4" borderId="2" xfId="2" applyFont="1" applyFill="1" applyBorder="1" applyAlignment="1">
      <alignment horizontal="center" vertical="center" wrapText="1"/>
    </xf>
    <xf numFmtId="0" fontId="13" fillId="4" borderId="1" xfId="2" applyFont="1" applyFill="1" applyBorder="1" applyAlignment="1">
      <alignment horizontal="center" vertical="center" wrapText="1"/>
    </xf>
    <xf numFmtId="9" fontId="14" fillId="4" borderId="9" xfId="2" applyNumberFormat="1" applyFont="1" applyFill="1" applyBorder="1" applyAlignment="1">
      <alignment horizontal="center" vertical="center" wrapText="1"/>
    </xf>
    <xf numFmtId="9" fontId="14" fillId="4" borderId="1" xfId="2" applyNumberFormat="1" applyFont="1" applyFill="1" applyBorder="1" applyAlignment="1">
      <alignment horizontal="center" vertical="center" wrapText="1"/>
    </xf>
    <xf numFmtId="0" fontId="35" fillId="2" borderId="1" xfId="2" applyFont="1" applyFill="1" applyBorder="1" applyAlignment="1">
      <alignment horizontal="center" vertical="center" wrapText="1"/>
    </xf>
    <xf numFmtId="9" fontId="35" fillId="12" borderId="1" xfId="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9" fontId="35" fillId="11" borderId="1" xfId="0" applyNumberFormat="1" applyFont="1" applyFill="1" applyBorder="1" applyAlignment="1">
      <alignment horizontal="center" vertical="center" wrapText="1"/>
    </xf>
    <xf numFmtId="0" fontId="35" fillId="11" borderId="1" xfId="2" applyFont="1" applyFill="1" applyBorder="1" applyAlignment="1">
      <alignment horizontal="center" vertical="center"/>
    </xf>
    <xf numFmtId="9" fontId="34" fillId="2" borderId="1" xfId="2" applyNumberFormat="1" applyFont="1" applyFill="1" applyBorder="1" applyAlignment="1">
      <alignment horizontal="center" vertical="center" wrapText="1"/>
    </xf>
    <xf numFmtId="0" fontId="32" fillId="2" borderId="1" xfId="2" applyFont="1" applyFill="1" applyBorder="1" applyAlignment="1">
      <alignment horizontal="center" vertical="center"/>
    </xf>
    <xf numFmtId="9" fontId="34" fillId="2" borderId="1" xfId="0" applyNumberFormat="1" applyFont="1" applyFill="1" applyBorder="1" applyAlignment="1" applyProtection="1">
      <alignment horizontal="center" vertical="center" wrapText="1"/>
      <protection locked="0"/>
    </xf>
    <xf numFmtId="9" fontId="34" fillId="2" borderId="2" xfId="0" applyNumberFormat="1" applyFont="1" applyFill="1" applyBorder="1" applyAlignment="1" applyProtection="1">
      <alignment horizontal="center" vertical="center" wrapText="1"/>
      <protection locked="0"/>
    </xf>
    <xf numFmtId="9" fontId="34" fillId="2" borderId="10" xfId="0" applyNumberFormat="1" applyFont="1" applyFill="1" applyBorder="1" applyAlignment="1" applyProtection="1">
      <alignment horizontal="center" vertical="center" wrapText="1"/>
      <protection locked="0"/>
    </xf>
    <xf numFmtId="9" fontId="35" fillId="2" borderId="1" xfId="0" applyNumberFormat="1" applyFont="1" applyFill="1" applyBorder="1" applyAlignment="1">
      <alignment horizontal="center" vertical="center" wrapText="1"/>
    </xf>
    <xf numFmtId="0" fontId="35" fillId="2" borderId="1" xfId="2" applyFont="1" applyFill="1" applyBorder="1" applyAlignment="1">
      <alignment horizontal="center" vertical="center"/>
    </xf>
    <xf numFmtId="9" fontId="32" fillId="11" borderId="1" xfId="0" applyNumberFormat="1" applyFont="1" applyFill="1" applyBorder="1" applyAlignment="1">
      <alignment horizontal="center" vertical="center" wrapText="1"/>
    </xf>
    <xf numFmtId="0" fontId="35" fillId="11" borderId="1" xfId="2" applyFont="1" applyFill="1" applyBorder="1" applyAlignment="1">
      <alignment horizontal="center" vertical="center" wrapText="1"/>
    </xf>
    <xf numFmtId="9" fontId="34" fillId="11" borderId="1" xfId="0" applyNumberFormat="1" applyFont="1" applyFill="1" applyBorder="1" applyAlignment="1" applyProtection="1">
      <alignment horizontal="center" vertical="center" wrapText="1"/>
      <protection locked="0"/>
    </xf>
    <xf numFmtId="0" fontId="32" fillId="11" borderId="1" xfId="2"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1" xfId="2" applyFont="1" applyFill="1" applyBorder="1" applyAlignment="1" applyProtection="1">
      <alignment horizontal="center" vertical="center" wrapText="1"/>
      <protection locked="0"/>
    </xf>
    <xf numFmtId="0" fontId="10" fillId="4" borderId="22" xfId="2" applyFont="1" applyFill="1" applyBorder="1" applyAlignment="1">
      <alignment horizontal="center" vertical="center" wrapText="1"/>
    </xf>
    <xf numFmtId="0" fontId="10" fillId="4" borderId="13" xfId="2" applyFont="1" applyFill="1" applyBorder="1" applyAlignment="1">
      <alignment horizontal="center" vertical="center" wrapText="1"/>
    </xf>
    <xf numFmtId="3" fontId="32" fillId="11" borderId="1" xfId="2" applyNumberFormat="1" applyFont="1" applyFill="1" applyBorder="1" applyAlignment="1" applyProtection="1">
      <alignment horizontal="center" vertical="center" wrapText="1"/>
      <protection locked="0"/>
    </xf>
    <xf numFmtId="9" fontId="34" fillId="11" borderId="1" xfId="2" applyNumberFormat="1" applyFont="1" applyFill="1" applyBorder="1" applyAlignment="1">
      <alignment horizontal="center" vertical="center" wrapText="1"/>
    </xf>
    <xf numFmtId="0" fontId="32" fillId="11" borderId="1" xfId="2" applyFont="1" applyFill="1" applyBorder="1" applyAlignment="1">
      <alignment horizontal="center" vertical="center"/>
    </xf>
    <xf numFmtId="0" fontId="29" fillId="11" borderId="13" xfId="0" applyFont="1" applyFill="1" applyBorder="1" applyAlignment="1">
      <alignment horizontal="center"/>
    </xf>
  </cellXfs>
  <cellStyles count="14">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149">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2</xdr:col>
      <xdr:colOff>533401</xdr:colOff>
      <xdr:row>3</xdr:row>
      <xdr:rowOff>180975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975" y="38100"/>
          <a:ext cx="1000125" cy="771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omas%20Romero\Documents\PLANEACION\Administracion%20del%20riesgo\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exo%203%20Racionalizaci&#243;n%20de%20Tr&#225;mi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workbookViewId="0">
      <selection activeCell="E45" sqref="E45"/>
    </sheetView>
  </sheetViews>
  <sheetFormatPr defaultColWidth="11.42578125" defaultRowHeight="15"/>
  <cols>
    <col min="3" max="3" width="24.42578125" customWidth="1"/>
    <col min="4" max="4" width="6.140625" customWidth="1"/>
    <col min="5" max="5" width="21" customWidth="1"/>
    <col min="6" max="6" width="6.140625" customWidth="1"/>
    <col min="7" max="7" width="28" customWidth="1"/>
    <col min="8" max="8" width="6.42578125" customWidth="1"/>
  </cols>
  <sheetData>
    <row r="3" spans="2:8" ht="24.75" customHeight="1">
      <c r="B3" s="2" t="s">
        <v>0</v>
      </c>
      <c r="C3" s="2" t="s">
        <v>1</v>
      </c>
      <c r="D3" s="2" t="s">
        <v>2</v>
      </c>
      <c r="E3" s="2" t="s">
        <v>3</v>
      </c>
      <c r="F3" s="2" t="s">
        <v>4</v>
      </c>
      <c r="G3" s="2" t="s">
        <v>5</v>
      </c>
      <c r="H3" s="2" t="s">
        <v>6</v>
      </c>
    </row>
    <row r="4" spans="2:8" ht="19.5" customHeight="1">
      <c r="B4" s="1" t="s">
        <v>7</v>
      </c>
      <c r="C4" s="71" t="s">
        <v>8</v>
      </c>
      <c r="D4" s="68">
        <v>1</v>
      </c>
      <c r="E4" s="65" t="s">
        <v>9</v>
      </c>
      <c r="F4" s="68" t="s">
        <v>10</v>
      </c>
      <c r="G4" s="12" t="s">
        <v>11</v>
      </c>
      <c r="H4" s="11">
        <v>1</v>
      </c>
    </row>
    <row r="5" spans="2:8" ht="19.5" customHeight="1">
      <c r="B5" s="1" t="s">
        <v>7</v>
      </c>
      <c r="C5" s="72"/>
      <c r="D5" s="69"/>
      <c r="E5" s="66"/>
      <c r="F5" s="69"/>
      <c r="G5" s="12" t="s">
        <v>12</v>
      </c>
      <c r="H5" s="11">
        <v>2</v>
      </c>
    </row>
    <row r="6" spans="2:8" ht="19.5" customHeight="1">
      <c r="B6" s="1" t="s">
        <v>7</v>
      </c>
      <c r="C6" s="72"/>
      <c r="D6" s="69"/>
      <c r="E6" s="66"/>
      <c r="F6" s="69"/>
      <c r="G6" s="12" t="s">
        <v>13</v>
      </c>
      <c r="H6" s="11">
        <v>3</v>
      </c>
    </row>
    <row r="7" spans="2:8" ht="19.5" customHeight="1">
      <c r="B7" s="1" t="s">
        <v>7</v>
      </c>
      <c r="C7" s="72"/>
      <c r="D7" s="70"/>
      <c r="E7" s="67"/>
      <c r="F7" s="70"/>
      <c r="G7" s="12" t="s">
        <v>14</v>
      </c>
      <c r="H7" s="11">
        <v>4</v>
      </c>
    </row>
    <row r="8" spans="2:8" ht="19.5" customHeight="1">
      <c r="B8" s="1" t="s">
        <v>7</v>
      </c>
      <c r="C8" s="72"/>
      <c r="D8" s="3">
        <f>1+D4</f>
        <v>2</v>
      </c>
      <c r="E8" s="5" t="s">
        <v>15</v>
      </c>
      <c r="F8" s="3" t="s">
        <v>16</v>
      </c>
      <c r="G8" s="12" t="s">
        <v>14</v>
      </c>
      <c r="H8" s="11">
        <v>1</v>
      </c>
    </row>
    <row r="9" spans="2:8" ht="19.5" customHeight="1">
      <c r="B9" s="1" t="s">
        <v>7</v>
      </c>
      <c r="C9" s="72"/>
      <c r="D9" s="68">
        <v>3</v>
      </c>
      <c r="E9" s="65" t="s">
        <v>17</v>
      </c>
      <c r="F9" s="68" t="s">
        <v>18</v>
      </c>
      <c r="G9" s="12" t="s">
        <v>19</v>
      </c>
      <c r="H9" s="11">
        <v>1</v>
      </c>
    </row>
    <row r="10" spans="2:8" ht="19.5" customHeight="1">
      <c r="B10" s="1" t="s">
        <v>7</v>
      </c>
      <c r="C10" s="72"/>
      <c r="D10" s="69"/>
      <c r="E10" s="66"/>
      <c r="F10" s="69"/>
      <c r="G10" s="12" t="s">
        <v>20</v>
      </c>
      <c r="H10" s="11">
        <v>2</v>
      </c>
    </row>
    <row r="11" spans="2:8" ht="19.5" customHeight="1">
      <c r="B11" s="1" t="s">
        <v>7</v>
      </c>
      <c r="C11" s="72"/>
      <c r="D11" s="69"/>
      <c r="E11" s="66"/>
      <c r="F11" s="69"/>
      <c r="G11" s="12" t="s">
        <v>21</v>
      </c>
      <c r="H11" s="11">
        <v>3</v>
      </c>
    </row>
    <row r="12" spans="2:8" ht="19.5" customHeight="1">
      <c r="B12" s="1" t="s">
        <v>7</v>
      </c>
      <c r="C12" s="72"/>
      <c r="D12" s="70"/>
      <c r="E12" s="67"/>
      <c r="F12" s="70"/>
      <c r="G12" s="12" t="s">
        <v>22</v>
      </c>
      <c r="H12" s="11">
        <v>4</v>
      </c>
    </row>
    <row r="13" spans="2:8" ht="34.5" customHeight="1">
      <c r="B13" s="1" t="s">
        <v>7</v>
      </c>
      <c r="C13" s="72"/>
      <c r="D13" s="68">
        <v>4</v>
      </c>
      <c r="E13" s="65" t="s">
        <v>23</v>
      </c>
      <c r="F13" s="68" t="s">
        <v>24</v>
      </c>
      <c r="G13" s="12" t="s">
        <v>25</v>
      </c>
      <c r="H13" s="11">
        <v>1</v>
      </c>
    </row>
    <row r="14" spans="2:8" ht="24">
      <c r="B14" s="1" t="s">
        <v>7</v>
      </c>
      <c r="C14" s="72"/>
      <c r="D14" s="69"/>
      <c r="E14" s="66"/>
      <c r="F14" s="69"/>
      <c r="G14" s="12" t="s">
        <v>26</v>
      </c>
      <c r="H14" s="11">
        <v>2</v>
      </c>
    </row>
    <row r="15" spans="2:8">
      <c r="B15" s="1" t="s">
        <v>7</v>
      </c>
      <c r="C15" s="72"/>
      <c r="D15" s="69"/>
      <c r="E15" s="66"/>
      <c r="F15" s="69"/>
      <c r="G15" s="12" t="s">
        <v>27</v>
      </c>
      <c r="H15" s="11">
        <v>3</v>
      </c>
    </row>
    <row r="16" spans="2:8">
      <c r="B16" s="1" t="s">
        <v>7</v>
      </c>
      <c r="C16" s="72"/>
      <c r="D16" s="70"/>
      <c r="E16" s="67"/>
      <c r="F16" s="70"/>
      <c r="G16" s="12" t="s">
        <v>28</v>
      </c>
      <c r="H16" s="11">
        <v>4</v>
      </c>
    </row>
    <row r="17" spans="2:8" ht="34.5" customHeight="1">
      <c r="B17" s="1" t="s">
        <v>7</v>
      </c>
      <c r="C17" s="72"/>
      <c r="D17" s="68">
        <v>5</v>
      </c>
      <c r="E17" s="65" t="s">
        <v>29</v>
      </c>
      <c r="F17" s="68" t="s">
        <v>30</v>
      </c>
      <c r="G17" s="12" t="s">
        <v>31</v>
      </c>
      <c r="H17" s="11">
        <v>1</v>
      </c>
    </row>
    <row r="18" spans="2:8">
      <c r="B18" s="1" t="s">
        <v>7</v>
      </c>
      <c r="C18" s="72"/>
      <c r="D18" s="69"/>
      <c r="E18" s="66"/>
      <c r="F18" s="69"/>
      <c r="G18" s="12" t="s">
        <v>32</v>
      </c>
      <c r="H18" s="11">
        <v>2</v>
      </c>
    </row>
    <row r="19" spans="2:8">
      <c r="B19" s="1" t="s">
        <v>7</v>
      </c>
      <c r="C19" s="72"/>
      <c r="D19" s="69"/>
      <c r="E19" s="66"/>
      <c r="F19" s="69"/>
      <c r="G19" s="12" t="s">
        <v>33</v>
      </c>
      <c r="H19" s="11">
        <v>3</v>
      </c>
    </row>
    <row r="20" spans="2:8">
      <c r="B20" s="1" t="s">
        <v>7</v>
      </c>
      <c r="C20" s="72"/>
      <c r="D20" s="70"/>
      <c r="E20" s="67"/>
      <c r="F20" s="70"/>
      <c r="G20" s="12" t="s">
        <v>34</v>
      </c>
      <c r="H20" s="11">
        <v>4</v>
      </c>
    </row>
    <row r="21" spans="2:8" ht="34.5" customHeight="1">
      <c r="B21" s="1" t="s">
        <v>7</v>
      </c>
      <c r="C21" s="72"/>
      <c r="D21" s="68">
        <v>6</v>
      </c>
      <c r="E21" s="65" t="s">
        <v>35</v>
      </c>
      <c r="F21" s="68" t="s">
        <v>36</v>
      </c>
      <c r="G21" s="12" t="s">
        <v>37</v>
      </c>
      <c r="H21" s="11">
        <v>1</v>
      </c>
    </row>
    <row r="22" spans="2:8" ht="24">
      <c r="B22" s="1" t="s">
        <v>7</v>
      </c>
      <c r="C22" s="72"/>
      <c r="D22" s="69"/>
      <c r="E22" s="66"/>
      <c r="F22" s="69"/>
      <c r="G22" s="12" t="s">
        <v>38</v>
      </c>
      <c r="H22" s="11">
        <v>2</v>
      </c>
    </row>
    <row r="23" spans="2:8" ht="24">
      <c r="B23" s="1" t="s">
        <v>7</v>
      </c>
      <c r="C23" s="73"/>
      <c r="D23" s="70"/>
      <c r="E23" s="67"/>
      <c r="F23" s="70"/>
      <c r="G23" s="12" t="s">
        <v>39</v>
      </c>
      <c r="H23" s="11">
        <v>3</v>
      </c>
    </row>
    <row r="24" spans="2:8" ht="30" customHeight="1">
      <c r="B24" s="1" t="s">
        <v>7</v>
      </c>
      <c r="C24" s="13" t="s">
        <v>40</v>
      </c>
      <c r="D24" s="3">
        <v>7</v>
      </c>
      <c r="E24" s="5" t="s">
        <v>41</v>
      </c>
      <c r="F24" s="1" t="s">
        <v>42</v>
      </c>
      <c r="G24" s="4"/>
      <c r="H24" s="1"/>
    </row>
    <row r="25" spans="2:8">
      <c r="B25" s="1" t="s">
        <v>7</v>
      </c>
      <c r="C25" s="13" t="s">
        <v>43</v>
      </c>
      <c r="D25" s="3">
        <v>8</v>
      </c>
      <c r="E25" s="5" t="s">
        <v>44</v>
      </c>
      <c r="F25" s="1" t="s">
        <v>45</v>
      </c>
      <c r="G25" s="4"/>
      <c r="H25" s="1"/>
    </row>
    <row r="26" spans="2:8">
      <c r="B26" s="1" t="s">
        <v>7</v>
      </c>
      <c r="C26" s="13" t="s">
        <v>43</v>
      </c>
      <c r="D26" s="3">
        <v>9</v>
      </c>
      <c r="E26" s="5" t="s">
        <v>46</v>
      </c>
      <c r="F26" s="1" t="s">
        <v>47</v>
      </c>
      <c r="G26" s="4"/>
      <c r="H26" s="1"/>
    </row>
    <row r="27" spans="2:8" ht="24.95">
      <c r="B27" s="1" t="s">
        <v>7</v>
      </c>
      <c r="C27" s="13" t="s">
        <v>43</v>
      </c>
      <c r="D27" s="3">
        <v>10</v>
      </c>
      <c r="E27" s="5" t="s">
        <v>48</v>
      </c>
      <c r="F27" s="1" t="s">
        <v>49</v>
      </c>
      <c r="G27" s="4"/>
      <c r="H27" s="1"/>
    </row>
    <row r="28" spans="2:8" ht="24">
      <c r="B28" s="1" t="s">
        <v>7</v>
      </c>
      <c r="C28" s="13" t="s">
        <v>50</v>
      </c>
      <c r="D28" s="3">
        <v>11</v>
      </c>
      <c r="E28" s="5" t="s">
        <v>51</v>
      </c>
      <c r="F28" s="1" t="s">
        <v>52</v>
      </c>
      <c r="G28" s="4"/>
      <c r="H28" s="1"/>
    </row>
    <row r="29" spans="2:8" ht="24">
      <c r="B29" s="1" t="s">
        <v>7</v>
      </c>
      <c r="C29" s="13" t="s">
        <v>50</v>
      </c>
      <c r="D29" s="3">
        <v>12</v>
      </c>
      <c r="E29" s="5" t="s">
        <v>53</v>
      </c>
      <c r="F29" s="1" t="s">
        <v>54</v>
      </c>
      <c r="G29" s="4"/>
      <c r="H29" s="1"/>
    </row>
    <row r="30" spans="2:8">
      <c r="B30" s="1" t="s">
        <v>55</v>
      </c>
      <c r="C30" s="13" t="s">
        <v>56</v>
      </c>
      <c r="D30" s="3">
        <v>13</v>
      </c>
      <c r="E30" s="5" t="s">
        <v>57</v>
      </c>
      <c r="F30" s="1" t="s">
        <v>58</v>
      </c>
      <c r="G30" s="4"/>
      <c r="H30" s="1"/>
    </row>
    <row r="31" spans="2:8">
      <c r="B31" s="1" t="s">
        <v>55</v>
      </c>
      <c r="C31" s="13" t="s">
        <v>56</v>
      </c>
      <c r="D31" s="3">
        <v>14</v>
      </c>
      <c r="E31" s="5" t="s">
        <v>59</v>
      </c>
      <c r="F31" s="1" t="s">
        <v>60</v>
      </c>
      <c r="G31" s="4"/>
      <c r="H31" s="1"/>
    </row>
    <row r="32" spans="2:8">
      <c r="B32" s="1" t="s">
        <v>55</v>
      </c>
      <c r="C32" s="13" t="s">
        <v>56</v>
      </c>
      <c r="D32" s="3">
        <v>15</v>
      </c>
      <c r="E32" s="5" t="s">
        <v>61</v>
      </c>
      <c r="F32" s="1" t="s">
        <v>62</v>
      </c>
      <c r="G32" s="4"/>
      <c r="H32" s="1"/>
    </row>
    <row r="33" spans="2:8" ht="24.95">
      <c r="B33" s="1" t="s">
        <v>55</v>
      </c>
      <c r="C33" s="13" t="s">
        <v>56</v>
      </c>
      <c r="D33" s="3">
        <v>16</v>
      </c>
      <c r="E33" s="5" t="s">
        <v>63</v>
      </c>
      <c r="F33" s="1" t="s">
        <v>64</v>
      </c>
      <c r="G33" s="4"/>
      <c r="H33" s="1"/>
    </row>
    <row r="34" spans="2:8" ht="24.95">
      <c r="B34" s="1" t="s">
        <v>55</v>
      </c>
      <c r="C34" s="13" t="s">
        <v>56</v>
      </c>
      <c r="D34" s="3">
        <v>17</v>
      </c>
      <c r="E34" s="5" t="s">
        <v>65</v>
      </c>
      <c r="F34" s="1" t="s">
        <v>66</v>
      </c>
      <c r="G34" s="4"/>
      <c r="H34" s="1"/>
    </row>
    <row r="35" spans="2:8" ht="48.95">
      <c r="B35" s="1" t="s">
        <v>55</v>
      </c>
      <c r="C35" s="13" t="s">
        <v>56</v>
      </c>
      <c r="D35" s="3">
        <v>18</v>
      </c>
      <c r="E35" s="5" t="s">
        <v>67</v>
      </c>
      <c r="F35" s="1" t="s">
        <v>68</v>
      </c>
      <c r="G35" s="5"/>
      <c r="H35" s="1"/>
    </row>
    <row r="36" spans="2:8" ht="24.95">
      <c r="B36" s="1" t="s">
        <v>55</v>
      </c>
      <c r="C36" s="13" t="s">
        <v>69</v>
      </c>
      <c r="D36" s="3">
        <v>19</v>
      </c>
      <c r="E36" s="5" t="s">
        <v>70</v>
      </c>
      <c r="F36" s="1" t="s">
        <v>71</v>
      </c>
      <c r="G36" s="4"/>
      <c r="H36" s="1"/>
    </row>
    <row r="37" spans="2:8">
      <c r="B37" s="1" t="s">
        <v>55</v>
      </c>
      <c r="C37" s="13" t="s">
        <v>69</v>
      </c>
      <c r="D37" s="3">
        <v>20</v>
      </c>
      <c r="E37" s="5" t="s">
        <v>72</v>
      </c>
      <c r="F37" s="1" t="s">
        <v>73</v>
      </c>
      <c r="G37" s="4"/>
      <c r="H37" s="1"/>
    </row>
    <row r="38" spans="2:8">
      <c r="B38" s="1" t="s">
        <v>55</v>
      </c>
      <c r="C38" s="13" t="s">
        <v>69</v>
      </c>
      <c r="D38" s="3">
        <v>21</v>
      </c>
      <c r="E38" s="5" t="s">
        <v>74</v>
      </c>
      <c r="F38" s="1" t="s">
        <v>75</v>
      </c>
      <c r="G38" s="4"/>
      <c r="H38" s="1"/>
    </row>
    <row r="39" spans="2:8" ht="24.95">
      <c r="B39" s="1" t="s">
        <v>55</v>
      </c>
      <c r="C39" s="13" t="s">
        <v>76</v>
      </c>
      <c r="D39" s="3">
        <v>22</v>
      </c>
      <c r="E39" s="5" t="s">
        <v>77</v>
      </c>
      <c r="F39" s="1" t="s">
        <v>78</v>
      </c>
      <c r="G39" s="4"/>
      <c r="H39" s="1"/>
    </row>
    <row r="40" spans="2:8" ht="24.95">
      <c r="B40" s="1" t="s">
        <v>55</v>
      </c>
      <c r="C40" s="13" t="s">
        <v>76</v>
      </c>
      <c r="D40" s="3">
        <v>23</v>
      </c>
      <c r="E40" s="5" t="s">
        <v>79</v>
      </c>
      <c r="F40" s="1" t="s">
        <v>80</v>
      </c>
      <c r="G40" s="4"/>
      <c r="H40" s="1"/>
    </row>
    <row r="41" spans="2:8" ht="24.95">
      <c r="B41" s="1" t="s">
        <v>55</v>
      </c>
      <c r="C41" s="13" t="s">
        <v>76</v>
      </c>
      <c r="D41" s="3">
        <v>24</v>
      </c>
      <c r="E41" s="5" t="s">
        <v>81</v>
      </c>
      <c r="F41" s="1" t="s">
        <v>82</v>
      </c>
      <c r="G41" s="4"/>
      <c r="H41" s="1"/>
    </row>
    <row r="42" spans="2:8" ht="24">
      <c r="B42" s="1" t="s">
        <v>55</v>
      </c>
      <c r="C42" s="13" t="s">
        <v>76</v>
      </c>
      <c r="D42" s="3">
        <v>25</v>
      </c>
      <c r="E42" s="22" t="s">
        <v>83</v>
      </c>
      <c r="F42" s="1" t="s">
        <v>84</v>
      </c>
      <c r="G42" s="4"/>
      <c r="H42" s="1"/>
    </row>
    <row r="43" spans="2:8">
      <c r="B43" s="1" t="s">
        <v>55</v>
      </c>
      <c r="C43" s="13" t="s">
        <v>76</v>
      </c>
      <c r="D43" s="3">
        <v>26</v>
      </c>
      <c r="E43" s="5" t="s">
        <v>85</v>
      </c>
      <c r="F43" s="1" t="s">
        <v>86</v>
      </c>
      <c r="G43" s="4"/>
      <c r="H43" s="1"/>
    </row>
    <row r="44" spans="2:8">
      <c r="B44" s="1" t="s">
        <v>55</v>
      </c>
      <c r="C44" s="13" t="s">
        <v>76</v>
      </c>
      <c r="D44" s="3">
        <f>1+D43</f>
        <v>27</v>
      </c>
      <c r="E44" s="23" t="s">
        <v>87</v>
      </c>
      <c r="F44" s="1" t="s">
        <v>88</v>
      </c>
      <c r="G44" s="4"/>
      <c r="H44" s="1"/>
    </row>
    <row r="45" spans="2:8" ht="36.950000000000003">
      <c r="B45" s="1" t="s">
        <v>55</v>
      </c>
      <c r="C45" s="13" t="s">
        <v>89</v>
      </c>
      <c r="D45" s="3">
        <f t="shared" ref="D45:D92" si="0">1+D44</f>
        <v>28</v>
      </c>
      <c r="E45" s="5" t="s">
        <v>90</v>
      </c>
      <c r="F45" s="1" t="s">
        <v>91</v>
      </c>
      <c r="G45" s="4"/>
      <c r="H45" s="1"/>
    </row>
    <row r="46" spans="2:8" ht="36.950000000000003">
      <c r="B46" s="1" t="s">
        <v>55</v>
      </c>
      <c r="C46" s="13" t="s">
        <v>92</v>
      </c>
      <c r="D46" s="3">
        <f t="shared" si="0"/>
        <v>29</v>
      </c>
      <c r="E46" s="5" t="s">
        <v>93</v>
      </c>
      <c r="F46" s="1" t="s">
        <v>94</v>
      </c>
      <c r="G46" s="6"/>
      <c r="H46" s="1"/>
    </row>
    <row r="47" spans="2:8" ht="60.95">
      <c r="B47" s="1" t="s">
        <v>55</v>
      </c>
      <c r="C47" s="13" t="s">
        <v>92</v>
      </c>
      <c r="D47" s="3">
        <f t="shared" si="0"/>
        <v>30</v>
      </c>
      <c r="E47" s="5" t="s">
        <v>95</v>
      </c>
      <c r="F47" s="1" t="s">
        <v>96</v>
      </c>
      <c r="G47" s="5"/>
      <c r="H47" s="1"/>
    </row>
    <row r="48" spans="2:8" ht="24.95">
      <c r="B48" s="1" t="s">
        <v>55</v>
      </c>
      <c r="C48" s="13" t="s">
        <v>92</v>
      </c>
      <c r="D48" s="3">
        <f t="shared" si="0"/>
        <v>31</v>
      </c>
      <c r="E48" s="5" t="s">
        <v>97</v>
      </c>
      <c r="F48" s="1" t="s">
        <v>98</v>
      </c>
      <c r="G48" s="4"/>
      <c r="H48" s="1"/>
    </row>
    <row r="49" spans="2:8">
      <c r="B49" s="1" t="s">
        <v>55</v>
      </c>
      <c r="C49" s="13" t="s">
        <v>92</v>
      </c>
      <c r="D49" s="3">
        <f t="shared" si="0"/>
        <v>32</v>
      </c>
      <c r="E49" s="5" t="s">
        <v>99</v>
      </c>
      <c r="F49" s="1" t="s">
        <v>100</v>
      </c>
      <c r="G49" s="4"/>
      <c r="H49" s="1"/>
    </row>
    <row r="50" spans="2:8" ht="24.95">
      <c r="B50" s="1" t="s">
        <v>55</v>
      </c>
      <c r="C50" s="13" t="s">
        <v>101</v>
      </c>
      <c r="D50" s="3">
        <f t="shared" si="0"/>
        <v>33</v>
      </c>
      <c r="E50" s="5" t="s">
        <v>102</v>
      </c>
      <c r="F50" s="1" t="s">
        <v>103</v>
      </c>
      <c r="G50" s="4"/>
      <c r="H50" s="1"/>
    </row>
    <row r="51" spans="2:8" ht="24.95">
      <c r="B51" s="1" t="s">
        <v>55</v>
      </c>
      <c r="C51" s="13" t="s">
        <v>104</v>
      </c>
      <c r="D51" s="3">
        <f t="shared" si="0"/>
        <v>34</v>
      </c>
      <c r="E51" s="5" t="s">
        <v>105</v>
      </c>
      <c r="F51" s="1" t="s">
        <v>106</v>
      </c>
      <c r="G51" s="4"/>
      <c r="H51" s="1"/>
    </row>
    <row r="52" spans="2:8" ht="24.95">
      <c r="B52" s="1" t="s">
        <v>55</v>
      </c>
      <c r="C52" s="13" t="s">
        <v>104</v>
      </c>
      <c r="D52" s="3">
        <f t="shared" si="0"/>
        <v>35</v>
      </c>
      <c r="E52" s="5" t="s">
        <v>107</v>
      </c>
      <c r="F52" s="1" t="s">
        <v>108</v>
      </c>
      <c r="G52" s="4"/>
      <c r="H52" s="1"/>
    </row>
    <row r="53" spans="2:8">
      <c r="B53" s="1" t="s">
        <v>55</v>
      </c>
      <c r="C53" s="13" t="s">
        <v>104</v>
      </c>
      <c r="D53" s="3">
        <f t="shared" si="0"/>
        <v>36</v>
      </c>
      <c r="E53" s="5" t="s">
        <v>109</v>
      </c>
      <c r="F53" s="1" t="s">
        <v>110</v>
      </c>
      <c r="G53" s="4"/>
      <c r="H53" s="1"/>
    </row>
    <row r="54" spans="2:8">
      <c r="B54" s="1" t="s">
        <v>55</v>
      </c>
      <c r="C54" s="13" t="s">
        <v>104</v>
      </c>
      <c r="D54" s="3">
        <f t="shared" si="0"/>
        <v>37</v>
      </c>
      <c r="E54" s="5" t="s">
        <v>111</v>
      </c>
      <c r="F54" s="1" t="s">
        <v>112</v>
      </c>
      <c r="G54" s="4"/>
      <c r="H54" s="1"/>
    </row>
    <row r="55" spans="2:8" ht="24.95">
      <c r="B55" s="1" t="s">
        <v>55</v>
      </c>
      <c r="C55" s="13" t="s">
        <v>104</v>
      </c>
      <c r="D55" s="3">
        <f t="shared" si="0"/>
        <v>38</v>
      </c>
      <c r="E55" s="5" t="s">
        <v>113</v>
      </c>
      <c r="F55" s="1" t="s">
        <v>114</v>
      </c>
      <c r="G55" s="4"/>
      <c r="H55" s="1"/>
    </row>
    <row r="56" spans="2:8" ht="24.95">
      <c r="B56" s="1" t="s">
        <v>55</v>
      </c>
      <c r="C56" s="13" t="s">
        <v>104</v>
      </c>
      <c r="D56" s="3">
        <f t="shared" si="0"/>
        <v>39</v>
      </c>
      <c r="E56" s="5" t="s">
        <v>115</v>
      </c>
      <c r="F56" s="1" t="s">
        <v>116</v>
      </c>
      <c r="G56" s="4"/>
      <c r="H56" s="1"/>
    </row>
    <row r="57" spans="2:8">
      <c r="B57" s="1" t="s">
        <v>55</v>
      </c>
      <c r="C57" s="13" t="s">
        <v>104</v>
      </c>
      <c r="D57" s="3">
        <f t="shared" si="0"/>
        <v>40</v>
      </c>
      <c r="E57" s="5" t="s">
        <v>117</v>
      </c>
      <c r="F57" s="1" t="s">
        <v>118</v>
      </c>
      <c r="G57" s="4"/>
      <c r="H57" s="1"/>
    </row>
    <row r="58" spans="2:8">
      <c r="B58" s="1" t="s">
        <v>55</v>
      </c>
      <c r="C58" s="13" t="s">
        <v>104</v>
      </c>
      <c r="D58" s="3">
        <f t="shared" si="0"/>
        <v>41</v>
      </c>
      <c r="E58" s="5" t="s">
        <v>119</v>
      </c>
      <c r="F58" s="1" t="s">
        <v>120</v>
      </c>
      <c r="G58" s="4"/>
      <c r="H58" s="1"/>
    </row>
    <row r="59" spans="2:8" ht="24.95">
      <c r="B59" s="1" t="s">
        <v>55</v>
      </c>
      <c r="C59" s="13" t="s">
        <v>104</v>
      </c>
      <c r="D59" s="3">
        <f t="shared" si="0"/>
        <v>42</v>
      </c>
      <c r="E59" s="5" t="s">
        <v>121</v>
      </c>
      <c r="F59" s="1" t="s">
        <v>122</v>
      </c>
      <c r="G59" s="4"/>
      <c r="H59" s="1"/>
    </row>
    <row r="60" spans="2:8">
      <c r="B60" s="1" t="s">
        <v>55</v>
      </c>
      <c r="C60" s="13" t="s">
        <v>104</v>
      </c>
      <c r="D60" s="3">
        <f t="shared" si="0"/>
        <v>43</v>
      </c>
      <c r="E60" s="5" t="s">
        <v>123</v>
      </c>
      <c r="F60" s="1" t="s">
        <v>124</v>
      </c>
      <c r="G60" s="4"/>
      <c r="H60" s="1"/>
    </row>
    <row r="61" spans="2:8" ht="36.950000000000003">
      <c r="B61" s="1" t="s">
        <v>55</v>
      </c>
      <c r="C61" s="13" t="s">
        <v>104</v>
      </c>
      <c r="D61" s="3">
        <f t="shared" si="0"/>
        <v>44</v>
      </c>
      <c r="E61" s="5" t="s">
        <v>125</v>
      </c>
      <c r="F61" s="1" t="s">
        <v>126</v>
      </c>
      <c r="G61" s="4"/>
      <c r="H61" s="1"/>
    </row>
    <row r="62" spans="2:8">
      <c r="B62" s="1" t="s">
        <v>55</v>
      </c>
      <c r="C62" s="13" t="s">
        <v>104</v>
      </c>
      <c r="D62" s="3">
        <f t="shared" si="0"/>
        <v>45</v>
      </c>
      <c r="E62" s="5" t="s">
        <v>127</v>
      </c>
      <c r="F62" s="1" t="s">
        <v>128</v>
      </c>
      <c r="G62" s="4"/>
      <c r="H62" s="1"/>
    </row>
    <row r="63" spans="2:8">
      <c r="B63" s="1" t="s">
        <v>129</v>
      </c>
      <c r="C63" s="13" t="s">
        <v>130</v>
      </c>
      <c r="D63" s="3">
        <f t="shared" si="0"/>
        <v>46</v>
      </c>
      <c r="E63" s="5" t="s">
        <v>131</v>
      </c>
      <c r="F63" s="1" t="s">
        <v>132</v>
      </c>
      <c r="G63" s="4"/>
      <c r="H63" s="1"/>
    </row>
    <row r="64" spans="2:8" ht="24.95">
      <c r="B64" s="1" t="s">
        <v>129</v>
      </c>
      <c r="C64" s="13" t="s">
        <v>130</v>
      </c>
      <c r="D64" s="3">
        <f t="shared" si="0"/>
        <v>47</v>
      </c>
      <c r="E64" s="5" t="s">
        <v>133</v>
      </c>
      <c r="F64" s="1" t="s">
        <v>134</v>
      </c>
      <c r="G64" s="4"/>
      <c r="H64" s="1"/>
    </row>
    <row r="65" spans="2:8">
      <c r="B65" s="1" t="s">
        <v>129</v>
      </c>
      <c r="C65" s="13" t="s">
        <v>130</v>
      </c>
      <c r="D65" s="3">
        <f t="shared" si="0"/>
        <v>48</v>
      </c>
      <c r="E65" s="5" t="s">
        <v>135</v>
      </c>
      <c r="F65" s="1" t="s">
        <v>136</v>
      </c>
      <c r="G65" s="4"/>
      <c r="H65" s="1"/>
    </row>
    <row r="66" spans="2:8">
      <c r="B66" s="1" t="s">
        <v>129</v>
      </c>
      <c r="C66" s="13" t="s">
        <v>130</v>
      </c>
      <c r="D66" s="3">
        <f t="shared" si="0"/>
        <v>49</v>
      </c>
      <c r="E66" s="5" t="s">
        <v>137</v>
      </c>
      <c r="F66" s="1" t="s">
        <v>138</v>
      </c>
      <c r="G66" s="4"/>
      <c r="H66" s="1"/>
    </row>
    <row r="67" spans="2:8">
      <c r="B67" s="1" t="s">
        <v>129</v>
      </c>
      <c r="C67" s="13" t="s">
        <v>130</v>
      </c>
      <c r="D67" s="3">
        <f t="shared" si="0"/>
        <v>50</v>
      </c>
      <c r="E67" s="5" t="s">
        <v>139</v>
      </c>
      <c r="F67" s="1" t="s">
        <v>140</v>
      </c>
      <c r="G67" s="4"/>
      <c r="H67" s="1"/>
    </row>
    <row r="68" spans="2:8" ht="24.95">
      <c r="B68" s="1" t="s">
        <v>129</v>
      </c>
      <c r="C68" s="13" t="s">
        <v>130</v>
      </c>
      <c r="D68" s="3">
        <f t="shared" si="0"/>
        <v>51</v>
      </c>
      <c r="E68" s="5" t="s">
        <v>141</v>
      </c>
      <c r="F68" s="1" t="s">
        <v>142</v>
      </c>
      <c r="G68" s="4"/>
      <c r="H68" s="1"/>
    </row>
    <row r="69" spans="2:8">
      <c r="B69" s="1" t="s">
        <v>129</v>
      </c>
      <c r="C69" s="13" t="s">
        <v>130</v>
      </c>
      <c r="D69" s="3">
        <f t="shared" si="0"/>
        <v>52</v>
      </c>
      <c r="E69" s="5" t="s">
        <v>143</v>
      </c>
      <c r="F69" s="1" t="s">
        <v>144</v>
      </c>
      <c r="G69" s="4"/>
      <c r="H69" s="1"/>
    </row>
    <row r="70" spans="2:8">
      <c r="B70" s="1" t="s">
        <v>129</v>
      </c>
      <c r="C70" s="13" t="s">
        <v>130</v>
      </c>
      <c r="D70" s="3">
        <f t="shared" si="0"/>
        <v>53</v>
      </c>
      <c r="E70" s="5" t="s">
        <v>145</v>
      </c>
      <c r="F70" s="1" t="s">
        <v>146</v>
      </c>
      <c r="G70" s="4"/>
      <c r="H70" s="1"/>
    </row>
    <row r="71" spans="2:8">
      <c r="B71" s="1" t="s">
        <v>129</v>
      </c>
      <c r="C71" s="13" t="s">
        <v>130</v>
      </c>
      <c r="D71" s="3">
        <f t="shared" si="0"/>
        <v>54</v>
      </c>
      <c r="E71" s="5" t="s">
        <v>147</v>
      </c>
      <c r="F71" s="1" t="s">
        <v>148</v>
      </c>
      <c r="G71" s="4"/>
      <c r="H71" s="1"/>
    </row>
    <row r="72" spans="2:8" ht="24.95">
      <c r="B72" s="1" t="s">
        <v>129</v>
      </c>
      <c r="C72" s="13" t="s">
        <v>149</v>
      </c>
      <c r="D72" s="3">
        <f t="shared" si="0"/>
        <v>55</v>
      </c>
      <c r="E72" s="5" t="s">
        <v>150</v>
      </c>
      <c r="F72" s="1" t="s">
        <v>151</v>
      </c>
      <c r="G72" s="4"/>
      <c r="H72" s="1"/>
    </row>
    <row r="73" spans="2:8" ht="24.95">
      <c r="B73" s="1" t="s">
        <v>129</v>
      </c>
      <c r="C73" s="13" t="s">
        <v>149</v>
      </c>
      <c r="D73" s="3">
        <f t="shared" si="0"/>
        <v>56</v>
      </c>
      <c r="E73" s="5" t="s">
        <v>152</v>
      </c>
      <c r="F73" s="1" t="s">
        <v>153</v>
      </c>
      <c r="G73" s="4"/>
      <c r="H73" s="1"/>
    </row>
    <row r="74" spans="2:8" ht="24.95">
      <c r="B74" s="1" t="s">
        <v>129</v>
      </c>
      <c r="C74" s="13" t="s">
        <v>149</v>
      </c>
      <c r="D74" s="3">
        <f t="shared" si="0"/>
        <v>57</v>
      </c>
      <c r="E74" s="5" t="s">
        <v>154</v>
      </c>
      <c r="F74" s="1" t="s">
        <v>155</v>
      </c>
      <c r="G74" s="4"/>
      <c r="H74" s="1"/>
    </row>
    <row r="75" spans="2:8" ht="24">
      <c r="B75" s="1" t="s">
        <v>129</v>
      </c>
      <c r="C75" s="13" t="s">
        <v>149</v>
      </c>
      <c r="D75" s="3">
        <f t="shared" si="0"/>
        <v>58</v>
      </c>
      <c r="E75" s="5" t="s">
        <v>156</v>
      </c>
      <c r="F75" s="1" t="s">
        <v>157</v>
      </c>
      <c r="G75" s="4"/>
      <c r="H75" s="1"/>
    </row>
    <row r="76" spans="2:8">
      <c r="B76" s="1" t="s">
        <v>129</v>
      </c>
      <c r="C76" s="13" t="s">
        <v>158</v>
      </c>
      <c r="D76" s="3">
        <f t="shared" si="0"/>
        <v>59</v>
      </c>
      <c r="E76" s="5" t="s">
        <v>159</v>
      </c>
      <c r="F76" s="1" t="s">
        <v>160</v>
      </c>
      <c r="G76" s="4"/>
      <c r="H76" s="1"/>
    </row>
    <row r="77" spans="2:8">
      <c r="B77" s="1" t="s">
        <v>129</v>
      </c>
      <c r="C77" s="13" t="s">
        <v>158</v>
      </c>
      <c r="D77" s="3">
        <f t="shared" si="0"/>
        <v>60</v>
      </c>
      <c r="E77" s="5" t="s">
        <v>161</v>
      </c>
      <c r="F77" s="1" t="s">
        <v>162</v>
      </c>
      <c r="G77" s="4"/>
      <c r="H77" s="1"/>
    </row>
    <row r="78" spans="2:8">
      <c r="B78" s="1" t="s">
        <v>129</v>
      </c>
      <c r="C78" s="13" t="s">
        <v>158</v>
      </c>
      <c r="D78" s="3">
        <f t="shared" si="0"/>
        <v>61</v>
      </c>
      <c r="E78" s="5" t="s">
        <v>163</v>
      </c>
      <c r="F78" s="1" t="s">
        <v>164</v>
      </c>
      <c r="G78" s="4"/>
      <c r="H78" s="1"/>
    </row>
    <row r="79" spans="2:8" ht="24.95">
      <c r="B79" s="1" t="s">
        <v>129</v>
      </c>
      <c r="C79" s="13" t="s">
        <v>158</v>
      </c>
      <c r="D79" s="3">
        <f t="shared" si="0"/>
        <v>62</v>
      </c>
      <c r="E79" s="5" t="s">
        <v>165</v>
      </c>
      <c r="F79" s="1" t="s">
        <v>166</v>
      </c>
      <c r="G79" s="4"/>
      <c r="H79" s="1"/>
    </row>
    <row r="80" spans="2:8" ht="24.95">
      <c r="B80" s="1" t="s">
        <v>129</v>
      </c>
      <c r="C80" s="13" t="s">
        <v>158</v>
      </c>
      <c r="D80" s="3">
        <f t="shared" si="0"/>
        <v>63</v>
      </c>
      <c r="E80" s="5" t="s">
        <v>167</v>
      </c>
      <c r="F80" s="1" t="s">
        <v>168</v>
      </c>
      <c r="G80" s="4"/>
      <c r="H80" s="1"/>
    </row>
    <row r="81" spans="2:8">
      <c r="B81" s="1" t="s">
        <v>129</v>
      </c>
      <c r="C81" s="13" t="s">
        <v>158</v>
      </c>
      <c r="D81" s="3">
        <f t="shared" si="0"/>
        <v>64</v>
      </c>
      <c r="E81" s="5" t="s">
        <v>169</v>
      </c>
      <c r="F81" s="1" t="s">
        <v>170</v>
      </c>
      <c r="G81" s="4"/>
      <c r="H81" s="1"/>
    </row>
    <row r="82" spans="2:8">
      <c r="B82" s="1" t="s">
        <v>129</v>
      </c>
      <c r="C82" s="13" t="s">
        <v>171</v>
      </c>
      <c r="D82" s="3">
        <f t="shared" si="0"/>
        <v>65</v>
      </c>
      <c r="E82" s="5" t="s">
        <v>172</v>
      </c>
      <c r="F82" s="1" t="s">
        <v>173</v>
      </c>
      <c r="G82" s="4"/>
      <c r="H82" s="1"/>
    </row>
    <row r="83" spans="2:8">
      <c r="B83" s="1" t="s">
        <v>129</v>
      </c>
      <c r="C83" s="13" t="s">
        <v>171</v>
      </c>
      <c r="D83" s="3">
        <f t="shared" si="0"/>
        <v>66</v>
      </c>
      <c r="E83" s="5" t="s">
        <v>174</v>
      </c>
      <c r="F83" s="1" t="s">
        <v>175</v>
      </c>
      <c r="G83" s="4"/>
      <c r="H83" s="1"/>
    </row>
    <row r="84" spans="2:8">
      <c r="B84" s="1" t="s">
        <v>129</v>
      </c>
      <c r="C84" s="13" t="s">
        <v>171</v>
      </c>
      <c r="D84" s="3">
        <f t="shared" si="0"/>
        <v>67</v>
      </c>
      <c r="E84" s="5" t="s">
        <v>176</v>
      </c>
      <c r="F84" s="1" t="s">
        <v>177</v>
      </c>
      <c r="G84" s="4"/>
      <c r="H84" s="1"/>
    </row>
    <row r="85" spans="2:8">
      <c r="B85" s="1" t="s">
        <v>129</v>
      </c>
      <c r="C85" s="13" t="s">
        <v>178</v>
      </c>
      <c r="D85" s="3">
        <f t="shared" si="0"/>
        <v>68</v>
      </c>
      <c r="E85" s="5" t="s">
        <v>179</v>
      </c>
      <c r="F85" s="1" t="s">
        <v>180</v>
      </c>
      <c r="G85" s="4"/>
      <c r="H85" s="1"/>
    </row>
    <row r="86" spans="2:8">
      <c r="B86" s="1" t="s">
        <v>129</v>
      </c>
      <c r="C86" s="13" t="s">
        <v>178</v>
      </c>
      <c r="D86" s="3">
        <f t="shared" si="0"/>
        <v>69</v>
      </c>
      <c r="E86" s="5" t="s">
        <v>181</v>
      </c>
      <c r="F86" s="1" t="s">
        <v>182</v>
      </c>
      <c r="G86" s="4"/>
      <c r="H86" s="1"/>
    </row>
    <row r="87" spans="2:8" ht="24.95">
      <c r="B87" s="1" t="s">
        <v>129</v>
      </c>
      <c r="C87" s="13" t="s">
        <v>178</v>
      </c>
      <c r="D87" s="3">
        <f t="shared" si="0"/>
        <v>70</v>
      </c>
      <c r="E87" s="5" t="s">
        <v>183</v>
      </c>
      <c r="F87" s="1" t="s">
        <v>184</v>
      </c>
      <c r="G87" s="4"/>
      <c r="H87" s="1"/>
    </row>
    <row r="88" spans="2:8">
      <c r="B88" s="1" t="s">
        <v>129</v>
      </c>
      <c r="C88" s="13" t="s">
        <v>178</v>
      </c>
      <c r="D88" s="3">
        <f t="shared" si="0"/>
        <v>71</v>
      </c>
      <c r="E88" s="5" t="s">
        <v>185</v>
      </c>
      <c r="F88" s="1" t="s">
        <v>186</v>
      </c>
      <c r="G88" s="4"/>
      <c r="H88" s="1"/>
    </row>
    <row r="89" spans="2:8">
      <c r="B89" s="1" t="s">
        <v>129</v>
      </c>
      <c r="C89" s="13" t="s">
        <v>178</v>
      </c>
      <c r="D89" s="3">
        <f t="shared" si="0"/>
        <v>72</v>
      </c>
      <c r="E89" s="5" t="s">
        <v>187</v>
      </c>
      <c r="F89" s="1" t="s">
        <v>188</v>
      </c>
      <c r="G89" s="4"/>
      <c r="H89" s="1"/>
    </row>
    <row r="90" spans="2:8">
      <c r="B90" s="1" t="s">
        <v>129</v>
      </c>
      <c r="C90" s="13" t="s">
        <v>178</v>
      </c>
      <c r="D90" s="3">
        <f t="shared" si="0"/>
        <v>73</v>
      </c>
      <c r="E90" s="5" t="s">
        <v>189</v>
      </c>
      <c r="F90" s="1" t="s">
        <v>190</v>
      </c>
      <c r="G90" s="4"/>
      <c r="H90" s="1"/>
    </row>
    <row r="91" spans="2:8">
      <c r="B91" s="1" t="s">
        <v>129</v>
      </c>
      <c r="C91" s="13" t="s">
        <v>178</v>
      </c>
      <c r="D91" s="3">
        <f t="shared" si="0"/>
        <v>74</v>
      </c>
      <c r="E91" s="5" t="s">
        <v>191</v>
      </c>
      <c r="F91" s="1" t="s">
        <v>192</v>
      </c>
      <c r="G91" s="4"/>
      <c r="H91" s="1"/>
    </row>
    <row r="92" spans="2:8">
      <c r="B92" s="1" t="s">
        <v>129</v>
      </c>
      <c r="C92" s="13"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78"/>
  <sheetViews>
    <sheetView zoomScale="110" zoomScaleNormal="110" workbookViewId="0">
      <selection activeCell="D10" sqref="D10"/>
    </sheetView>
  </sheetViews>
  <sheetFormatPr defaultColWidth="11.42578125" defaultRowHeight="15"/>
  <cols>
    <col min="1" max="1" width="24.85546875" customWidth="1"/>
    <col min="2" max="9" width="19.28515625" customWidth="1"/>
  </cols>
  <sheetData>
    <row r="2" spans="1:9" ht="15" customHeight="1">
      <c r="B2" s="77" t="s">
        <v>195</v>
      </c>
      <c r="C2" s="78"/>
      <c r="D2" s="78"/>
      <c r="E2" s="79"/>
      <c r="F2" s="74" t="s">
        <v>196</v>
      </c>
      <c r="G2" s="75"/>
      <c r="H2" s="75"/>
      <c r="I2" s="76"/>
    </row>
    <row r="3" spans="1:9" ht="50.25" customHeight="1">
      <c r="A3" s="14"/>
      <c r="B3" s="18" t="s">
        <v>197</v>
      </c>
      <c r="C3" s="18" t="s">
        <v>198</v>
      </c>
      <c r="D3" s="18" t="s">
        <v>199</v>
      </c>
      <c r="E3" s="18" t="s">
        <v>200</v>
      </c>
      <c r="F3" s="19" t="s">
        <v>201</v>
      </c>
      <c r="G3" s="19" t="s">
        <v>202</v>
      </c>
      <c r="H3" s="19" t="s">
        <v>203</v>
      </c>
      <c r="I3" s="20" t="s">
        <v>204</v>
      </c>
    </row>
    <row r="4" spans="1:9">
      <c r="A4" s="17" t="s">
        <v>205</v>
      </c>
      <c r="B4" s="17" t="s">
        <v>206</v>
      </c>
      <c r="C4" s="17" t="s">
        <v>207</v>
      </c>
      <c r="D4" s="17" t="s">
        <v>208</v>
      </c>
      <c r="E4" s="17" t="s">
        <v>209</v>
      </c>
      <c r="F4" s="17" t="s">
        <v>210</v>
      </c>
      <c r="G4" s="17" t="s">
        <v>211</v>
      </c>
      <c r="H4" s="17" t="s">
        <v>212</v>
      </c>
      <c r="I4" s="17" t="s">
        <v>213</v>
      </c>
    </row>
    <row r="5" spans="1:9">
      <c r="A5" s="15" t="s">
        <v>9</v>
      </c>
      <c r="B5" s="16"/>
      <c r="C5" s="16"/>
      <c r="D5" s="16"/>
      <c r="E5" s="16"/>
      <c r="F5" s="16"/>
      <c r="G5" s="16"/>
      <c r="H5" s="16"/>
      <c r="I5" s="16"/>
    </row>
    <row r="6" spans="1:9">
      <c r="A6" s="5" t="s">
        <v>15</v>
      </c>
      <c r="B6" s="16"/>
      <c r="C6" s="16"/>
      <c r="D6" s="16"/>
      <c r="E6" s="16"/>
      <c r="F6" s="16"/>
      <c r="G6" s="16"/>
      <c r="H6" s="16"/>
      <c r="I6" s="16"/>
    </row>
    <row r="7" spans="1:9">
      <c r="A7" s="15" t="s">
        <v>17</v>
      </c>
      <c r="B7" s="16"/>
      <c r="C7" s="16"/>
      <c r="D7" s="16"/>
      <c r="E7" s="16"/>
      <c r="F7" s="16"/>
      <c r="G7" s="16"/>
      <c r="H7" s="16"/>
      <c r="I7" s="16"/>
    </row>
    <row r="8" spans="1:9" ht="24">
      <c r="A8" s="15" t="s">
        <v>23</v>
      </c>
      <c r="B8" s="16"/>
      <c r="C8" s="16"/>
      <c r="D8" s="16"/>
      <c r="E8" s="16"/>
      <c r="F8" s="16"/>
      <c r="G8" s="16"/>
      <c r="H8" s="16"/>
      <c r="I8" s="16"/>
    </row>
    <row r="9" spans="1:9" ht="24">
      <c r="A9" s="15" t="s">
        <v>29</v>
      </c>
      <c r="B9" s="16"/>
      <c r="C9" s="16"/>
      <c r="D9" s="16"/>
      <c r="E9" s="16"/>
      <c r="F9" s="16"/>
      <c r="G9" s="16"/>
      <c r="H9" s="16"/>
      <c r="I9" s="16"/>
    </row>
    <row r="10" spans="1:9" ht="24">
      <c r="A10" s="15" t="s">
        <v>35</v>
      </c>
      <c r="B10" s="16"/>
      <c r="C10" s="16"/>
      <c r="D10" s="16"/>
      <c r="E10" s="16"/>
      <c r="F10" s="16"/>
      <c r="G10" s="16"/>
      <c r="H10" s="16"/>
      <c r="I10" s="16"/>
    </row>
    <row r="11" spans="1:9" ht="24.95">
      <c r="A11" s="5" t="s">
        <v>41</v>
      </c>
      <c r="B11" s="16"/>
      <c r="C11" s="16"/>
      <c r="D11" s="16"/>
      <c r="E11" s="16"/>
      <c r="F11" s="16"/>
      <c r="G11" s="16"/>
      <c r="H11" s="16"/>
      <c r="I11" s="16"/>
    </row>
    <row r="12" spans="1:9">
      <c r="A12" s="5" t="s">
        <v>44</v>
      </c>
      <c r="B12" s="16"/>
      <c r="C12" s="16"/>
      <c r="D12" s="16"/>
      <c r="E12" s="16"/>
      <c r="F12" s="16"/>
      <c r="G12" s="16"/>
      <c r="H12" s="16"/>
      <c r="I12" s="16"/>
    </row>
    <row r="13" spans="1:9">
      <c r="A13" s="5" t="s">
        <v>46</v>
      </c>
      <c r="B13" s="16"/>
      <c r="C13" s="16"/>
      <c r="D13" s="16"/>
      <c r="E13" s="16"/>
      <c r="F13" s="16"/>
      <c r="G13" s="16"/>
      <c r="H13" s="16"/>
      <c r="I13" s="16"/>
    </row>
    <row r="14" spans="1:9" ht="15" customHeight="1">
      <c r="A14" s="5" t="s">
        <v>48</v>
      </c>
      <c r="B14" s="16"/>
      <c r="C14" s="16"/>
      <c r="D14" s="16"/>
      <c r="E14" s="16"/>
      <c r="F14" s="16"/>
      <c r="G14" s="16"/>
      <c r="H14" s="16"/>
      <c r="I14" s="16"/>
    </row>
    <row r="15" spans="1:9">
      <c r="A15" s="5" t="s">
        <v>51</v>
      </c>
      <c r="B15" s="16"/>
      <c r="C15" s="16"/>
      <c r="D15" s="16"/>
      <c r="E15" s="16"/>
      <c r="F15" s="16"/>
      <c r="G15" s="16"/>
      <c r="H15" s="16"/>
      <c r="I15" s="16"/>
    </row>
    <row r="16" spans="1:9">
      <c r="A16" s="5" t="s">
        <v>53</v>
      </c>
      <c r="B16" s="16"/>
      <c r="C16" s="16"/>
      <c r="D16" s="16"/>
      <c r="E16" s="16"/>
      <c r="F16" s="16"/>
      <c r="G16" s="16"/>
      <c r="H16" s="16"/>
      <c r="I16" s="16"/>
    </row>
    <row r="17" spans="1:9">
      <c r="A17" s="5" t="s">
        <v>57</v>
      </c>
      <c r="B17" s="16"/>
      <c r="C17" s="16"/>
      <c r="D17" s="16"/>
      <c r="E17" s="16"/>
      <c r="F17" s="16"/>
      <c r="G17" s="16"/>
      <c r="H17" s="16"/>
      <c r="I17" s="16"/>
    </row>
    <row r="18" spans="1:9" ht="15" customHeight="1">
      <c r="A18" s="5" t="s">
        <v>59</v>
      </c>
      <c r="B18" s="16"/>
      <c r="C18" s="16"/>
      <c r="D18" s="16"/>
      <c r="E18" s="16"/>
      <c r="F18" s="16"/>
      <c r="G18" s="16"/>
      <c r="H18" s="16"/>
      <c r="I18" s="16"/>
    </row>
    <row r="19" spans="1:9">
      <c r="A19" s="5" t="s">
        <v>61</v>
      </c>
      <c r="B19" s="16"/>
      <c r="C19" s="16"/>
      <c r="D19" s="16"/>
      <c r="E19" s="16"/>
      <c r="F19" s="16"/>
      <c r="G19" s="16"/>
      <c r="H19" s="16"/>
      <c r="I19" s="16"/>
    </row>
    <row r="20" spans="1:9" ht="24.95">
      <c r="A20" s="5" t="s">
        <v>63</v>
      </c>
      <c r="B20" s="16"/>
      <c r="C20" s="16"/>
      <c r="D20" s="16"/>
      <c r="E20" s="16"/>
      <c r="F20" s="16"/>
      <c r="G20" s="16"/>
      <c r="H20" s="16"/>
      <c r="I20" s="16"/>
    </row>
    <row r="21" spans="1:9">
      <c r="A21" s="5" t="s">
        <v>65</v>
      </c>
      <c r="B21" s="16"/>
      <c r="C21" s="16"/>
      <c r="D21" s="16"/>
      <c r="E21" s="16"/>
      <c r="F21" s="16"/>
      <c r="G21" s="16"/>
      <c r="H21" s="16"/>
      <c r="I21" s="16"/>
    </row>
    <row r="22" spans="1:9" ht="15" customHeight="1">
      <c r="A22" s="5" t="s">
        <v>67</v>
      </c>
      <c r="B22" s="16"/>
      <c r="C22" s="16"/>
      <c r="D22" s="16"/>
      <c r="E22" s="16"/>
      <c r="F22" s="16"/>
      <c r="G22" s="16"/>
      <c r="H22" s="16"/>
      <c r="I22" s="16"/>
    </row>
    <row r="23" spans="1:9" ht="24.95">
      <c r="A23" s="5" t="s">
        <v>70</v>
      </c>
      <c r="B23" s="16"/>
      <c r="C23" s="16"/>
      <c r="D23" s="16"/>
      <c r="E23" s="16"/>
      <c r="F23" s="16"/>
      <c r="G23" s="16"/>
      <c r="H23" s="16"/>
      <c r="I23" s="16"/>
    </row>
    <row r="24" spans="1:9">
      <c r="A24" s="5" t="s">
        <v>72</v>
      </c>
      <c r="B24" s="16"/>
      <c r="C24" s="16"/>
      <c r="D24" s="16"/>
      <c r="E24" s="16"/>
      <c r="F24" s="16"/>
      <c r="G24" s="16"/>
      <c r="H24" s="16"/>
      <c r="I24" s="16"/>
    </row>
    <row r="25" spans="1:9">
      <c r="A25" s="5" t="s">
        <v>74</v>
      </c>
      <c r="B25" s="16"/>
      <c r="C25" s="16"/>
      <c r="D25" s="16"/>
      <c r="E25" s="16"/>
      <c r="F25" s="16"/>
      <c r="G25" s="16"/>
      <c r="H25" s="16"/>
      <c r="I25" s="16"/>
    </row>
    <row r="26" spans="1:9" ht="24.95">
      <c r="A26" s="5" t="s">
        <v>77</v>
      </c>
      <c r="B26" s="16"/>
      <c r="C26" s="16"/>
      <c r="D26" s="16"/>
      <c r="E26" s="16"/>
      <c r="F26" s="16"/>
      <c r="G26" s="16"/>
      <c r="H26" s="16"/>
      <c r="I26" s="16"/>
    </row>
    <row r="27" spans="1:9" ht="24.95">
      <c r="A27" s="5" t="s">
        <v>79</v>
      </c>
      <c r="B27" s="16"/>
      <c r="C27" s="16"/>
      <c r="D27" s="16"/>
      <c r="E27" s="16"/>
      <c r="F27" s="16"/>
      <c r="G27" s="16"/>
      <c r="H27" s="16"/>
      <c r="I27" s="16"/>
    </row>
    <row r="28" spans="1:9" ht="24.95">
      <c r="A28" s="5" t="s">
        <v>81</v>
      </c>
      <c r="B28" s="16"/>
      <c r="C28" s="16"/>
      <c r="D28" s="16"/>
      <c r="E28" s="16"/>
      <c r="F28" s="16"/>
      <c r="G28" s="16"/>
      <c r="H28" s="16"/>
      <c r="I28" s="16"/>
    </row>
    <row r="29" spans="1:9" ht="24.95">
      <c r="A29" s="5" t="s">
        <v>214</v>
      </c>
      <c r="B29" s="16"/>
      <c r="C29" s="16"/>
      <c r="D29" s="16"/>
      <c r="E29" s="16"/>
      <c r="F29" s="16"/>
      <c r="G29" s="16"/>
      <c r="H29" s="16"/>
      <c r="I29" s="16"/>
    </row>
    <row r="30" spans="1:9">
      <c r="A30" s="5" t="s">
        <v>85</v>
      </c>
      <c r="B30" s="16"/>
      <c r="C30" s="16"/>
      <c r="D30" s="16"/>
      <c r="E30" s="16"/>
      <c r="F30" s="16"/>
      <c r="G30" s="16"/>
      <c r="H30" s="16"/>
      <c r="I30" s="16"/>
    </row>
    <row r="31" spans="1:9" ht="24.95">
      <c r="A31" s="5" t="s">
        <v>90</v>
      </c>
      <c r="B31" s="16"/>
      <c r="C31" s="16"/>
      <c r="D31" s="16"/>
      <c r="E31" s="16"/>
      <c r="F31" s="16"/>
      <c r="G31" s="16"/>
      <c r="H31" s="16"/>
      <c r="I31" s="16"/>
    </row>
    <row r="32" spans="1:9" ht="36.950000000000003">
      <c r="A32" s="5" t="s">
        <v>93</v>
      </c>
      <c r="B32" s="16"/>
      <c r="C32" s="16"/>
      <c r="D32" s="16"/>
      <c r="E32" s="16"/>
      <c r="F32" s="16"/>
      <c r="G32" s="16"/>
      <c r="H32" s="16"/>
      <c r="I32" s="16"/>
    </row>
    <row r="33" spans="1:9" ht="48.95">
      <c r="A33" s="5" t="s">
        <v>95</v>
      </c>
      <c r="B33" s="16"/>
      <c r="C33" s="16"/>
      <c r="D33" s="16"/>
      <c r="E33" s="16"/>
      <c r="F33" s="16"/>
      <c r="G33" s="16"/>
      <c r="H33" s="16"/>
      <c r="I33" s="16"/>
    </row>
    <row r="34" spans="1:9" ht="24.95">
      <c r="A34" s="5" t="s">
        <v>97</v>
      </c>
      <c r="B34" s="16"/>
      <c r="C34" s="16"/>
      <c r="D34" s="16"/>
      <c r="E34" s="16"/>
      <c r="F34" s="16"/>
      <c r="G34" s="16"/>
      <c r="H34" s="16"/>
      <c r="I34" s="16"/>
    </row>
    <row r="35" spans="1:9">
      <c r="A35" s="5" t="s">
        <v>99</v>
      </c>
      <c r="B35" s="16"/>
      <c r="C35" s="16"/>
      <c r="D35" s="16"/>
      <c r="E35" s="16"/>
      <c r="F35" s="16"/>
      <c r="G35" s="16"/>
      <c r="H35" s="16"/>
      <c r="I35" s="16"/>
    </row>
    <row r="36" spans="1:9" ht="24.95">
      <c r="A36" s="5" t="s">
        <v>102</v>
      </c>
      <c r="B36" s="16"/>
      <c r="C36" s="16"/>
      <c r="D36" s="16"/>
      <c r="E36" s="16"/>
      <c r="F36" s="16"/>
      <c r="G36" s="16"/>
      <c r="H36" s="16"/>
      <c r="I36" s="16"/>
    </row>
    <row r="37" spans="1:9">
      <c r="A37" s="5" t="s">
        <v>105</v>
      </c>
      <c r="B37" s="16"/>
      <c r="C37" s="16"/>
      <c r="D37" s="16"/>
      <c r="E37" s="16"/>
      <c r="F37" s="16"/>
      <c r="G37" s="16"/>
      <c r="H37" s="16"/>
      <c r="I37" s="16"/>
    </row>
    <row r="38" spans="1:9" ht="24.95">
      <c r="A38" s="5" t="s">
        <v>107</v>
      </c>
      <c r="B38" s="16"/>
      <c r="C38" s="16"/>
      <c r="D38" s="16"/>
      <c r="E38" s="16"/>
      <c r="F38" s="16"/>
      <c r="G38" s="16"/>
      <c r="H38" s="16"/>
      <c r="I38" s="16"/>
    </row>
    <row r="39" spans="1:9">
      <c r="A39" s="5" t="s">
        <v>109</v>
      </c>
      <c r="B39" s="16"/>
      <c r="C39" s="16"/>
      <c r="D39" s="16"/>
      <c r="E39" s="16"/>
      <c r="F39" s="16"/>
      <c r="G39" s="16"/>
      <c r="H39" s="16"/>
      <c r="I39" s="16"/>
    </row>
    <row r="40" spans="1:9">
      <c r="A40" s="5" t="s">
        <v>111</v>
      </c>
      <c r="B40" s="16"/>
      <c r="C40" s="16"/>
      <c r="D40" s="16"/>
      <c r="E40" s="16"/>
      <c r="F40" s="16"/>
      <c r="G40" s="16"/>
      <c r="H40" s="16"/>
      <c r="I40" s="16"/>
    </row>
    <row r="41" spans="1:9" ht="24.95">
      <c r="A41" s="5" t="s">
        <v>113</v>
      </c>
      <c r="B41" s="16"/>
      <c r="C41" s="16"/>
      <c r="D41" s="16"/>
      <c r="E41" s="16"/>
      <c r="F41" s="16"/>
      <c r="G41" s="16"/>
      <c r="H41" s="16"/>
      <c r="I41" s="16"/>
    </row>
    <row r="42" spans="1:9">
      <c r="A42" s="5" t="s">
        <v>115</v>
      </c>
      <c r="B42" s="16"/>
      <c r="C42" s="16"/>
      <c r="D42" s="16"/>
      <c r="E42" s="16"/>
      <c r="F42" s="16"/>
      <c r="G42" s="16"/>
      <c r="H42" s="16"/>
      <c r="I42" s="16"/>
    </row>
    <row r="43" spans="1:9">
      <c r="A43" s="5" t="s">
        <v>117</v>
      </c>
      <c r="B43" s="16"/>
      <c r="C43" s="16"/>
      <c r="D43" s="16"/>
      <c r="E43" s="16"/>
      <c r="F43" s="16"/>
      <c r="G43" s="16"/>
      <c r="H43" s="16"/>
      <c r="I43" s="16"/>
    </row>
    <row r="44" spans="1:9">
      <c r="A44" s="5" t="s">
        <v>119</v>
      </c>
      <c r="B44" s="16"/>
      <c r="C44" s="16"/>
      <c r="D44" s="16"/>
      <c r="E44" s="16"/>
      <c r="F44" s="16"/>
      <c r="G44" s="16"/>
      <c r="H44" s="16"/>
      <c r="I44" s="16"/>
    </row>
    <row r="45" spans="1:9" ht="24.95">
      <c r="A45" s="5" t="s">
        <v>121</v>
      </c>
      <c r="B45" s="16"/>
      <c r="C45" s="16"/>
      <c r="D45" s="16"/>
      <c r="E45" s="16"/>
      <c r="F45" s="16"/>
      <c r="G45" s="16"/>
      <c r="H45" s="16"/>
      <c r="I45" s="16"/>
    </row>
    <row r="46" spans="1:9">
      <c r="A46" s="5" t="s">
        <v>123</v>
      </c>
      <c r="B46" s="16"/>
      <c r="C46" s="16"/>
      <c r="D46" s="16"/>
      <c r="E46" s="16"/>
      <c r="F46" s="16"/>
      <c r="G46" s="16"/>
      <c r="H46" s="16"/>
      <c r="I46" s="16"/>
    </row>
    <row r="47" spans="1:9" ht="24.95">
      <c r="A47" s="5" t="s">
        <v>125</v>
      </c>
      <c r="B47" s="16"/>
      <c r="C47" s="16"/>
      <c r="D47" s="16"/>
      <c r="E47" s="16"/>
      <c r="F47" s="16"/>
      <c r="G47" s="16"/>
      <c r="H47" s="16"/>
      <c r="I47" s="16"/>
    </row>
    <row r="48" spans="1:9">
      <c r="A48" s="5" t="s">
        <v>127</v>
      </c>
      <c r="B48" s="16"/>
      <c r="C48" s="16"/>
      <c r="D48" s="16"/>
      <c r="E48" s="16"/>
      <c r="F48" s="16"/>
      <c r="G48" s="16"/>
      <c r="H48" s="16"/>
      <c r="I48" s="16"/>
    </row>
    <row r="49" spans="1:9">
      <c r="A49" s="5" t="s">
        <v>131</v>
      </c>
      <c r="B49" s="16"/>
      <c r="C49" s="16"/>
      <c r="D49" s="16"/>
      <c r="E49" s="16"/>
      <c r="F49" s="16"/>
      <c r="G49" s="16"/>
      <c r="H49" s="16"/>
      <c r="I49" s="16"/>
    </row>
    <row r="50" spans="1:9">
      <c r="A50" s="5" t="s">
        <v>133</v>
      </c>
      <c r="B50" s="16"/>
      <c r="C50" s="16"/>
      <c r="D50" s="16"/>
      <c r="E50" s="16"/>
      <c r="F50" s="16"/>
      <c r="G50" s="16"/>
      <c r="H50" s="16"/>
      <c r="I50" s="16"/>
    </row>
    <row r="51" spans="1:9">
      <c r="A51" s="5" t="s">
        <v>135</v>
      </c>
      <c r="B51" s="16"/>
      <c r="C51" s="16"/>
      <c r="D51" s="16"/>
      <c r="E51" s="16"/>
      <c r="F51" s="16"/>
      <c r="G51" s="16"/>
      <c r="H51" s="16"/>
      <c r="I51" s="16"/>
    </row>
    <row r="52" spans="1:9">
      <c r="A52" s="5" t="s">
        <v>137</v>
      </c>
      <c r="B52" s="16"/>
      <c r="C52" s="16"/>
      <c r="D52" s="16"/>
      <c r="E52" s="16"/>
      <c r="F52" s="16"/>
      <c r="G52" s="16"/>
      <c r="H52" s="16"/>
      <c r="I52" s="16"/>
    </row>
    <row r="53" spans="1:9">
      <c r="A53" s="5" t="s">
        <v>139</v>
      </c>
      <c r="B53" s="16"/>
      <c r="C53" s="16"/>
      <c r="D53" s="16"/>
      <c r="E53" s="16"/>
      <c r="F53" s="16"/>
      <c r="G53" s="16"/>
      <c r="H53" s="16"/>
      <c r="I53" s="16"/>
    </row>
    <row r="54" spans="1:9" ht="24.95">
      <c r="A54" s="5" t="s">
        <v>141</v>
      </c>
      <c r="B54" s="16"/>
      <c r="C54" s="16"/>
      <c r="D54" s="16"/>
      <c r="E54" s="16"/>
      <c r="F54" s="16"/>
      <c r="G54" s="16"/>
      <c r="H54" s="16"/>
      <c r="I54" s="16"/>
    </row>
    <row r="55" spans="1:9">
      <c r="A55" s="5" t="s">
        <v>143</v>
      </c>
      <c r="B55" s="16"/>
      <c r="C55" s="16"/>
      <c r="D55" s="16"/>
      <c r="E55" s="16"/>
      <c r="F55" s="16"/>
      <c r="G55" s="16"/>
      <c r="H55" s="16"/>
      <c r="I55" s="16"/>
    </row>
    <row r="56" spans="1:9">
      <c r="A56" s="5" t="s">
        <v>145</v>
      </c>
      <c r="B56" s="16"/>
      <c r="C56" s="16"/>
      <c r="D56" s="16"/>
      <c r="E56" s="16"/>
      <c r="F56" s="16"/>
      <c r="G56" s="16"/>
      <c r="H56" s="16"/>
      <c r="I56" s="16"/>
    </row>
    <row r="57" spans="1:9">
      <c r="A57" s="5" t="s">
        <v>147</v>
      </c>
      <c r="B57" s="16"/>
      <c r="C57" s="16"/>
      <c r="D57" s="16"/>
      <c r="E57" s="16"/>
      <c r="F57" s="16"/>
      <c r="G57" s="16"/>
      <c r="H57" s="16"/>
      <c r="I57" s="16"/>
    </row>
    <row r="58" spans="1:9" ht="24.95">
      <c r="A58" s="5" t="s">
        <v>150</v>
      </c>
      <c r="B58" s="16"/>
      <c r="C58" s="16"/>
      <c r="D58" s="16"/>
      <c r="E58" s="16"/>
      <c r="F58" s="16"/>
      <c r="G58" s="16"/>
      <c r="H58" s="16"/>
      <c r="I58" s="16"/>
    </row>
    <row r="59" spans="1:9" ht="24.95">
      <c r="A59" s="5" t="s">
        <v>152</v>
      </c>
      <c r="B59" s="16"/>
      <c r="C59" s="16"/>
      <c r="D59" s="16"/>
      <c r="E59" s="16"/>
      <c r="F59" s="16"/>
      <c r="G59" s="16"/>
      <c r="H59" s="16"/>
      <c r="I59" s="16"/>
    </row>
    <row r="60" spans="1:9" ht="24.95">
      <c r="A60" s="5" t="s">
        <v>154</v>
      </c>
      <c r="B60" s="16"/>
      <c r="C60" s="16"/>
      <c r="D60" s="16"/>
      <c r="E60" s="16"/>
      <c r="F60" s="16"/>
      <c r="G60" s="16"/>
      <c r="H60" s="16"/>
      <c r="I60" s="16"/>
    </row>
    <row r="61" spans="1:9">
      <c r="A61" s="5" t="s">
        <v>156</v>
      </c>
      <c r="B61" s="16"/>
      <c r="C61" s="16"/>
      <c r="D61" s="16"/>
      <c r="E61" s="16"/>
      <c r="F61" s="16"/>
      <c r="G61" s="16"/>
      <c r="H61" s="16"/>
      <c r="I61" s="16"/>
    </row>
    <row r="62" spans="1:9">
      <c r="A62" s="5" t="s">
        <v>159</v>
      </c>
      <c r="B62" s="16"/>
      <c r="C62" s="16"/>
      <c r="D62" s="16"/>
      <c r="E62" s="16"/>
      <c r="F62" s="16"/>
      <c r="G62" s="16"/>
      <c r="H62" s="16"/>
      <c r="I62" s="16"/>
    </row>
    <row r="63" spans="1:9">
      <c r="A63" s="5" t="s">
        <v>161</v>
      </c>
      <c r="B63" s="16"/>
      <c r="C63" s="16"/>
      <c r="D63" s="16"/>
      <c r="E63" s="16"/>
      <c r="F63" s="16"/>
      <c r="G63" s="16"/>
      <c r="H63" s="16"/>
      <c r="I63" s="16"/>
    </row>
    <row r="64" spans="1:9">
      <c r="A64" s="5" t="s">
        <v>163</v>
      </c>
      <c r="B64" s="16"/>
      <c r="C64" s="16"/>
      <c r="D64" s="16"/>
      <c r="E64" s="16"/>
      <c r="F64" s="16"/>
      <c r="G64" s="16"/>
      <c r="H64" s="16"/>
      <c r="I64" s="16"/>
    </row>
    <row r="65" spans="1:9" ht="24.95">
      <c r="A65" s="5" t="s">
        <v>165</v>
      </c>
      <c r="B65" s="16"/>
      <c r="C65" s="16"/>
      <c r="D65" s="16"/>
      <c r="E65" s="16"/>
      <c r="F65" s="16"/>
      <c r="G65" s="16"/>
      <c r="H65" s="16"/>
      <c r="I65" s="16"/>
    </row>
    <row r="66" spans="1:9">
      <c r="A66" s="5" t="s">
        <v>167</v>
      </c>
      <c r="B66" s="16"/>
      <c r="C66" s="16"/>
      <c r="D66" s="16"/>
      <c r="E66" s="16"/>
      <c r="F66" s="16"/>
      <c r="G66" s="16"/>
      <c r="H66" s="16"/>
      <c r="I66" s="16"/>
    </row>
    <row r="67" spans="1:9">
      <c r="A67" s="5" t="s">
        <v>169</v>
      </c>
      <c r="B67" s="16"/>
      <c r="C67" s="16"/>
      <c r="D67" s="16"/>
      <c r="E67" s="16"/>
      <c r="F67" s="16"/>
      <c r="G67" s="16"/>
      <c r="H67" s="16"/>
      <c r="I67" s="16"/>
    </row>
    <row r="68" spans="1:9">
      <c r="A68" s="5" t="s">
        <v>172</v>
      </c>
      <c r="B68" s="16"/>
      <c r="C68" s="16"/>
      <c r="D68" s="16"/>
      <c r="E68" s="16"/>
      <c r="F68" s="16"/>
      <c r="G68" s="16"/>
      <c r="H68" s="16"/>
      <c r="I68" s="16"/>
    </row>
    <row r="69" spans="1:9">
      <c r="A69" s="5" t="s">
        <v>174</v>
      </c>
      <c r="B69" s="16"/>
      <c r="C69" s="16"/>
      <c r="D69" s="16"/>
      <c r="E69" s="16"/>
      <c r="F69" s="16"/>
      <c r="G69" s="16"/>
      <c r="H69" s="16"/>
      <c r="I69" s="16"/>
    </row>
    <row r="70" spans="1:9">
      <c r="A70" s="5" t="s">
        <v>176</v>
      </c>
      <c r="B70" s="16"/>
      <c r="C70" s="16"/>
      <c r="D70" s="16"/>
      <c r="E70" s="16"/>
      <c r="F70" s="16"/>
      <c r="G70" s="16"/>
      <c r="H70" s="16"/>
      <c r="I70" s="16"/>
    </row>
    <row r="71" spans="1:9">
      <c r="A71" s="5" t="s">
        <v>179</v>
      </c>
      <c r="B71" s="16"/>
      <c r="C71" s="16"/>
      <c r="D71" s="16"/>
      <c r="E71" s="16"/>
      <c r="F71" s="16"/>
      <c r="G71" s="16"/>
      <c r="H71" s="16"/>
      <c r="I71" s="16"/>
    </row>
    <row r="72" spans="1:9">
      <c r="A72" s="5" t="s">
        <v>181</v>
      </c>
      <c r="B72" s="16"/>
      <c r="C72" s="16"/>
      <c r="D72" s="16"/>
      <c r="E72" s="16"/>
      <c r="F72" s="16"/>
      <c r="G72" s="16"/>
      <c r="H72" s="16"/>
      <c r="I72" s="16"/>
    </row>
    <row r="73" spans="1:9" ht="24.95">
      <c r="A73" s="5" t="s">
        <v>183</v>
      </c>
      <c r="B73" s="16"/>
      <c r="C73" s="16"/>
      <c r="D73" s="16"/>
      <c r="E73" s="16"/>
      <c r="F73" s="16"/>
      <c r="G73" s="16"/>
      <c r="H73" s="16"/>
      <c r="I73" s="16"/>
    </row>
    <row r="74" spans="1:9">
      <c r="A74" s="5" t="s">
        <v>185</v>
      </c>
      <c r="B74" s="16"/>
      <c r="C74" s="16"/>
      <c r="D74" s="16"/>
      <c r="E74" s="16"/>
      <c r="F74" s="16"/>
      <c r="G74" s="16"/>
      <c r="H74" s="16"/>
      <c r="I74" s="16"/>
    </row>
    <row r="75" spans="1:9">
      <c r="A75" s="5" t="s">
        <v>187</v>
      </c>
      <c r="B75" s="16"/>
      <c r="C75" s="16"/>
      <c r="D75" s="16"/>
      <c r="E75" s="16"/>
      <c r="F75" s="16"/>
      <c r="G75" s="16"/>
      <c r="H75" s="16"/>
      <c r="I75" s="16"/>
    </row>
    <row r="76" spans="1:9">
      <c r="A76" s="5" t="s">
        <v>189</v>
      </c>
      <c r="B76" s="16"/>
      <c r="C76" s="16"/>
      <c r="D76" s="16"/>
      <c r="E76" s="16"/>
      <c r="F76" s="16"/>
      <c r="G76" s="16"/>
      <c r="H76" s="16"/>
      <c r="I76" s="16"/>
    </row>
    <row r="77" spans="1:9">
      <c r="A77" s="5" t="s">
        <v>191</v>
      </c>
      <c r="B77" s="16"/>
      <c r="C77" s="16"/>
      <c r="D77" s="16"/>
      <c r="E77" s="16"/>
      <c r="F77" s="16"/>
      <c r="G77" s="16"/>
      <c r="H77" s="16"/>
      <c r="I77" s="16"/>
    </row>
    <row r="78" spans="1:9">
      <c r="A78" s="5" t="s">
        <v>193</v>
      </c>
      <c r="B78" s="16"/>
      <c r="C78" s="16"/>
      <c r="D78" s="16"/>
      <c r="E78" s="16"/>
      <c r="F78" s="16"/>
      <c r="G78" s="16"/>
      <c r="H78" s="16"/>
      <c r="I78" s="16"/>
    </row>
  </sheetData>
  <autoFilter ref="A4:I78" xr:uid="{00000000-0009-0000-0000-000001000000}"/>
  <mergeCells count="2">
    <mergeCell ref="F2:I2"/>
    <mergeCell ref="B2:E2"/>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9"/>
  <sheetViews>
    <sheetView showGridLines="0" tabSelected="1" zoomScale="107" zoomScaleNormal="100" workbookViewId="0">
      <selection activeCell="BB12" sqref="BB12:BB14"/>
    </sheetView>
  </sheetViews>
  <sheetFormatPr defaultColWidth="11.42578125" defaultRowHeight="15"/>
  <cols>
    <col min="1" max="1" width="25" customWidth="1"/>
    <col min="2" max="2" width="8.28515625" customWidth="1"/>
    <col min="3" max="3" width="16.7109375" customWidth="1"/>
    <col min="4" max="4" width="20.7109375" customWidth="1"/>
    <col min="5" max="5" width="18.140625" customWidth="1"/>
    <col min="6" max="6" width="49.28515625" customWidth="1"/>
    <col min="7" max="7" width="20.7109375" customWidth="1"/>
    <col min="8" max="8" width="15.85546875" customWidth="1"/>
    <col min="9" max="9" width="19.42578125" customWidth="1"/>
    <col min="10" max="10" width="15.85546875" customWidth="1"/>
    <col min="11" max="11" width="12" customWidth="1"/>
    <col min="12" max="12" width="11.42578125" customWidth="1"/>
    <col min="13" max="13" width="7.42578125" customWidth="1"/>
    <col min="14" max="14" width="16.42578125" customWidth="1"/>
    <col min="15" max="15" width="6.7109375" customWidth="1"/>
    <col min="16" max="16" width="12.140625" customWidth="1"/>
    <col min="17" max="17" width="15.42578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20.7109375" customWidth="1"/>
    <col min="25" max="25" width="57" customWidth="1"/>
    <col min="26" max="26" width="69.85546875" customWidth="1"/>
    <col min="27" max="27" width="88.140625" customWidth="1"/>
    <col min="28" max="28" width="9.85546875" customWidth="1"/>
    <col min="29" max="29" width="8.85546875" customWidth="1"/>
    <col min="30" max="30" width="13.7109375" customWidth="1"/>
    <col min="31" max="31" width="11.85546875" customWidth="1"/>
    <col min="32" max="32" width="12.42578125" customWidth="1"/>
    <col min="33" max="33" width="12.140625" customWidth="1"/>
    <col min="34" max="34" width="9.140625" customWidth="1"/>
    <col min="35" max="35" width="10.85546875" customWidth="1"/>
    <col min="36" max="36" width="8.7109375" customWidth="1"/>
    <col min="37" max="37" width="8.140625"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94"/>
      <c r="B1" s="94"/>
      <c r="C1" s="94"/>
      <c r="D1" s="114" t="s">
        <v>215</v>
      </c>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5" t="s">
        <v>216</v>
      </c>
      <c r="BC1" s="115"/>
      <c r="BI1" s="33" t="s">
        <v>217</v>
      </c>
    </row>
    <row r="2" spans="1:61" s="7" customFormat="1" ht="16.5" customHeight="1">
      <c r="A2" s="94"/>
      <c r="B2" s="94"/>
      <c r="C2" s="94"/>
      <c r="D2" s="116" t="s">
        <v>218</v>
      </c>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8"/>
      <c r="BB2" s="115" t="s">
        <v>219</v>
      </c>
      <c r="BC2" s="115"/>
      <c r="BI2" s="33" t="s">
        <v>220</v>
      </c>
    </row>
    <row r="3" spans="1:61" s="7" customFormat="1" ht="16.5" customHeight="1">
      <c r="A3" s="94"/>
      <c r="B3" s="94"/>
      <c r="C3" s="94"/>
      <c r="D3" s="116" t="s">
        <v>221</v>
      </c>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8"/>
      <c r="BB3" s="115" t="s">
        <v>222</v>
      </c>
      <c r="BC3" s="115"/>
      <c r="BI3" s="33" t="s">
        <v>223</v>
      </c>
    </row>
    <row r="4" spans="1:61" s="7" customFormat="1" ht="18" customHeight="1">
      <c r="A4" s="94"/>
      <c r="B4" s="94"/>
      <c r="C4" s="94"/>
      <c r="D4" s="119" t="s">
        <v>224</v>
      </c>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1"/>
      <c r="BB4" s="115" t="s">
        <v>225</v>
      </c>
      <c r="BC4" s="115"/>
      <c r="BI4" s="33" t="s">
        <v>226</v>
      </c>
    </row>
    <row r="5" spans="1:61" s="46" customFormat="1" ht="41.25" customHeight="1">
      <c r="A5" s="95" t="s">
        <v>227</v>
      </c>
      <c r="B5" s="96"/>
      <c r="C5" s="96"/>
      <c r="D5" s="125" t="s">
        <v>215</v>
      </c>
      <c r="E5" s="126"/>
      <c r="F5" s="34" t="s">
        <v>228</v>
      </c>
      <c r="G5" s="42" t="s">
        <v>229</v>
      </c>
      <c r="H5" s="34" t="s">
        <v>230</v>
      </c>
      <c r="I5" s="42" t="s">
        <v>231</v>
      </c>
      <c r="J5" s="34" t="s">
        <v>0</v>
      </c>
      <c r="K5" s="43" t="s">
        <v>232</v>
      </c>
      <c r="L5" s="135" t="s">
        <v>233</v>
      </c>
      <c r="M5" s="136"/>
      <c r="N5" s="44" t="s">
        <v>234</v>
      </c>
      <c r="O5" s="35"/>
      <c r="P5" s="36"/>
      <c r="Q5" s="36"/>
      <c r="R5" s="36"/>
      <c r="S5" s="45"/>
      <c r="T5" s="45"/>
      <c r="U5" s="45"/>
      <c r="AS5" s="38"/>
      <c r="BB5" s="112"/>
      <c r="BC5" s="113"/>
      <c r="BI5" s="47" t="s">
        <v>235</v>
      </c>
    </row>
    <row r="6" spans="1:61" s="46" customFormat="1" ht="62.25" customHeight="1">
      <c r="A6" s="97" t="s">
        <v>236</v>
      </c>
      <c r="B6" s="98"/>
      <c r="C6" s="99"/>
      <c r="D6" s="93" t="s">
        <v>237</v>
      </c>
      <c r="E6" s="93"/>
      <c r="F6" s="93"/>
      <c r="G6" s="93"/>
      <c r="H6" s="93"/>
      <c r="I6" s="93"/>
      <c r="J6" s="93"/>
      <c r="K6" s="93"/>
      <c r="L6" s="91" t="s">
        <v>238</v>
      </c>
      <c r="M6" s="92"/>
      <c r="N6" s="48">
        <v>2025</v>
      </c>
      <c r="O6" s="35"/>
      <c r="P6" s="36"/>
      <c r="W6" s="49" t="s">
        <v>239</v>
      </c>
      <c r="X6" s="122"/>
      <c r="Y6" s="122"/>
      <c r="Z6" s="122"/>
      <c r="AA6" s="122"/>
      <c r="AB6" s="122"/>
      <c r="AC6" s="122"/>
      <c r="AD6" s="122"/>
      <c r="AE6" s="122"/>
      <c r="AF6" s="122"/>
      <c r="AG6" s="122"/>
      <c r="AH6" s="122"/>
      <c r="AI6" s="122"/>
      <c r="AJ6" s="39"/>
      <c r="AK6" s="39"/>
      <c r="AL6" s="39"/>
      <c r="AM6" s="39"/>
      <c r="AN6" s="40"/>
      <c r="AO6" s="41"/>
      <c r="AP6" s="41"/>
      <c r="AQ6" s="41"/>
      <c r="AS6" s="38"/>
      <c r="AT6" s="49"/>
      <c r="AU6" s="49"/>
      <c r="AV6" s="49"/>
      <c r="AW6" s="49"/>
      <c r="AX6" s="49"/>
      <c r="AY6" s="49"/>
      <c r="AZ6" s="49"/>
      <c r="BA6" s="49"/>
      <c r="BB6" s="123"/>
      <c r="BC6" s="124"/>
      <c r="BI6" s="47" t="s">
        <v>240</v>
      </c>
    </row>
    <row r="7" spans="1:61" s="8" customFormat="1" ht="29.25" customHeight="1">
      <c r="A7" s="175" t="s">
        <v>241</v>
      </c>
      <c r="B7" s="176"/>
      <c r="C7" s="176"/>
      <c r="D7" s="176"/>
      <c r="E7" s="176"/>
      <c r="F7" s="176"/>
      <c r="G7" s="176"/>
      <c r="H7" s="176"/>
      <c r="I7" s="176"/>
      <c r="J7" s="176"/>
      <c r="K7" s="176"/>
      <c r="L7" s="176"/>
      <c r="M7" s="176"/>
      <c r="N7" s="176"/>
      <c r="O7" s="176"/>
      <c r="P7" s="176"/>
      <c r="Q7" s="176"/>
      <c r="R7" s="176"/>
      <c r="S7" s="176"/>
      <c r="T7" s="176"/>
      <c r="U7" s="176"/>
      <c r="V7" s="176"/>
      <c r="W7" s="127" t="s">
        <v>242</v>
      </c>
      <c r="X7" s="127"/>
      <c r="Y7" s="127"/>
      <c r="Z7" s="127"/>
      <c r="AA7" s="127"/>
      <c r="AB7" s="127"/>
      <c r="AC7" s="127"/>
      <c r="AD7" s="127"/>
      <c r="AE7" s="127"/>
      <c r="AF7" s="127"/>
      <c r="AG7" s="127"/>
      <c r="AH7" s="127"/>
      <c r="AI7" s="127"/>
      <c r="AJ7" s="127"/>
      <c r="AK7" s="127"/>
      <c r="AL7" s="127"/>
      <c r="AM7" s="127"/>
      <c r="AN7" s="127"/>
      <c r="AO7" s="127"/>
      <c r="AP7" s="127"/>
      <c r="AQ7" s="127"/>
      <c r="AR7" s="127"/>
      <c r="AS7" s="128"/>
      <c r="AT7" s="129" t="s">
        <v>243</v>
      </c>
      <c r="AU7" s="129"/>
      <c r="AV7" s="129"/>
      <c r="AW7" s="129"/>
      <c r="AX7" s="129"/>
      <c r="AY7" s="129"/>
      <c r="AZ7" s="129"/>
      <c r="BA7" s="129"/>
      <c r="BB7" s="129"/>
      <c r="BC7" s="130"/>
    </row>
    <row r="8" spans="1:61" s="8" customFormat="1" ht="33" customHeight="1">
      <c r="A8" s="87" t="s">
        <v>244</v>
      </c>
      <c r="B8" s="87"/>
      <c r="C8" s="87"/>
      <c r="D8" s="87"/>
      <c r="E8" s="87"/>
      <c r="F8" s="87"/>
      <c r="G8" s="87"/>
      <c r="H8" s="87"/>
      <c r="I8" s="87"/>
      <c r="J8" s="88"/>
      <c r="K8" s="129" t="s">
        <v>245</v>
      </c>
      <c r="L8" s="129"/>
      <c r="M8" s="129"/>
      <c r="N8" s="129"/>
      <c r="O8" s="129"/>
      <c r="P8" s="129"/>
      <c r="Q8" s="129"/>
      <c r="R8" s="129"/>
      <c r="S8" s="129"/>
      <c r="T8" s="129"/>
      <c r="U8" s="129"/>
      <c r="V8" s="129"/>
      <c r="W8" s="151" t="s">
        <v>246</v>
      </c>
      <c r="X8" s="151"/>
      <c r="Y8" s="151"/>
      <c r="Z8" s="151"/>
      <c r="AA8" s="151"/>
      <c r="AB8" s="153" t="s">
        <v>247</v>
      </c>
      <c r="AC8" s="153"/>
      <c r="AD8" s="153"/>
      <c r="AE8" s="153"/>
      <c r="AF8" s="153"/>
      <c r="AG8" s="153"/>
      <c r="AH8" s="153"/>
      <c r="AI8" s="153"/>
      <c r="AJ8" s="154"/>
      <c r="AK8" s="154"/>
      <c r="AL8" s="154"/>
      <c r="AM8" s="154"/>
      <c r="AN8" s="154"/>
      <c r="AO8" s="154"/>
      <c r="AP8" s="154"/>
      <c r="AQ8" s="154"/>
      <c r="AR8" s="154"/>
      <c r="AS8" s="154"/>
      <c r="AT8" s="131"/>
      <c r="AU8" s="131"/>
      <c r="AV8" s="131"/>
      <c r="AW8" s="131"/>
      <c r="AX8" s="131"/>
      <c r="AY8" s="131"/>
      <c r="AZ8" s="131"/>
      <c r="BA8" s="131"/>
      <c r="BB8" s="131"/>
      <c r="BC8" s="132"/>
    </row>
    <row r="9" spans="1:61" s="9" customFormat="1" ht="33" customHeight="1">
      <c r="A9" s="89"/>
      <c r="B9" s="89"/>
      <c r="C9" s="89"/>
      <c r="D9" s="89"/>
      <c r="E9" s="89"/>
      <c r="F9" s="89"/>
      <c r="G9" s="89"/>
      <c r="H9" s="89"/>
      <c r="I9" s="89"/>
      <c r="J9" s="90"/>
      <c r="K9" s="83" t="s">
        <v>248</v>
      </c>
      <c r="L9" s="83" t="s">
        <v>249</v>
      </c>
      <c r="M9" s="83" t="s">
        <v>250</v>
      </c>
      <c r="N9" s="83" t="s">
        <v>251</v>
      </c>
      <c r="O9" s="83" t="s">
        <v>252</v>
      </c>
      <c r="P9" s="83" t="s">
        <v>253</v>
      </c>
      <c r="Q9" s="83" t="s">
        <v>254</v>
      </c>
      <c r="R9" s="83" t="s">
        <v>255</v>
      </c>
      <c r="S9" s="83" t="s">
        <v>256</v>
      </c>
      <c r="T9" s="83" t="s">
        <v>257</v>
      </c>
      <c r="U9" s="83" t="s">
        <v>258</v>
      </c>
      <c r="V9" s="83" t="s">
        <v>259</v>
      </c>
      <c r="W9" s="151"/>
      <c r="X9" s="151"/>
      <c r="Y9" s="151"/>
      <c r="Z9" s="151"/>
      <c r="AA9" s="152"/>
      <c r="AB9" s="133" t="s">
        <v>260</v>
      </c>
      <c r="AC9" s="133"/>
      <c r="AD9" s="133"/>
      <c r="AE9" s="133"/>
      <c r="AF9" s="133"/>
      <c r="AG9" s="133"/>
      <c r="AH9" s="133"/>
      <c r="AI9" s="133"/>
      <c r="AJ9" s="155" t="s">
        <v>261</v>
      </c>
      <c r="AK9" s="21"/>
      <c r="AL9" s="156" t="s">
        <v>262</v>
      </c>
      <c r="AM9" s="156" t="s">
        <v>263</v>
      </c>
      <c r="AN9" s="103" t="s">
        <v>264</v>
      </c>
      <c r="AO9" s="103" t="s">
        <v>265</v>
      </c>
      <c r="AP9" s="156" t="s">
        <v>266</v>
      </c>
      <c r="AQ9" s="103" t="s">
        <v>267</v>
      </c>
      <c r="AR9" s="103" t="s">
        <v>268</v>
      </c>
      <c r="AS9" s="103" t="s">
        <v>269</v>
      </c>
      <c r="AT9" s="131"/>
      <c r="AU9" s="131"/>
      <c r="AV9" s="131"/>
      <c r="AW9" s="131"/>
      <c r="AX9" s="131"/>
      <c r="AY9" s="131"/>
      <c r="AZ9" s="131"/>
      <c r="BA9" s="131"/>
      <c r="BB9" s="131"/>
      <c r="BC9" s="132"/>
      <c r="BE9" s="8"/>
      <c r="BF9" s="8"/>
      <c r="BG9" s="8"/>
    </row>
    <row r="10" spans="1:61" s="9" customFormat="1" ht="49.5" customHeight="1">
      <c r="A10" s="81" t="s">
        <v>205</v>
      </c>
      <c r="B10" s="81" t="s">
        <v>270</v>
      </c>
      <c r="C10" s="82" t="s">
        <v>271</v>
      </c>
      <c r="D10" s="82" t="s">
        <v>272</v>
      </c>
      <c r="E10" s="82" t="s">
        <v>273</v>
      </c>
      <c r="F10" s="82" t="s">
        <v>274</v>
      </c>
      <c r="G10" s="82" t="s">
        <v>275</v>
      </c>
      <c r="H10" s="82"/>
      <c r="I10" s="82"/>
      <c r="J10" s="82"/>
      <c r="K10" s="83"/>
      <c r="L10" s="83"/>
      <c r="M10" s="83"/>
      <c r="N10" s="83"/>
      <c r="O10" s="83"/>
      <c r="P10" s="83"/>
      <c r="Q10" s="83"/>
      <c r="R10" s="83"/>
      <c r="S10" s="83"/>
      <c r="T10" s="83"/>
      <c r="U10" s="83"/>
      <c r="V10" s="83"/>
      <c r="W10" s="151"/>
      <c r="X10" s="151"/>
      <c r="Y10" s="151"/>
      <c r="Z10" s="151"/>
      <c r="AA10" s="151"/>
      <c r="AB10" s="134" t="s">
        <v>276</v>
      </c>
      <c r="AC10" s="134"/>
      <c r="AD10" s="134"/>
      <c r="AE10" s="134"/>
      <c r="AF10" s="134"/>
      <c r="AG10" s="134" t="s">
        <v>277</v>
      </c>
      <c r="AH10" s="134"/>
      <c r="AI10" s="134"/>
      <c r="AJ10" s="156"/>
      <c r="AK10" s="21"/>
      <c r="AL10" s="156"/>
      <c r="AM10" s="156"/>
      <c r="AN10" s="103"/>
      <c r="AO10" s="103"/>
      <c r="AP10" s="156"/>
      <c r="AQ10" s="103"/>
      <c r="AR10" s="103"/>
      <c r="AS10" s="103"/>
      <c r="AT10" s="148" t="s">
        <v>278</v>
      </c>
      <c r="AU10" s="148" t="s">
        <v>279</v>
      </c>
      <c r="AV10" s="148" t="s">
        <v>280</v>
      </c>
      <c r="AW10" s="148" t="s">
        <v>281</v>
      </c>
      <c r="AX10" s="150" t="s">
        <v>282</v>
      </c>
      <c r="AY10" s="150"/>
      <c r="AZ10" s="150"/>
      <c r="BA10" s="82" t="s">
        <v>283</v>
      </c>
      <c r="BB10" s="82" t="s">
        <v>284</v>
      </c>
      <c r="BC10" s="147" t="s">
        <v>285</v>
      </c>
      <c r="BE10" s="8"/>
      <c r="BF10" s="8"/>
      <c r="BG10" s="8"/>
    </row>
    <row r="11" spans="1:61" s="9" customFormat="1" ht="64.5" customHeight="1">
      <c r="A11" s="81"/>
      <c r="B11" s="81"/>
      <c r="C11" s="82"/>
      <c r="D11" s="82"/>
      <c r="E11" s="82"/>
      <c r="F11" s="82"/>
      <c r="G11" s="10" t="s">
        <v>286</v>
      </c>
      <c r="H11" s="10" t="s">
        <v>287</v>
      </c>
      <c r="I11" s="10" t="s">
        <v>288</v>
      </c>
      <c r="J11" s="10" t="s">
        <v>289</v>
      </c>
      <c r="K11" s="83"/>
      <c r="L11" s="83"/>
      <c r="M11" s="83"/>
      <c r="N11" s="83"/>
      <c r="O11" s="83"/>
      <c r="P11" s="83"/>
      <c r="Q11" s="83"/>
      <c r="R11" s="83"/>
      <c r="S11" s="83"/>
      <c r="T11" s="83"/>
      <c r="U11" s="83"/>
      <c r="V11" s="83"/>
      <c r="W11" s="31" t="s">
        <v>290</v>
      </c>
      <c r="X11" s="31" t="s">
        <v>291</v>
      </c>
      <c r="Y11" s="31" t="s">
        <v>292</v>
      </c>
      <c r="Z11" s="31" t="s">
        <v>293</v>
      </c>
      <c r="AA11" s="32" t="s">
        <v>294</v>
      </c>
      <c r="AB11" s="32" t="s">
        <v>295</v>
      </c>
      <c r="AC11" s="31" t="s">
        <v>296</v>
      </c>
      <c r="AD11" s="31" t="s">
        <v>297</v>
      </c>
      <c r="AE11" s="32" t="s">
        <v>298</v>
      </c>
      <c r="AF11" s="31" t="s">
        <v>299</v>
      </c>
      <c r="AG11" s="31" t="s">
        <v>300</v>
      </c>
      <c r="AH11" s="31" t="s">
        <v>301</v>
      </c>
      <c r="AI11" s="31" t="s">
        <v>302</v>
      </c>
      <c r="AJ11" s="21" t="s">
        <v>303</v>
      </c>
      <c r="AK11" s="21"/>
      <c r="AL11" s="21" t="s">
        <v>304</v>
      </c>
      <c r="AM11" s="21" t="s">
        <v>305</v>
      </c>
      <c r="AN11" s="103"/>
      <c r="AO11" s="103"/>
      <c r="AP11" s="156"/>
      <c r="AQ11" s="103"/>
      <c r="AR11" s="103"/>
      <c r="AS11" s="103"/>
      <c r="AT11" s="149"/>
      <c r="AU11" s="149"/>
      <c r="AV11" s="149"/>
      <c r="AW11" s="149"/>
      <c r="AX11" s="32" t="s">
        <v>306</v>
      </c>
      <c r="AY11" s="32" t="s">
        <v>307</v>
      </c>
      <c r="AZ11" s="32" t="s">
        <v>308</v>
      </c>
      <c r="BA11" s="82"/>
      <c r="BB11" s="82"/>
      <c r="BC11" s="147"/>
      <c r="BE11" s="8"/>
      <c r="BF11" s="8"/>
      <c r="BG11" s="8"/>
    </row>
    <row r="12" spans="1:61" s="56" customFormat="1" ht="116.1" customHeight="1">
      <c r="A12" s="100" t="s">
        <v>231</v>
      </c>
      <c r="B12" s="84" t="s">
        <v>309</v>
      </c>
      <c r="C12" s="85" t="s">
        <v>310</v>
      </c>
      <c r="D12" s="85" t="s">
        <v>311</v>
      </c>
      <c r="E12" s="85" t="s">
        <v>312</v>
      </c>
      <c r="F12" s="86" t="str">
        <f>+CONCATENATE(C12," ",D12," ",E12)</f>
        <v>Posibilidad de perdida reputacional Por Desinformacion de la ciudadania de los programas y proyectos ejecutados por la alcadia presentados en el plan de desarrollo Debido a la produccion y emision de informacion inoportuna y no pertinente</v>
      </c>
      <c r="G12" s="85" t="s">
        <v>313</v>
      </c>
      <c r="H12" s="85" t="s">
        <v>314</v>
      </c>
      <c r="I12" s="85" t="s">
        <v>314</v>
      </c>
      <c r="J12" s="140" t="s">
        <v>314</v>
      </c>
      <c r="K12" s="146">
        <v>1095</v>
      </c>
      <c r="L12" s="109" t="str">
        <f>IF(K12&lt;=0,"",IF(K12&lt;=2,"Muy Baja",IF(K12&lt;=24,"Baja",IF(K12&lt;=500,"Media",IF(K12&lt;=5000,"Alta","Muy Alta")))))</f>
        <v>Alta</v>
      </c>
      <c r="M12" s="110">
        <f>IF(L12="","",IF(L12="Muy Baja",0.2,IF(L12="Baja",0.4,IF(L12="Media",0.6,IF(L12="Alta",0.8,IF(L12="Muy Alta",1,))))))</f>
        <v>0.8</v>
      </c>
      <c r="N12" s="139" t="s">
        <v>315</v>
      </c>
      <c r="O12" s="110">
        <f>IF(N12="","",IF(N12="menor a 10 SMLMV",0.2,IF(N12="ENTRE 10 Y 50 SMLMV",0.4,IF(N12="entre 50 y 100 SMLMV",0.6,IF(N12="entre 100 y 500 SMLMV",0.8,IF(N12="Mayor a 500 SMLMV",1,))))))</f>
        <v>0</v>
      </c>
      <c r="P12" s="109" t="str">
        <f>IF(O12&lt;=0,"",IF(O12&lt;=20%,"Leve",IF(O12&lt;=40%,"Menor",IF(O12&lt;=60%,"Moderado",IF(O12&lt;=80%,"Mayor","Catastrofico")))))</f>
        <v/>
      </c>
      <c r="Q12" s="107" t="s">
        <v>226</v>
      </c>
      <c r="R12" s="109" t="str">
        <f>IF(S12&lt;=0,"",IF(S12&lt;=20%,"Leve",IF(S12&lt;=40%,"Menor",IF(S12&lt;=60%,"Moderado",IF(S12&lt;=80%,"Mayor","Catastrofico")))))</f>
        <v>Moderado</v>
      </c>
      <c r="S12" s="110">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0.6</v>
      </c>
      <c r="T12" s="109" t="str">
        <f>IF(U12&lt;=0,"",IF(U12&lt;=20%,"Leve",IF(U12&lt;=40%,"Menor",IF(U12&lt;=60%,"Moderado",IF(U12&lt;=80%,"Mayor","Catastrofico")))))</f>
        <v>Moderado</v>
      </c>
      <c r="U12" s="158">
        <f>+S12</f>
        <v>0.6</v>
      </c>
      <c r="V12" s="141"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Alto</v>
      </c>
      <c r="W12" s="51">
        <v>1</v>
      </c>
      <c r="X12" s="50" t="s">
        <v>316</v>
      </c>
      <c r="Y12" s="50" t="s">
        <v>317</v>
      </c>
      <c r="Z12" s="50" t="s">
        <v>318</v>
      </c>
      <c r="AA12" s="51" t="str">
        <f t="shared" ref="AA12" si="0">+CONCATENATE(X12," ",Y12," ",Z12)</f>
        <v>El lider de la gestion de la información en medios  establece un tiempo máximo de dos horas, luego de la actividad para divulgar la información a grupo de periodistas externos con el proposito de garantizar que la información no salga a destiempo cada que se genere un comunicado. En caso que no se cumpla, se solicita al periodista interno el envio inmediato del comunicado, y se reporta a la jefa de la OACP</v>
      </c>
      <c r="AB12" s="52" t="s">
        <v>319</v>
      </c>
      <c r="AC12" s="53">
        <f>IF(AB12="","",IF(AB12="Preventivo",0.25,IF(AB12="Detectivo",0.15,IF(AB12="Correctivo",0.1,))))</f>
        <v>0.25</v>
      </c>
      <c r="AD12" s="54" t="str">
        <f>+IF(OR(AB12='[1]11 FORMULAS'!$O$4,AB12='[1]11 FORMULAS'!$O$5),'[1]11 FORMULAS'!$P$5,IF(AB12='[1]11 FORMULAS'!$O$6,'[1]11 FORMULAS'!$P$6,""))</f>
        <v>Probabilidad</v>
      </c>
      <c r="AE12" s="52" t="s">
        <v>320</v>
      </c>
      <c r="AF12" s="53">
        <f>IF(AE12="","",IF(AE12="Manual",0.15,IF(AE12="Automatico",0.25,)))</f>
        <v>0.15</v>
      </c>
      <c r="AG12" s="55" t="s">
        <v>321</v>
      </c>
      <c r="AH12" s="55" t="s">
        <v>322</v>
      </c>
      <c r="AI12" s="55" t="s">
        <v>323</v>
      </c>
      <c r="AJ12" s="54">
        <f t="shared" ref="AJ12:AJ19" si="1">+AC12+AF12</f>
        <v>0.4</v>
      </c>
      <c r="AK12" s="54">
        <f>+M12*AJ12</f>
        <v>0.32000000000000006</v>
      </c>
      <c r="AL12" s="54">
        <f>+M12-AK12</f>
        <v>0.48</v>
      </c>
      <c r="AM12" s="54">
        <f>IF(AD12='[1]11 FORMULAS'!$P$6,U12-(U12*AJ12),U12)</f>
        <v>0.6</v>
      </c>
      <c r="AN12" s="142">
        <f>+AL12</f>
        <v>0.48</v>
      </c>
      <c r="AO12" s="143" t="str">
        <f>IF(AN12&lt;=0,"",IF(AN12&lt;=20%,"Muy Baja",IF(AN12&lt;=40%,"Baja",IF(AN12&lt;=60%,"Media",IF(AN12&lt;=80%,"Alta","Muy Alta")))))</f>
        <v>Media</v>
      </c>
      <c r="AP12" s="142">
        <f>+AM12</f>
        <v>0.6</v>
      </c>
      <c r="AQ12" s="143" t="str">
        <f>IF(AP12&lt;=0,"",IF(AP12&lt;=20%,"Leve",IF(AP12&lt;=40%,"Menor",IF(AP12&lt;=60%,"Moderado",IF(AP12&lt;=80%,"Mayor","Catastrofico")))))</f>
        <v>Moderado</v>
      </c>
      <c r="AR12" s="144"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Moderado</v>
      </c>
      <c r="AS12" s="139" t="s">
        <v>324</v>
      </c>
      <c r="AT12" s="140" t="s">
        <v>325</v>
      </c>
      <c r="AU12" s="140" t="s">
        <v>326</v>
      </c>
      <c r="AV12" s="104">
        <v>45658</v>
      </c>
      <c r="AW12" s="105"/>
      <c r="AX12" s="105"/>
      <c r="AY12" s="105"/>
      <c r="AZ12" s="105"/>
      <c r="BA12" s="105"/>
      <c r="BB12" s="105"/>
      <c r="BC12" s="105" t="s">
        <v>327</v>
      </c>
      <c r="BE12" s="8"/>
      <c r="BF12" s="8"/>
      <c r="BG12" s="8"/>
      <c r="BI12" s="37"/>
    </row>
    <row r="13" spans="1:61" s="56" customFormat="1" ht="116.1" customHeight="1">
      <c r="A13" s="100"/>
      <c r="B13" s="84"/>
      <c r="C13" s="85"/>
      <c r="D13" s="85"/>
      <c r="E13" s="85"/>
      <c r="F13" s="86"/>
      <c r="G13" s="85"/>
      <c r="H13" s="85"/>
      <c r="I13" s="85"/>
      <c r="J13" s="140"/>
      <c r="K13" s="146"/>
      <c r="L13" s="109"/>
      <c r="M13" s="111"/>
      <c r="N13" s="139"/>
      <c r="O13" s="111"/>
      <c r="P13" s="109"/>
      <c r="Q13" s="108"/>
      <c r="R13" s="109"/>
      <c r="S13" s="111"/>
      <c r="T13" s="109"/>
      <c r="U13" s="158"/>
      <c r="V13" s="141"/>
      <c r="W13" s="51">
        <v>2</v>
      </c>
      <c r="X13" s="50" t="s">
        <v>316</v>
      </c>
      <c r="Y13" s="50" t="s">
        <v>328</v>
      </c>
      <c r="Z13" s="50" t="s">
        <v>329</v>
      </c>
      <c r="AA13" s="51" t="str">
        <f>+CONCATENATE(X13," ",Y13," ",Z13)</f>
        <v>El lider de la gestion de la información en medios  coloca sello de aprobacion a todos los comunicados que son revisados y aprobados para garantizar la autenticidad de la información y que esta no salga incompleta e inexacta a los medios de comunicación. cada que se genera una comunicado En caso de no cumplir con los lineamientos, se devuelve para correccion por parte del periodista de la dependencia. Finalmente, los comunicados aprobados son divulgados a los grupos de valor y subidos a la página web.</v>
      </c>
      <c r="AB13" s="52" t="s">
        <v>319</v>
      </c>
      <c r="AC13" s="53">
        <f>IF(AB13="","",IF(AB13="Preventivo",0.25,IF(AB13="Detectivo",0.15,IF(AB13="Correctivo",0.1,))))</f>
        <v>0.25</v>
      </c>
      <c r="AD13" s="54" t="str">
        <f>+IF(OR(AB13='[1]11 FORMULAS'!$O$4,AB13='[1]11 FORMULAS'!$O$5),'[1]11 FORMULAS'!$P$5,IF(AB13='[1]11 FORMULAS'!$O$6,'[1]11 FORMULAS'!$P$6,""))</f>
        <v>Probabilidad</v>
      </c>
      <c r="AE13" s="52" t="s">
        <v>320</v>
      </c>
      <c r="AF13" s="53">
        <f>IF(AE13="","",IF(AE13="Manual",0.15,IF(AE13="Automatico",0.25,)))</f>
        <v>0.15</v>
      </c>
      <c r="AG13" s="55" t="s">
        <v>321</v>
      </c>
      <c r="AH13" s="55" t="s">
        <v>322</v>
      </c>
      <c r="AI13" s="55" t="s">
        <v>323</v>
      </c>
      <c r="AJ13" s="54">
        <f t="shared" si="1"/>
        <v>0.4</v>
      </c>
      <c r="AK13" s="54">
        <f>+AL12*AJ13</f>
        <v>0.192</v>
      </c>
      <c r="AL13" s="54">
        <f>+AL12-AK13</f>
        <v>0.28799999999999998</v>
      </c>
      <c r="AM13" s="54">
        <f>IF(AD13='[1]11 FORMULAS'!$P$6,AM12-(AM12*AJ13),AM12)</f>
        <v>0.6</v>
      </c>
      <c r="AN13" s="142"/>
      <c r="AO13" s="143"/>
      <c r="AP13" s="142"/>
      <c r="AQ13" s="143"/>
      <c r="AR13" s="144"/>
      <c r="AS13" s="139"/>
      <c r="AT13" s="140"/>
      <c r="AU13" s="140"/>
      <c r="AV13" s="105"/>
      <c r="AW13" s="105"/>
      <c r="AX13" s="105"/>
      <c r="AY13" s="105"/>
      <c r="AZ13" s="105"/>
      <c r="BA13" s="105"/>
      <c r="BB13" s="105"/>
      <c r="BC13" s="105"/>
      <c r="BE13" s="8"/>
      <c r="BF13" s="8"/>
      <c r="BG13" s="8"/>
      <c r="BI13" s="37"/>
    </row>
    <row r="14" spans="1:61" s="56" customFormat="1" ht="116.1" customHeight="1">
      <c r="A14" s="100"/>
      <c r="B14" s="84"/>
      <c r="C14" s="85"/>
      <c r="D14" s="85"/>
      <c r="E14" s="85"/>
      <c r="F14" s="86"/>
      <c r="G14" s="85"/>
      <c r="H14" s="85"/>
      <c r="I14" s="85"/>
      <c r="J14" s="140"/>
      <c r="K14" s="146"/>
      <c r="L14" s="109"/>
      <c r="M14" s="111"/>
      <c r="N14" s="139"/>
      <c r="O14" s="111"/>
      <c r="P14" s="109"/>
      <c r="Q14" s="108"/>
      <c r="R14" s="109"/>
      <c r="S14" s="111"/>
      <c r="T14" s="109"/>
      <c r="U14" s="158"/>
      <c r="V14" s="141"/>
      <c r="W14" s="51">
        <v>3</v>
      </c>
      <c r="X14" s="50" t="s">
        <v>316</v>
      </c>
      <c r="Y14" s="50" t="s">
        <v>330</v>
      </c>
      <c r="Z14" s="50" t="s">
        <v>331</v>
      </c>
      <c r="AA14" s="51" t="str">
        <f>+CONCATENATE(X14," ",Y14," ",Z14)</f>
        <v xml:space="preserve">El lider de la gestion de la información en medios  Identifica y actualiza los canales de informacion y medios de comunicacion para tener informados a los grupos de valor de manera constante y  oportuna  de manera semestral , los cuales estan establecidos dentro del Plan Estrategico de Comunicaciones </v>
      </c>
      <c r="AB14" s="52" t="s">
        <v>319</v>
      </c>
      <c r="AC14" s="53">
        <f>IF(AB14="","",IF(AB14="Preventivo",0.25,IF(AB14="Detectivo",0.15,IF(AB14="Correctivo",0.1,))))</f>
        <v>0.25</v>
      </c>
      <c r="AD14" s="54" t="str">
        <f>+IF(OR(AB14='[1]11 FORMULAS'!$O$4,AB14='[1]11 FORMULAS'!$O$5),'[1]11 FORMULAS'!$P$5,IF(AB14='[1]11 FORMULAS'!$O$6,'[1]11 FORMULAS'!$P$6,""))</f>
        <v>Probabilidad</v>
      </c>
      <c r="AE14" s="52" t="s">
        <v>320</v>
      </c>
      <c r="AF14" s="53">
        <f t="shared" ref="AF14" si="2">IF(AE14="","",IF(AE14="Manual",0.15,IF(AE14="Automatico",0.25,)))</f>
        <v>0.15</v>
      </c>
      <c r="AG14" s="55" t="s">
        <v>321</v>
      </c>
      <c r="AH14" s="55" t="s">
        <v>322</v>
      </c>
      <c r="AI14" s="55" t="s">
        <v>323</v>
      </c>
      <c r="AJ14" s="54">
        <f t="shared" si="1"/>
        <v>0.4</v>
      </c>
      <c r="AK14" s="54">
        <f t="shared" ref="AK14" si="3">+AL13*AJ14</f>
        <v>0.1152</v>
      </c>
      <c r="AL14" s="54">
        <f t="shared" ref="AL14" si="4">+AL13-AK14</f>
        <v>0.17279999999999998</v>
      </c>
      <c r="AM14" s="54">
        <f>IF(AD14='[1]11 FORMULAS'!$P$6,AM13-(AM13*AJ14),AM13)</f>
        <v>0.6</v>
      </c>
      <c r="AN14" s="142"/>
      <c r="AO14" s="143"/>
      <c r="AP14" s="142"/>
      <c r="AQ14" s="143"/>
      <c r="AR14" s="144"/>
      <c r="AS14" s="139"/>
      <c r="AT14" s="140"/>
      <c r="AU14" s="140"/>
      <c r="AV14" s="105"/>
      <c r="AW14" s="105"/>
      <c r="AX14" s="105"/>
      <c r="AY14" s="105"/>
      <c r="AZ14" s="105"/>
      <c r="BA14" s="105"/>
      <c r="BB14" s="105"/>
      <c r="BC14" s="105"/>
      <c r="BE14" s="8"/>
      <c r="BF14" s="8"/>
      <c r="BG14" s="8"/>
    </row>
    <row r="15" spans="1:61" s="56" customFormat="1" ht="116.1" customHeight="1">
      <c r="A15" s="101" t="s">
        <v>231</v>
      </c>
      <c r="B15" s="80" t="s">
        <v>332</v>
      </c>
      <c r="C15" s="137" t="s">
        <v>310</v>
      </c>
      <c r="D15" s="137" t="s">
        <v>333</v>
      </c>
      <c r="E15" s="137" t="s">
        <v>334</v>
      </c>
      <c r="F15" s="138" t="str">
        <f>+CONCATENATE(C15," ",D15," ",E15)</f>
        <v xml:space="preserve">Posibilidad de perdida reputacional por la publicidad en medios de una acción negativa o falta de gestión que afecte al Distrito debido a la falta de comunicación de alertas de temas críticos de las diferentes dependencias. </v>
      </c>
      <c r="G15" s="137" t="s">
        <v>313</v>
      </c>
      <c r="H15" s="137" t="s">
        <v>314</v>
      </c>
      <c r="I15" s="137" t="s">
        <v>314</v>
      </c>
      <c r="J15" s="145" t="s">
        <v>314</v>
      </c>
      <c r="K15" s="106">
        <v>365</v>
      </c>
      <c r="L15" s="157" t="str">
        <f>IF(K15&lt;=0,"",IF(K15&lt;=2,"Muy Baja",IF(K15&lt;=24,"Baja",IF(K15&lt;=500,"Media",IF(K15&lt;=5000,"Alta","Muy Alta")))))</f>
        <v>Media</v>
      </c>
      <c r="M15" s="162">
        <f>IF(L15="","",IF(L15="Muy Baja",0.2,IF(L15="Baja",0.4,IF(L15="Media",0.6,IF(L15="Alta",0.8,IF(L15="Muy Alta",1,))))))</f>
        <v>0.6</v>
      </c>
      <c r="N15" s="164" t="s">
        <v>315</v>
      </c>
      <c r="O15" s="162">
        <f>IF(N15="","",IF(N15="menor a 10 SMLMV",0.2,IF(N15="ENTRE 10 Y 50 SMLMV",0.4,IF(N15="entre 50 y 100 SMLMV",0.6,IF(N15="entre 100 y 500 SMLMV",0.8,IF(N15="Mayor a 500 SMLMV",1,))))))</f>
        <v>0</v>
      </c>
      <c r="P15" s="157" t="str">
        <f>IF(O15&lt;=0,"",IF(O15&lt;=20%,"Leve",IF(O15&lt;=40%,"Menor",IF(O15&lt;=60%,"Moderado",IF(O15&lt;=80%,"Mayor","Catastrofico")))))</f>
        <v/>
      </c>
      <c r="Q15" s="165" t="s">
        <v>220</v>
      </c>
      <c r="R15" s="157" t="str">
        <f>IF(S15&lt;=0,"",IF(S15&lt;=20%,"Leve",IF(S15&lt;=40%,"Menor",IF(S15&lt;=60%,"Moderado",IF(S15&lt;=80%,"Mayor","Catastrofico")))))</f>
        <v>Leve</v>
      </c>
      <c r="S15" s="162">
        <f>IF(Q15="","",IF(Q15="El riesgo afecta la imagen de algún área de la organización",0.2,IF(Q15="El riesgo afecta la imagen de la entidad internamente, de conocimiento general nivel interno, de junta directiva y accionistas y/o de proveedores",0.4,IF(Q15="El riesgo afecta la imagen de la entidad con algunos usuarios de relevancia frente al logro de los objetivos",0.6,IF(Q15="El riesgo afecta la imagen de la entidad con efecto publicitario sostenido a nivel de sector administrativo, nivel departamental o municipal",0.8,IF(Q15="El riesgo afecta la imagen de la entidad a nivel nacional, con efecto publicitario sostenido a nivel país",1,))))))</f>
        <v>0.2</v>
      </c>
      <c r="T15" s="157" t="str">
        <f>IF(U15&lt;=0,"",IF(U15&lt;=20%,"Leve",IF(U15&lt;=40%,"Menor",IF(U15&lt;=60%,"Moderado",IF(U15&lt;=80%,"Mayor","Catastrofico")))))</f>
        <v>Leve</v>
      </c>
      <c r="U15" s="167">
        <f>+S15</f>
        <v>0.2</v>
      </c>
      <c r="V15" s="168" t="str">
        <f>IF(OR(AND(L15="Muy Baja",T15="Leve"),AND(L15="Muy Baja",T15="Menor"),AND(L15="Baja",T15="Leve")),"Bajo",IF(OR(AND(L15="Muy baja",T15="Moderado"),AND(L15="Baja",T15="Menor"),AND(L15="Baja",T15="Moderado"),AND(L15="Media",T15="Leve"),AND(L15="Media",T15="Menor"),AND(L15="Media",T15="Moderado"),AND(L15="Alta",T15="Leve"),AND(L15="Alta",T15="Menor")),"Moderado",IF(OR(AND(L15="Muy Baja",T15="Mayor"),AND(L15="Baja",T15="Mayor"),AND(L15="Media",T15="Mayor"),AND(L15="Alta",T15="Moderado"),AND(L15="Alta",T15="Mayor"),AND(L15="Muy Alta",T15="Leve"),AND(L15="Muy Alta",T15="Menor"),AND(L15="Muy Alta",T15="Moderado"),AND(L15="Muy Alta",T15="Mayor")),"Alto",IF(OR(AND(L15="Muy Baja",T15="Catastrofico"),AND(L15="Baja",T15="Catastrofico"),AND(L15="Media",T15="Catastrofico"),AND(L15="Alta",T15="Catastrofico"),AND(L15="Muy Alta",T15="Catastrofico")),"Extremo",))))</f>
        <v>Moderado</v>
      </c>
      <c r="W15" s="57">
        <v>1</v>
      </c>
      <c r="X15" s="50" t="s">
        <v>335</v>
      </c>
      <c r="Y15" s="50" t="s">
        <v>336</v>
      </c>
      <c r="Z15" s="50" t="s">
        <v>337</v>
      </c>
      <c r="AA15" s="50" t="str">
        <f>+CONCATENATE(X15," ",Y15," ",Z15)</f>
        <v>El lider de monitoreo de medios comunica la(s) alerta(s) que se presente(n) durante el monitoreo de las noticias de manera diaria a la jefa de la oficina y al Whatsapp del monitoreo de medios (donde también estan los líderes de proceso) con el uso de un sticker "Alerta monitoreo" con el propósito de evitar que noticias negativas escalen sin que la entidad responda o gestione adecuadamente</v>
      </c>
      <c r="AB15" s="52" t="s">
        <v>319</v>
      </c>
      <c r="AC15" s="58">
        <f>IF(AB15="","",IF(AB15="Preventivo",0.25,IF(AB15="Detectivo",0.15,IF(AB15="Correctivo",0.1,))))</f>
        <v>0.25</v>
      </c>
      <c r="AD15" s="59" t="str">
        <f>+IF(OR(AB15='[1]11 FORMULAS'!$O$4,AB15='[1]11 FORMULAS'!$O$5),'[1]11 FORMULAS'!$P$5,IF(AB15='[1]11 FORMULAS'!$O$6,'[1]11 FORMULAS'!$P$6,""))</f>
        <v>Probabilidad</v>
      </c>
      <c r="AE15" s="52" t="s">
        <v>320</v>
      </c>
      <c r="AF15" s="58">
        <f>IF(AE15="","",IF(AE15="Manual",0.15,IF(AE15="Automatico",0.25,)))</f>
        <v>0.15</v>
      </c>
      <c r="AG15" s="55" t="s">
        <v>321</v>
      </c>
      <c r="AH15" s="55" t="s">
        <v>322</v>
      </c>
      <c r="AI15" s="55" t="s">
        <v>323</v>
      </c>
      <c r="AJ15" s="59">
        <f t="shared" si="1"/>
        <v>0.4</v>
      </c>
      <c r="AK15" s="59">
        <f>+M15*AJ15</f>
        <v>0.24</v>
      </c>
      <c r="AL15" s="59">
        <f>+M15-AK15</f>
        <v>0.36</v>
      </c>
      <c r="AM15" s="59">
        <f>IF(AD15='[1]11 FORMULAS'!$P$6,U15-(U15*AJ15),U15)</f>
        <v>0.2</v>
      </c>
      <c r="AN15" s="159">
        <f>+AL15</f>
        <v>0.36</v>
      </c>
      <c r="AO15" s="157" t="str">
        <f>IF(AN15&lt;=0,"",IF(AN15&lt;=20%,"Muy Baja",IF(AN15&lt;=40%,"Baja",IF(AN15&lt;=60%,"Media",IF(AN15&lt;=80%,"Alta","Muy Alta")))))</f>
        <v>Baja</v>
      </c>
      <c r="AP15" s="159">
        <f>+AM15</f>
        <v>0.2</v>
      </c>
      <c r="AQ15" s="157" t="str">
        <f>IF(AP15&lt;=0,"",IF(AP15&lt;=20%,"Leve",IF(AP15&lt;=40%,"Menor",IF(AP15&lt;=60%,"Moderado",IF(AP15&lt;=80%,"Mayor","Catastrofico")))))</f>
        <v>Leve</v>
      </c>
      <c r="AR15" s="168" t="str">
        <f>IF(OR(AND(AO15="Muy Baja",AQ15="Leve"),AND(AO15="Muy Baja",AQ15="Menor"),AND(AO15="Baja",AQ15="Leve")),"Bajo",IF(OR(AND(AO15="Muy baja",AQ15="Moderado"),AND(AO15="Baja",AQ15="Menor"),AND(AO15="Baja",AQ15="Moderado"),AND(AO15="Media",AQ15="Leve"),AND(AO15="Media",AQ15="Menor"),AND(AO15="Media",AQ15="Moderado"),AND(AO15="Alta",AQ15="Leve"),AND(AO15="Alta",AQ15="Menor")),"Moderado",IF(OR(AND(AO15="Muy Baja",AQ15="Mayor"),AND(AO15="Baja",AQ15="Mayor"),AND(AO15="Media",AQ15="Mayor"),AND(AO15="Alta",AQ15="Moderado"),AND(AO15="Alta",AQ15="Mayor"),AND(AO15="Muy Alta",AQ15="Leve"),AND(AO15="Muy Alta",AQ15="Menor"),AND(AO15="Muy Alta",AQ15="Moderado"),AND(AO15="Muy Alta",AQ15="Mayor")),"Alto",IF(OR(AND(AO15="Muy Baja",AQ15="Catastrofico"),AND(AO15="Baja",AQ15="Catastrofico"),AND(AO15="Media",AQ15="Catastrofico"),AND(AO15="Alta",AQ15="Catastrofico"),AND(AO15="Muy Alta",AQ15="Catastrofico")),"Extremo",""))))</f>
        <v>Bajo</v>
      </c>
      <c r="AS15" s="164" t="s">
        <v>338</v>
      </c>
      <c r="AT15" s="105"/>
      <c r="AU15" s="105"/>
      <c r="AV15" s="105"/>
      <c r="AW15" s="105"/>
      <c r="AX15" s="105"/>
      <c r="AY15" s="105"/>
      <c r="AZ15" s="105"/>
      <c r="BA15" s="105"/>
      <c r="BB15" s="105"/>
      <c r="BC15" s="105"/>
      <c r="BE15" s="8"/>
      <c r="BF15" s="8"/>
      <c r="BG15" s="8"/>
      <c r="BI15" s="37"/>
    </row>
    <row r="16" spans="1:61" s="56" customFormat="1" ht="116.1" customHeight="1">
      <c r="A16" s="102"/>
      <c r="B16" s="80"/>
      <c r="C16" s="137"/>
      <c r="D16" s="137"/>
      <c r="E16" s="137"/>
      <c r="F16" s="138"/>
      <c r="G16" s="137"/>
      <c r="H16" s="137"/>
      <c r="I16" s="137"/>
      <c r="J16" s="145"/>
      <c r="K16" s="106"/>
      <c r="L16" s="157"/>
      <c r="M16" s="163"/>
      <c r="N16" s="164"/>
      <c r="O16" s="163"/>
      <c r="P16" s="157"/>
      <c r="Q16" s="166"/>
      <c r="R16" s="157"/>
      <c r="S16" s="163"/>
      <c r="T16" s="157"/>
      <c r="U16" s="167"/>
      <c r="V16" s="168"/>
      <c r="W16" s="57">
        <v>2</v>
      </c>
      <c r="X16" s="50" t="s">
        <v>339</v>
      </c>
      <c r="Y16" s="50" t="s">
        <v>340</v>
      </c>
      <c r="Z16" s="50" t="s">
        <v>341</v>
      </c>
      <c r="AA16" s="50" t="str">
        <f>+CONCATENATE(X16," ",Y16," ",Z16)</f>
        <v>El lider de la OACP reporta las alertas de forma temprana a los miembros del gabinete  de manera inmediata para asi tomar acciones y respuestas ante eminentes crisis con el propósito de evitar que noticias negativas escalen sin la gestión adecuada de la entidad.</v>
      </c>
      <c r="AB16" s="52" t="s">
        <v>319</v>
      </c>
      <c r="AC16" s="58">
        <f t="shared" ref="AC16" si="5">IF(AB16="","",IF(AB16="Preventivo",0.25,IF(AB16="Detectivo",0.15,IF(AB16="Correctivo",0.1,))))</f>
        <v>0.25</v>
      </c>
      <c r="AD16" s="59" t="str">
        <f>+IF(OR(AB16='[1]11 FORMULAS'!$O$4,AB16='[1]11 FORMULAS'!$O$5),'[1]11 FORMULAS'!$P$5,IF(AB16='[1]11 FORMULAS'!$O$6,'[1]11 FORMULAS'!$P$6,""))</f>
        <v>Probabilidad</v>
      </c>
      <c r="AE16" s="52" t="s">
        <v>320</v>
      </c>
      <c r="AF16" s="58">
        <f t="shared" ref="AF16" si="6">IF(AE16="","",IF(AE16="Manual",0.15,IF(AE16="Automatico",0.25,)))</f>
        <v>0.15</v>
      </c>
      <c r="AG16" s="55" t="s">
        <v>321</v>
      </c>
      <c r="AH16" s="55" t="s">
        <v>322</v>
      </c>
      <c r="AI16" s="55" t="s">
        <v>323</v>
      </c>
      <c r="AJ16" s="59">
        <f t="shared" si="1"/>
        <v>0.4</v>
      </c>
      <c r="AK16" s="59">
        <f>+AL15*AJ16</f>
        <v>0.14399999999999999</v>
      </c>
      <c r="AL16" s="59">
        <f>+AL15-AK16</f>
        <v>0.216</v>
      </c>
      <c r="AM16" s="59">
        <f>IF(AD16='[1]11 FORMULAS'!$P$6,AM15-(AM15*AJ16),AM15)</f>
        <v>0.2</v>
      </c>
      <c r="AN16" s="159"/>
      <c r="AO16" s="157"/>
      <c r="AP16" s="159"/>
      <c r="AQ16" s="157"/>
      <c r="AR16" s="168"/>
      <c r="AS16" s="164"/>
      <c r="AT16" s="105"/>
      <c r="AU16" s="105"/>
      <c r="AV16" s="105"/>
      <c r="AW16" s="105"/>
      <c r="AX16" s="105"/>
      <c r="AY16" s="105"/>
      <c r="AZ16" s="105"/>
      <c r="BA16" s="105"/>
      <c r="BB16" s="105"/>
      <c r="BC16" s="105"/>
      <c r="BI16" s="37"/>
    </row>
    <row r="17" spans="1:61" s="56" customFormat="1" ht="116.1" customHeight="1">
      <c r="A17" s="172" t="s">
        <v>231</v>
      </c>
      <c r="B17" s="174" t="s">
        <v>342</v>
      </c>
      <c r="C17" s="174" t="s">
        <v>310</v>
      </c>
      <c r="D17" s="174" t="s">
        <v>343</v>
      </c>
      <c r="E17" s="174" t="s">
        <v>344</v>
      </c>
      <c r="F17" s="173" t="str">
        <f>+CONCATENATE(C17," ",D17," ",E17)</f>
        <v>Posibilidad de perdida reputacional Por desinformación de la ciudadanía debido a la divulgación de contenidos de escaso valor, de manera inoportuna y/o no veraz.</v>
      </c>
      <c r="G17" s="174" t="s">
        <v>313</v>
      </c>
      <c r="H17" s="174" t="s">
        <v>314</v>
      </c>
      <c r="I17" s="174" t="s">
        <v>314</v>
      </c>
      <c r="J17" s="172" t="s">
        <v>314</v>
      </c>
      <c r="K17" s="177">
        <v>3000</v>
      </c>
      <c r="L17" s="170" t="str">
        <f>IF(K17&lt;=0,"",IF(K17&lt;=2,"Muy Baja",IF(K17&lt;=24,"Baja",IF(K17&lt;=500,"Media",IF(K17&lt;=5000,"Alta","Muy Alta")))))</f>
        <v>Alta</v>
      </c>
      <c r="M17" s="178">
        <f>IF(L17="","",IF(L17="Muy Baja",0.2,IF(L17="Baja",0.4,IF(L17="Media",0.6,IF(L17="Alta",0.8,IF(L17="Muy Alta",1,))))))</f>
        <v>0.8</v>
      </c>
      <c r="N17" s="171" t="s">
        <v>315</v>
      </c>
      <c r="O17" s="178">
        <f>IF(N17="","",IF(N17="menor a 10 SMLMV",0.2,IF(N17="ENTRE 10 Y 50 SMLMV",0.4,IF(N17="entre 50 y 100 SMLMV",0.6,IF(N17="entre 100 y 500 SMLMV",0.8,IF(N17="Mayor a 500 SMLMV",1,))))))</f>
        <v>0</v>
      </c>
      <c r="P17" s="170"/>
      <c r="Q17" s="171" t="s">
        <v>226</v>
      </c>
      <c r="R17" s="170" t="str">
        <f>IF(S17&lt;=0,"",IF(S17&lt;=20%,"Leve",IF(S17&lt;=40%,"Menor",IF(S17&lt;=60%,"Moderado",IF(S17&lt;=80%,"Mayor","Catastrofico")))))</f>
        <v>Moderado</v>
      </c>
      <c r="S17" s="178">
        <f>IF(Q17="","",IF(Q17="El riesgo afecta la imagen de algún área de la organización",0.2,IF(Q17="El riesgo afecta la imagen de la entidad internamente, de conocimiento general nivel interno, de junta directiva y accionistas y/o de proveedores",0.4,IF(Q17="El riesgo afecta la imagen de la entidad con algunos usuarios de relevancia frente al logro de los objetivos",0.6,IF(Q17="El riesgo afecta la imagen de la entidad con efecto publicitario sostenido a nivel de sector administrativo, nivel departamental o municipal",0.8,IF(Q17="El riesgo afecta la imagen de la entidad a nivel nacional, con efecto publicitario sostenido a nivel país",1,))))))</f>
        <v>0.6</v>
      </c>
      <c r="T17" s="170" t="str">
        <f>IF(U17&lt;=0,"",IF(U17&lt;=20%,"Leve",IF(U17&lt;=40%,"Menor",IF(U17&lt;=60%,"Moderado",IF(U17&lt;=80%,"Mayor","Catastrofico")))))</f>
        <v>Moderado</v>
      </c>
      <c r="U17" s="160">
        <f>+S17</f>
        <v>0.6</v>
      </c>
      <c r="V17" s="161" t="str">
        <f>IF(OR(AND(L17="Muy Baja",T17="Leve"),AND(L17="Muy Baja",T17="Menor"),AND(L17="Baja",T17="Leve")),"Bajo",IF(OR(AND(L17="Muy baja",T17="Moderado"),AND(L17="Baja",T17="Menor"),AND(L17="Baja",T17="Moderado"),AND(L17="Media",T17="Leve"),AND(L17="Media",T17="Menor"),AND(L17="Media",T17="Moderado"),AND(L17="Alta",T17="Leve"),AND(L17="Alta",T17="Menor")),"Moderado",IF(OR(AND(L17="Muy Baja",T17="Mayor"),AND(L17="Baja",T17="Mayor"),AND(L17="Media",T17="Mayor"),AND(L17="Alta",T17="Moderado"),AND(L17="Alta",T17="Mayor"),AND(L17="Muy Alta",T17="Leve"),AND(L17="Muy Alta",T17="Menor"),AND(L17="Muy Alta",T17="Moderado"),AND(L17="Muy Alta",T17="Mayor")),"Alto",IF(OR(AND(L17="Muy Baja",T17="Catastrofico"),AND(L17="Baja",T17="Catastrofico"),AND(L17="Media",T17="Catastrofico"),AND(L17="Alta",T17="Catastrofico"),AND(L17="Muy Alta",T17="Catastrofico")),"Extremo",))))</f>
        <v>Alto</v>
      </c>
      <c r="W17" s="60">
        <v>1</v>
      </c>
      <c r="X17" s="50" t="s">
        <v>345</v>
      </c>
      <c r="Y17" s="50" t="s">
        <v>346</v>
      </c>
      <c r="Z17" s="50" t="s">
        <v>347</v>
      </c>
      <c r="AA17" s="50" t="s">
        <v>348</v>
      </c>
      <c r="AB17" s="61" t="s">
        <v>319</v>
      </c>
      <c r="AC17" s="62">
        <f>IF(AB17="","",IF(AB17="Preventivo",0.25,IF(AB17="Detectivo",0.15,IF(AB17="Correctivo",0.1,))))</f>
        <v>0.25</v>
      </c>
      <c r="AD17" s="63" t="str">
        <f>+IF(OR(AB17='[1]11 FORMULAS'!$O$4,AB17='[1]11 FORMULAS'!$O$5),'[1]11 FORMULAS'!$P$5,IF(AB17='[1]11 FORMULAS'!$O$6,'[1]11 FORMULAS'!$P$6,""))</f>
        <v>Probabilidad</v>
      </c>
      <c r="AE17" s="61" t="s">
        <v>320</v>
      </c>
      <c r="AF17" s="62">
        <f>IF(AE17="","",IF(AE17="Manual",0.15,IF(AE17="Automatico",0.25,)))</f>
        <v>0.15</v>
      </c>
      <c r="AG17" s="64" t="s">
        <v>321</v>
      </c>
      <c r="AH17" s="64" t="s">
        <v>322</v>
      </c>
      <c r="AI17" s="64" t="s">
        <v>217</v>
      </c>
      <c r="AJ17" s="63">
        <f t="shared" si="1"/>
        <v>0.4</v>
      </c>
      <c r="AK17" s="63">
        <f>+M17*AJ17</f>
        <v>0.32000000000000006</v>
      </c>
      <c r="AL17" s="63">
        <f>+M17-AK17</f>
        <v>0.48</v>
      </c>
      <c r="AM17" s="63">
        <f>IF(AD17='[1]11 FORMULAS'!$P$6,U17-(U17*AJ17),U17)</f>
        <v>0.6</v>
      </c>
      <c r="AN17" s="169">
        <f>+AL16</f>
        <v>0.216</v>
      </c>
      <c r="AO17" s="170" t="str">
        <f>IF(AN17&lt;=0,"",IF(AN17&lt;=20%,"Muy Baja",IF(AN17&lt;=40%,"Baja",IF(AN17&lt;=60%,"Media",IF(AN17&lt;=80%,"Alta","Muy Alta")))))</f>
        <v>Baja</v>
      </c>
      <c r="AP17" s="169">
        <f>+AM16</f>
        <v>0.2</v>
      </c>
      <c r="AQ17" s="170" t="str">
        <f>IF(AP17&lt;=0,"",IF(AP17&lt;=20%,"Leve",IF(AP17&lt;=40%,"Menor",IF(AP17&lt;=60%,"Moderado",IF(AP17&lt;=80%,"Mayor","Catastrofico")))))</f>
        <v>Leve</v>
      </c>
      <c r="AR17" s="161" t="str">
        <f>IF(OR(AND(AO17="Muy Baja",AQ17="Leve"),AND(AO17="Muy Baja",AQ17="Menor"),AND(AO17="Baja",AQ17="Leve")),"Bajo",IF(OR(AND(AO17="Muy baja",AQ17="Moderado"),AND(AO17="Baja",AQ17="Menor"),AND(AO17="Baja",AQ17="Moderado"),AND(AO17="Media",AQ17="Leve"),AND(AO17="Media",AQ17="Menor"),AND(AO17="Media",AQ17="Moderado"),AND(AO17="Alta",AQ17="Leve"),AND(AO17="Alta",AQ17="Menor")),"Moderado",IF(OR(AND(AO17="Muy Baja",AQ17="Mayor"),AND(AO17="Baja",AQ17="Mayor"),AND(AO17="Media",AQ17="Mayor"),AND(AO17="Alta",AQ17="Moderado"),AND(AO17="Alta",AQ17="Mayor"),AND(AO17="Muy Alta",AQ17="Leve"),AND(AO17="Muy Alta",AQ17="Menor"),AND(AO17="Muy Alta",AQ17="Moderado"),AND(AO17="Muy Alta",AQ17="Mayor")),"Alto",IF(OR(AND(AO17="Muy Baja",AQ17="Catastrofico"),AND(AO17="Baja",AQ17="Catastrofico"),AND(AO17="Media",AQ17="Catastrofico"),AND(AO17="Alta",AQ17="Catastrofico"),AND(AO17="Muy Alta",AQ17="Catastrofico")),"Extremo",""))))</f>
        <v>Bajo</v>
      </c>
      <c r="AS17" s="171" t="s">
        <v>338</v>
      </c>
      <c r="AT17" s="105"/>
      <c r="AU17" s="105"/>
      <c r="AV17" s="105"/>
      <c r="AW17" s="105"/>
      <c r="AX17" s="105"/>
      <c r="AY17" s="105"/>
      <c r="AZ17" s="105"/>
      <c r="BA17" s="105"/>
      <c r="BB17" s="105"/>
      <c r="BC17" s="105"/>
      <c r="BI17" s="37"/>
    </row>
    <row r="18" spans="1:61" s="56" customFormat="1" ht="116.1" customHeight="1">
      <c r="A18" s="172"/>
      <c r="B18" s="174"/>
      <c r="C18" s="174"/>
      <c r="D18" s="174"/>
      <c r="E18" s="174"/>
      <c r="F18" s="173"/>
      <c r="G18" s="174"/>
      <c r="H18" s="174"/>
      <c r="I18" s="174"/>
      <c r="J18" s="172"/>
      <c r="K18" s="177"/>
      <c r="L18" s="170"/>
      <c r="M18" s="179"/>
      <c r="N18" s="171"/>
      <c r="O18" s="179"/>
      <c r="P18" s="170"/>
      <c r="Q18" s="171"/>
      <c r="R18" s="170"/>
      <c r="S18" s="179"/>
      <c r="T18" s="170"/>
      <c r="U18" s="160"/>
      <c r="V18" s="161"/>
      <c r="W18" s="60">
        <v>2</v>
      </c>
      <c r="X18" s="50" t="s">
        <v>345</v>
      </c>
      <c r="Y18" s="50" t="s">
        <v>349</v>
      </c>
      <c r="Z18" s="50" t="s">
        <v>350</v>
      </c>
      <c r="AA18" s="50" t="str">
        <f t="shared" ref="AA18" si="7">+CONCATENATE(X18," ",Y18," ",Z18)</f>
        <v>El lider de comunicación digital revisa los textos/piezas multimedias que acompañarian las publicaciones en las redes sociales con el objetivo que cumpla con los criterios de calidad, claridad, veracidad y oportunidad  de manera diaria. En caso que no cumpla con los criterios se solicita ajustar el contenido hasta que cumpla con los criterios establecidos a los creadores del contenido. Una vez cumple con los criterios se procede a la publicación.</v>
      </c>
      <c r="AB18" s="61" t="s">
        <v>319</v>
      </c>
      <c r="AC18" s="62">
        <f t="shared" ref="AC18:AC19" si="8">IF(AB18="","",IF(AB18="Preventivo",0.25,IF(AB18="Detectivo",0.15,IF(AB18="Correctivo",0.1,))))</f>
        <v>0.25</v>
      </c>
      <c r="AD18" s="63" t="str">
        <f>+IF(OR(AB18='[1]11 FORMULAS'!$O$4,AB18='[1]11 FORMULAS'!$O$5),'[1]11 FORMULAS'!$P$5,IF(AB18='[1]11 FORMULAS'!$O$6,'[1]11 FORMULAS'!$P$6,""))</f>
        <v>Probabilidad</v>
      </c>
      <c r="AE18" s="61" t="s">
        <v>320</v>
      </c>
      <c r="AF18" s="62">
        <f t="shared" ref="AF18:AF19" si="9">IF(AE18="","",IF(AE18="Manual",0.15,IF(AE18="Automatico",0.25,)))</f>
        <v>0.15</v>
      </c>
      <c r="AG18" s="64" t="s">
        <v>321</v>
      </c>
      <c r="AH18" s="64" t="s">
        <v>322</v>
      </c>
      <c r="AI18" s="64" t="s">
        <v>217</v>
      </c>
      <c r="AJ18" s="63">
        <f t="shared" si="1"/>
        <v>0.4</v>
      </c>
      <c r="AK18" s="63">
        <f>+AL17*AJ18</f>
        <v>0.192</v>
      </c>
      <c r="AL18" s="63">
        <f>+AL17-AK18</f>
        <v>0.28799999999999998</v>
      </c>
      <c r="AM18" s="63">
        <f>IF(AD18='[1]11 FORMULAS'!$P$6,AM17-(AM17*AJ18),AM17)</f>
        <v>0.6</v>
      </c>
      <c r="AN18" s="169"/>
      <c r="AO18" s="170"/>
      <c r="AP18" s="169"/>
      <c r="AQ18" s="170"/>
      <c r="AR18" s="161"/>
      <c r="AS18" s="171"/>
      <c r="AT18" s="105"/>
      <c r="AU18" s="105"/>
      <c r="AV18" s="105"/>
      <c r="AW18" s="105"/>
      <c r="AX18" s="105"/>
      <c r="AY18" s="105"/>
      <c r="AZ18" s="105"/>
      <c r="BA18" s="105"/>
      <c r="BB18" s="105"/>
      <c r="BC18" s="105"/>
      <c r="BI18" s="37"/>
    </row>
    <row r="19" spans="1:61" s="56" customFormat="1" ht="116.1" customHeight="1">
      <c r="A19" s="172"/>
      <c r="B19" s="174"/>
      <c r="C19" s="174"/>
      <c r="D19" s="174"/>
      <c r="E19" s="174"/>
      <c r="F19" s="173"/>
      <c r="G19" s="174"/>
      <c r="H19" s="174"/>
      <c r="I19" s="174"/>
      <c r="J19" s="172"/>
      <c r="K19" s="177"/>
      <c r="L19" s="170"/>
      <c r="M19" s="179"/>
      <c r="N19" s="171"/>
      <c r="O19" s="179"/>
      <c r="P19" s="170"/>
      <c r="Q19" s="171"/>
      <c r="R19" s="170"/>
      <c r="S19" s="179"/>
      <c r="T19" s="170"/>
      <c r="U19" s="160"/>
      <c r="V19" s="161"/>
      <c r="W19" s="60">
        <v>3</v>
      </c>
      <c r="X19" s="50" t="s">
        <v>345</v>
      </c>
      <c r="Y19" s="50" t="s">
        <v>351</v>
      </c>
      <c r="Z19" s="50" t="s">
        <v>352</v>
      </c>
      <c r="AA19" s="50" t="str">
        <f>+CONCATENATE(X19," ",Y19," ",Z19)</f>
        <v>El lider de comunicación digital establece protocolos de seguridad para el acceso a las cuentas de redes sociales configurando la doble verificación para el acceso en casa una de estas la cual se actualiza con la rotación del personal que ha estado a cargo del manejo de la cuenta, con el propósito de garantizar la imagen reputacional.</v>
      </c>
      <c r="AB19" s="61" t="s">
        <v>319</v>
      </c>
      <c r="AC19" s="62">
        <f t="shared" si="8"/>
        <v>0.25</v>
      </c>
      <c r="AD19" s="63" t="str">
        <f>+IF(OR(AB19='[1]11 FORMULAS'!$O$4,AB19='[1]11 FORMULAS'!$O$5),'[1]11 FORMULAS'!$P$5,IF(AB19='[1]11 FORMULAS'!$O$6,'[1]11 FORMULAS'!$P$6,""))</f>
        <v>Probabilidad</v>
      </c>
      <c r="AE19" s="61" t="s">
        <v>320</v>
      </c>
      <c r="AF19" s="62">
        <f t="shared" si="9"/>
        <v>0.15</v>
      </c>
      <c r="AG19" s="64" t="s">
        <v>321</v>
      </c>
      <c r="AH19" s="64" t="s">
        <v>322</v>
      </c>
      <c r="AI19" s="64" t="s">
        <v>217</v>
      </c>
      <c r="AJ19" s="63">
        <f t="shared" si="1"/>
        <v>0.4</v>
      </c>
      <c r="AK19" s="63">
        <f t="shared" ref="AK19" si="10">+AL18*AJ19</f>
        <v>0.1152</v>
      </c>
      <c r="AL19" s="63">
        <f t="shared" ref="AL19" si="11">+AL18-AK19</f>
        <v>0.17279999999999998</v>
      </c>
      <c r="AM19" s="63">
        <f>IF(AD19='[1]11 FORMULAS'!$P$6,AM18-(AM18*AJ19),AM18)</f>
        <v>0.6</v>
      </c>
      <c r="AN19" s="169"/>
      <c r="AO19" s="170"/>
      <c r="AP19" s="169"/>
      <c r="AQ19" s="170"/>
      <c r="AR19" s="161"/>
      <c r="AS19" s="171"/>
      <c r="AT19" s="105"/>
      <c r="AU19" s="105"/>
      <c r="AV19" s="105"/>
      <c r="AW19" s="105"/>
      <c r="AX19" s="105"/>
      <c r="AY19" s="105"/>
      <c r="AZ19" s="105"/>
      <c r="BA19" s="105"/>
      <c r="BB19" s="105"/>
      <c r="BC19" s="105"/>
      <c r="BI19" s="37"/>
    </row>
  </sheetData>
  <mergeCells count="178">
    <mergeCell ref="A17:A19"/>
    <mergeCell ref="F17:F19"/>
    <mergeCell ref="G17:G19"/>
    <mergeCell ref="H17:H19"/>
    <mergeCell ref="I17:I19"/>
    <mergeCell ref="A7:V7"/>
    <mergeCell ref="AN17:AN19"/>
    <mergeCell ref="AO17:AO19"/>
    <mergeCell ref="AY17:AY19"/>
    <mergeCell ref="B17:B19"/>
    <mergeCell ref="C17:C19"/>
    <mergeCell ref="D17:D19"/>
    <mergeCell ref="E17:E19"/>
    <mergeCell ref="J17:J19"/>
    <mergeCell ref="K17:K19"/>
    <mergeCell ref="L17:L19"/>
    <mergeCell ref="M17:M19"/>
    <mergeCell ref="N17:N19"/>
    <mergeCell ref="O17:O19"/>
    <mergeCell ref="P17:P19"/>
    <mergeCell ref="Q17:Q19"/>
    <mergeCell ref="R17:R19"/>
    <mergeCell ref="S17:S19"/>
    <mergeCell ref="T17:T19"/>
    <mergeCell ref="AZ17:AZ19"/>
    <mergeCell ref="BA17:BA19"/>
    <mergeCell ref="BB17:BB19"/>
    <mergeCell ref="BC17:BC19"/>
    <mergeCell ref="AP17:AP19"/>
    <mergeCell ref="AQ17:AQ19"/>
    <mergeCell ref="AR17:AR19"/>
    <mergeCell ref="AS17:AS19"/>
    <mergeCell ref="AT17:AT19"/>
    <mergeCell ref="AU17:AU19"/>
    <mergeCell ref="AV17:AV19"/>
    <mergeCell ref="AW17:AW19"/>
    <mergeCell ref="AX17:AX19"/>
    <mergeCell ref="U17:U19"/>
    <mergeCell ref="V17:V19"/>
    <mergeCell ref="BC15:BC16"/>
    <mergeCell ref="AW15:AW16"/>
    <mergeCell ref="AX15:AX16"/>
    <mergeCell ref="AY15:AY16"/>
    <mergeCell ref="AZ15:AZ16"/>
    <mergeCell ref="BA15:BA16"/>
    <mergeCell ref="M15:M16"/>
    <mergeCell ref="N15:N16"/>
    <mergeCell ref="O15:O16"/>
    <mergeCell ref="P15:P16"/>
    <mergeCell ref="Q15:Q16"/>
    <mergeCell ref="R15:R16"/>
    <mergeCell ref="U15:U16"/>
    <mergeCell ref="V15:V16"/>
    <mergeCell ref="AV15:AV16"/>
    <mergeCell ref="AP15:AP16"/>
    <mergeCell ref="AQ15:AQ16"/>
    <mergeCell ref="AR15:AR16"/>
    <mergeCell ref="AS15:AS16"/>
    <mergeCell ref="AT15:AT16"/>
    <mergeCell ref="AU15:AU16"/>
    <mergeCell ref="S15:S16"/>
    <mergeCell ref="T15:T16"/>
    <mergeCell ref="AO15:AO16"/>
    <mergeCell ref="BB15:BB16"/>
    <mergeCell ref="K8:V8"/>
    <mergeCell ref="AN9:AN11"/>
    <mergeCell ref="AO9:AO11"/>
    <mergeCell ref="AP9:AP11"/>
    <mergeCell ref="R9:R11"/>
    <mergeCell ref="S9:S11"/>
    <mergeCell ref="T9:T11"/>
    <mergeCell ref="U9:U11"/>
    <mergeCell ref="AZ12:AZ14"/>
    <mergeCell ref="BA12:BA14"/>
    <mergeCell ref="U12:U14"/>
    <mergeCell ref="L15:L16"/>
    <mergeCell ref="AN15:AN16"/>
    <mergeCell ref="P12:P14"/>
    <mergeCell ref="M12:M14"/>
    <mergeCell ref="N12:N14"/>
    <mergeCell ref="O12:O14"/>
    <mergeCell ref="BC10:BC11"/>
    <mergeCell ref="AU10:AU11"/>
    <mergeCell ref="AV10:AV11"/>
    <mergeCell ref="AW10:AW11"/>
    <mergeCell ref="AX10:AZ10"/>
    <mergeCell ref="BA10:BA11"/>
    <mergeCell ref="M9:M11"/>
    <mergeCell ref="W8:AA10"/>
    <mergeCell ref="AB8:AS8"/>
    <mergeCell ref="AB10:AF10"/>
    <mergeCell ref="AJ9:AJ10"/>
    <mergeCell ref="AL9:AL10"/>
    <mergeCell ref="AM9:AM10"/>
    <mergeCell ref="AT10:AT11"/>
    <mergeCell ref="BB12:BB14"/>
    <mergeCell ref="BC12:BC14"/>
    <mergeCell ref="AW12:AW14"/>
    <mergeCell ref="AX12:AX14"/>
    <mergeCell ref="C15:C16"/>
    <mergeCell ref="D15:D16"/>
    <mergeCell ref="E15:E16"/>
    <mergeCell ref="F15:F16"/>
    <mergeCell ref="AS12:AS14"/>
    <mergeCell ref="AT12:AT14"/>
    <mergeCell ref="AU12:AU14"/>
    <mergeCell ref="V12:V14"/>
    <mergeCell ref="AN12:AN14"/>
    <mergeCell ref="AO12:AO14"/>
    <mergeCell ref="AP12:AP14"/>
    <mergeCell ref="AQ12:AQ14"/>
    <mergeCell ref="AR12:AR14"/>
    <mergeCell ref="G15:G16"/>
    <mergeCell ref="H15:H16"/>
    <mergeCell ref="I15:I16"/>
    <mergeCell ref="J15:J16"/>
    <mergeCell ref="J12:J14"/>
    <mergeCell ref="K12:K14"/>
    <mergeCell ref="L12:L14"/>
    <mergeCell ref="X6:AI6"/>
    <mergeCell ref="BB6:BC6"/>
    <mergeCell ref="D5:E5"/>
    <mergeCell ref="W7:AS7"/>
    <mergeCell ref="AT7:BC9"/>
    <mergeCell ref="V9:V11"/>
    <mergeCell ref="AB9:AI9"/>
    <mergeCell ref="AG10:AI10"/>
    <mergeCell ref="Q9:Q11"/>
    <mergeCell ref="L5:M5"/>
    <mergeCell ref="BB5:BC5"/>
    <mergeCell ref="D1:BA1"/>
    <mergeCell ref="BB1:BC1"/>
    <mergeCell ref="D2:BA2"/>
    <mergeCell ref="BB2:BC2"/>
    <mergeCell ref="D3:BA3"/>
    <mergeCell ref="BB3:BC3"/>
    <mergeCell ref="D4:BA4"/>
    <mergeCell ref="BB4:BC4"/>
    <mergeCell ref="L6:M6"/>
    <mergeCell ref="BB10:BB11"/>
    <mergeCell ref="D6:K6"/>
    <mergeCell ref="A1:C4"/>
    <mergeCell ref="A5:C5"/>
    <mergeCell ref="A6:C6"/>
    <mergeCell ref="A10:A11"/>
    <mergeCell ref="A12:A14"/>
    <mergeCell ref="A15:A16"/>
    <mergeCell ref="AQ9:AQ11"/>
    <mergeCell ref="AR9:AR11"/>
    <mergeCell ref="AS9:AS11"/>
    <mergeCell ref="AV12:AV14"/>
    <mergeCell ref="K15:K16"/>
    <mergeCell ref="Q12:Q14"/>
    <mergeCell ref="R12:R14"/>
    <mergeCell ref="S12:S14"/>
    <mergeCell ref="T12:T14"/>
    <mergeCell ref="I12:I14"/>
    <mergeCell ref="L9:L11"/>
    <mergeCell ref="N9:N11"/>
    <mergeCell ref="O9:O11"/>
    <mergeCell ref="P9:P11"/>
    <mergeCell ref="AY12:AY14"/>
    <mergeCell ref="B15:B16"/>
    <mergeCell ref="B10:B11"/>
    <mergeCell ref="C10:C11"/>
    <mergeCell ref="D10:D11"/>
    <mergeCell ref="E10:E11"/>
    <mergeCell ref="F10:F11"/>
    <mergeCell ref="K9:K11"/>
    <mergeCell ref="G10:J10"/>
    <mergeCell ref="B12:B14"/>
    <mergeCell ref="C12:C14"/>
    <mergeCell ref="D12:D14"/>
    <mergeCell ref="E12:E14"/>
    <mergeCell ref="F12:F14"/>
    <mergeCell ref="G12:G14"/>
    <mergeCell ref="H12:H14"/>
    <mergeCell ref="A8:J9"/>
  </mergeCells>
  <conditionalFormatting sqref="L12">
    <cfRule type="cellIs" dxfId="148" priority="1029" operator="equal">
      <formula>"Muy Alta"</formula>
    </cfRule>
    <cfRule type="cellIs" dxfId="147" priority="1030" operator="equal">
      <formula>"Alta"</formula>
    </cfRule>
    <cfRule type="cellIs" dxfId="146" priority="1031" operator="equal">
      <formula>"Media"</formula>
    </cfRule>
    <cfRule type="cellIs" dxfId="145" priority="1032" operator="equal">
      <formula>"Baja"</formula>
    </cfRule>
    <cfRule type="cellIs" dxfId="144" priority="1033" operator="equal">
      <formula>"Muy Baja"</formula>
    </cfRule>
  </conditionalFormatting>
  <conditionalFormatting sqref="L15">
    <cfRule type="cellIs" dxfId="143" priority="994" operator="equal">
      <formula>"Muy Alta"</formula>
    </cfRule>
    <cfRule type="cellIs" dxfId="142" priority="995" operator="equal">
      <formula>"Alta"</formula>
    </cfRule>
    <cfRule type="cellIs" dxfId="141" priority="996" operator="equal">
      <formula>"Media"</formula>
    </cfRule>
    <cfRule type="cellIs" dxfId="140" priority="997" operator="equal">
      <formula>"Baja"</formula>
    </cfRule>
    <cfRule type="cellIs" dxfId="139" priority="998" operator="equal">
      <formula>"Muy Baja"</formula>
    </cfRule>
  </conditionalFormatting>
  <conditionalFormatting sqref="L17">
    <cfRule type="cellIs" dxfId="138" priority="106" operator="equal">
      <formula>"Muy Alta"</formula>
    </cfRule>
    <cfRule type="cellIs" dxfId="137" priority="107" operator="equal">
      <formula>"Alta"</formula>
    </cfRule>
    <cfRule type="cellIs" dxfId="136" priority="108" operator="equal">
      <formula>"Media"</formula>
    </cfRule>
    <cfRule type="cellIs" dxfId="135" priority="109" operator="equal">
      <formula>"Baja"</formula>
    </cfRule>
    <cfRule type="cellIs" dxfId="134" priority="110" operator="equal">
      <formula>"Muy Baja"</formula>
    </cfRule>
  </conditionalFormatting>
  <conditionalFormatting sqref="N15 N12">
    <cfRule type="cellIs" dxfId="133" priority="213" operator="equal">
      <formula>$V$12</formula>
    </cfRule>
    <cfRule type="cellIs" dxfId="132" priority="214" operator="equal">
      <formula>$V$13</formula>
    </cfRule>
    <cfRule type="cellIs" dxfId="131" priority="215" operator="equal">
      <formula>$V$14</formula>
    </cfRule>
    <cfRule type="cellIs" dxfId="130" priority="216" operator="equal">
      <formula>#REF!</formula>
    </cfRule>
    <cfRule type="cellIs" dxfId="129" priority="217" operator="equal">
      <formula>#REF!</formula>
    </cfRule>
  </conditionalFormatting>
  <conditionalFormatting sqref="N17">
    <cfRule type="cellIs" dxfId="128" priority="68" operator="equal">
      <formula>$V$12</formula>
    </cfRule>
    <cfRule type="cellIs" dxfId="127" priority="69" operator="equal">
      <formula>$V$13</formula>
    </cfRule>
    <cfRule type="cellIs" dxfId="126" priority="70" operator="equal">
      <formula>$V$14</formula>
    </cfRule>
    <cfRule type="cellIs" dxfId="125" priority="71" operator="equal">
      <formula>#REF!</formula>
    </cfRule>
    <cfRule type="cellIs" dxfId="124" priority="72" operator="equal">
      <formula>#REF!</formula>
    </cfRule>
  </conditionalFormatting>
  <conditionalFormatting sqref="P12 P15">
    <cfRule type="cellIs" dxfId="123" priority="1024" operator="equal">
      <formula>"catastrofico"</formula>
    </cfRule>
    <cfRule type="cellIs" dxfId="122" priority="1025" operator="equal">
      <formula>"Mayor"</formula>
    </cfRule>
    <cfRule type="cellIs" dxfId="121" priority="1026" operator="equal">
      <formula>"Moderado"</formula>
    </cfRule>
    <cfRule type="cellIs" dxfId="120" priority="1027" operator="equal">
      <formula>"menor"</formula>
    </cfRule>
    <cfRule type="cellIs" dxfId="119" priority="1028" operator="equal">
      <formula>"leve"</formula>
    </cfRule>
  </conditionalFormatting>
  <conditionalFormatting sqref="P17">
    <cfRule type="cellIs" dxfId="118" priority="116" operator="equal">
      <formula>"catastrofico"</formula>
    </cfRule>
    <cfRule type="cellIs" dxfId="117" priority="117" operator="equal">
      <formula>"Mayor"</formula>
    </cfRule>
    <cfRule type="cellIs" dxfId="116" priority="118" operator="equal">
      <formula>"Moderado"</formula>
    </cfRule>
    <cfRule type="cellIs" dxfId="115" priority="119" operator="equal">
      <formula>"menor"</formula>
    </cfRule>
    <cfRule type="cellIs" dxfId="114" priority="120" operator="equal">
      <formula>"leve"</formula>
    </cfRule>
  </conditionalFormatting>
  <conditionalFormatting sqref="R12">
    <cfRule type="cellIs" dxfId="113" priority="1019" operator="equal">
      <formula>"catastrofico"</formula>
    </cfRule>
    <cfRule type="cellIs" dxfId="112" priority="1020" operator="equal">
      <formula>"Mayor"</formula>
    </cfRule>
    <cfRule type="cellIs" dxfId="111" priority="1021" operator="equal">
      <formula>"Moderado"</formula>
    </cfRule>
    <cfRule type="cellIs" dxfId="110" priority="1022" operator="equal">
      <formula>"menor"</formula>
    </cfRule>
    <cfRule type="cellIs" dxfId="109" priority="1023" operator="equal">
      <formula>"leve"</formula>
    </cfRule>
  </conditionalFormatting>
  <conditionalFormatting sqref="R15">
    <cfRule type="cellIs" dxfId="108" priority="989" operator="equal">
      <formula>"catastrofico"</formula>
    </cfRule>
    <cfRule type="cellIs" dxfId="107" priority="990" operator="equal">
      <formula>"Mayor"</formula>
    </cfRule>
    <cfRule type="cellIs" dxfId="106" priority="991" operator="equal">
      <formula>"Moderado"</formula>
    </cfRule>
    <cfRule type="cellIs" dxfId="105" priority="992" operator="equal">
      <formula>"menor"</formula>
    </cfRule>
    <cfRule type="cellIs" dxfId="104" priority="993" operator="equal">
      <formula>"leve"</formula>
    </cfRule>
  </conditionalFormatting>
  <conditionalFormatting sqref="R17">
    <cfRule type="cellIs" dxfId="103" priority="101" operator="equal">
      <formula>"catastrofico"</formula>
    </cfRule>
    <cfRule type="cellIs" dxfId="102" priority="102" operator="equal">
      <formula>"Mayor"</formula>
    </cfRule>
    <cfRule type="cellIs" dxfId="101" priority="103" operator="equal">
      <formula>"Moderado"</formula>
    </cfRule>
    <cfRule type="cellIs" dxfId="100" priority="104" operator="equal">
      <formula>"menor"</formula>
    </cfRule>
    <cfRule type="cellIs" dxfId="99" priority="105" operator="equal">
      <formula>"leve"</formula>
    </cfRule>
  </conditionalFormatting>
  <conditionalFormatting sqref="T12">
    <cfRule type="cellIs" dxfId="98" priority="1014" operator="equal">
      <formula>"catastrofico"</formula>
    </cfRule>
    <cfRule type="cellIs" dxfId="97" priority="1015" operator="equal">
      <formula>"Mayor"</formula>
    </cfRule>
    <cfRule type="cellIs" dxfId="96" priority="1016" operator="equal">
      <formula>"Moderado"</formula>
    </cfRule>
    <cfRule type="cellIs" dxfId="95" priority="1017" operator="equal">
      <formula>"menor"</formula>
    </cfRule>
    <cfRule type="cellIs" dxfId="94" priority="1018" operator="equal">
      <formula>"leve"</formula>
    </cfRule>
  </conditionalFormatting>
  <conditionalFormatting sqref="T15">
    <cfRule type="cellIs" dxfId="93" priority="984" operator="equal">
      <formula>"catastrofico"</formula>
    </cfRule>
    <cfRule type="cellIs" dxfId="92" priority="985" operator="equal">
      <formula>"Mayor"</formula>
    </cfRule>
    <cfRule type="cellIs" dxfId="91" priority="986" operator="equal">
      <formula>"Moderado"</formula>
    </cfRule>
    <cfRule type="cellIs" dxfId="90" priority="987" operator="equal">
      <formula>"menor"</formula>
    </cfRule>
    <cfRule type="cellIs" dxfId="89" priority="988" operator="equal">
      <formula>"leve"</formula>
    </cfRule>
  </conditionalFormatting>
  <conditionalFormatting sqref="T17">
    <cfRule type="cellIs" dxfId="88" priority="96" operator="equal">
      <formula>"catastrofico"</formula>
    </cfRule>
    <cfRule type="cellIs" dxfId="87" priority="97" operator="equal">
      <formula>"Mayor"</formula>
    </cfRule>
    <cfRule type="cellIs" dxfId="86" priority="98" operator="equal">
      <formula>"Moderado"</formula>
    </cfRule>
    <cfRule type="cellIs" dxfId="85" priority="99" operator="equal">
      <formula>"menor"</formula>
    </cfRule>
    <cfRule type="cellIs" dxfId="84" priority="100" operator="equal">
      <formula>"leve"</formula>
    </cfRule>
  </conditionalFormatting>
  <conditionalFormatting sqref="U12">
    <cfRule type="cellIs" dxfId="83" priority="1034" operator="equal">
      <formula>#REF!</formula>
    </cfRule>
    <cfRule type="cellIs" dxfId="82" priority="1035" operator="equal">
      <formula>#REF!</formula>
    </cfRule>
    <cfRule type="cellIs" dxfId="81" priority="1036" operator="equal">
      <formula>#REF!</formula>
    </cfRule>
    <cfRule type="cellIs" dxfId="80" priority="1037" operator="equal">
      <formula>#REF!</formula>
    </cfRule>
    <cfRule type="cellIs" dxfId="79" priority="1038" operator="equal">
      <formula>#REF!</formula>
    </cfRule>
  </conditionalFormatting>
  <conditionalFormatting sqref="U15">
    <cfRule type="cellIs" dxfId="78" priority="999" operator="equal">
      <formula>#REF!</formula>
    </cfRule>
    <cfRule type="cellIs" dxfId="77" priority="1000" operator="equal">
      <formula>#REF!</formula>
    </cfRule>
    <cfRule type="cellIs" dxfId="76" priority="1001" operator="equal">
      <formula>#REF!</formula>
    </cfRule>
    <cfRule type="cellIs" dxfId="75" priority="1002" operator="equal">
      <formula>#REF!</formula>
    </cfRule>
    <cfRule type="cellIs" dxfId="74" priority="1003" operator="equal">
      <formula>#REF!</formula>
    </cfRule>
  </conditionalFormatting>
  <conditionalFormatting sqref="U17">
    <cfRule type="cellIs" dxfId="73" priority="111" operator="equal">
      <formula>#REF!</formula>
    </cfRule>
    <cfRule type="cellIs" dxfId="72" priority="112" operator="equal">
      <formula>#REF!</formula>
    </cfRule>
    <cfRule type="cellIs" dxfId="71" priority="113" operator="equal">
      <formula>#REF!</formula>
    </cfRule>
    <cfRule type="cellIs" dxfId="70" priority="114" operator="equal">
      <formula>#REF!</formula>
    </cfRule>
    <cfRule type="cellIs" dxfId="69" priority="115" operator="equal">
      <formula>#REF!</formula>
    </cfRule>
  </conditionalFormatting>
  <conditionalFormatting sqref="V12">
    <cfRule type="cellIs" dxfId="68" priority="808" operator="equal">
      <formula>"Extremo"</formula>
    </cfRule>
    <cfRule type="cellIs" dxfId="67" priority="809" operator="equal">
      <formula>"Alto"</formula>
    </cfRule>
    <cfRule type="cellIs" dxfId="66" priority="810" operator="equal">
      <formula>"Moderado"</formula>
    </cfRule>
    <cfRule type="cellIs" dxfId="65" priority="811" operator="equal">
      <formula>"Bajo"</formula>
    </cfRule>
  </conditionalFormatting>
  <conditionalFormatting sqref="V15">
    <cfRule type="cellIs" dxfId="64" priority="804" operator="equal">
      <formula>"Extremo"</formula>
    </cfRule>
    <cfRule type="cellIs" dxfId="63" priority="805" operator="equal">
      <formula>"Alto"</formula>
    </cfRule>
    <cfRule type="cellIs" dxfId="62" priority="806" operator="equal">
      <formula>"Moderado"</formula>
    </cfRule>
    <cfRule type="cellIs" dxfId="61" priority="807" operator="equal">
      <formula>"Bajo"</formula>
    </cfRule>
  </conditionalFormatting>
  <conditionalFormatting sqref="V17">
    <cfRule type="cellIs" dxfId="60" priority="77" operator="equal">
      <formula>"Extremo"</formula>
    </cfRule>
    <cfRule type="cellIs" dxfId="59" priority="78" operator="equal">
      <formula>"Alto"</formula>
    </cfRule>
    <cfRule type="cellIs" dxfId="58" priority="79" operator="equal">
      <formula>"Moderado"</formula>
    </cfRule>
    <cfRule type="cellIs" dxfId="57" priority="80" operator="equal">
      <formula>"Bajo"</formula>
    </cfRule>
  </conditionalFormatting>
  <conditionalFormatting sqref="AO15">
    <cfRule type="cellIs" dxfId="56" priority="979" operator="equal">
      <formula>"Muy Alta"</formula>
    </cfRule>
    <cfRule type="cellIs" dxfId="55" priority="980" operator="equal">
      <formula>"Alta"</formula>
    </cfRule>
    <cfRule type="cellIs" dxfId="54" priority="981" operator="equal">
      <formula>"Media"</formula>
    </cfRule>
    <cfRule type="cellIs" dxfId="53" priority="982" operator="equal">
      <formula>"Baja"</formula>
    </cfRule>
    <cfRule type="cellIs" dxfId="52" priority="983" operator="equal">
      <formula>"Muy Baja"</formula>
    </cfRule>
  </conditionalFormatting>
  <conditionalFormatting sqref="AO17">
    <cfRule type="cellIs" dxfId="51" priority="91" operator="equal">
      <formula>"Muy Alta"</formula>
    </cfRule>
    <cfRule type="cellIs" dxfId="50" priority="92" operator="equal">
      <formula>"Alta"</formula>
    </cfRule>
    <cfRule type="cellIs" dxfId="49" priority="93" operator="equal">
      <formula>"Media"</formula>
    </cfRule>
    <cfRule type="cellIs" dxfId="48" priority="94" operator="equal">
      <formula>"Baja"</formula>
    </cfRule>
    <cfRule type="cellIs" dxfId="47" priority="95" operator="equal">
      <formula>"Muy Baja"</formula>
    </cfRule>
  </conditionalFormatting>
  <conditionalFormatting sqref="AQ15">
    <cfRule type="cellIs" dxfId="46" priority="974" operator="equal">
      <formula>"Catastrofico"</formula>
    </cfRule>
    <cfRule type="cellIs" dxfId="45" priority="975" operator="equal">
      <formula>"Mayor"</formula>
    </cfRule>
    <cfRule type="cellIs" dxfId="44" priority="976" operator="equal">
      <formula>"Moderado"</formula>
    </cfRule>
    <cfRule type="cellIs" dxfId="43" priority="977" operator="equal">
      <formula>"Menor"</formula>
    </cfRule>
    <cfRule type="cellIs" dxfId="42" priority="978" operator="equal">
      <formula>"Leve"</formula>
    </cfRule>
  </conditionalFormatting>
  <conditionalFormatting sqref="AQ17">
    <cfRule type="cellIs" dxfId="41" priority="86" operator="equal">
      <formula>"Catastrofico"</formula>
    </cfRule>
    <cfRule type="cellIs" dxfId="40" priority="87" operator="equal">
      <formula>"Mayor"</formula>
    </cfRule>
    <cfRule type="cellIs" dxfId="39" priority="88" operator="equal">
      <formula>"Moderado"</formula>
    </cfRule>
    <cfRule type="cellIs" dxfId="38" priority="89" operator="equal">
      <formula>"Menor"</formula>
    </cfRule>
    <cfRule type="cellIs" dxfId="37" priority="90" operator="equal">
      <formula>"Leve"</formula>
    </cfRule>
  </conditionalFormatting>
  <conditionalFormatting sqref="AR15">
    <cfRule type="cellIs" dxfId="36" priority="796" operator="equal">
      <formula>"Extremo"</formula>
    </cfRule>
    <cfRule type="cellIs" dxfId="35" priority="797" operator="equal">
      <formula>"Alto"</formula>
    </cfRule>
    <cfRule type="cellIs" dxfId="34" priority="798" operator="equal">
      <formula>"Moderado"</formula>
    </cfRule>
    <cfRule type="cellIs" dxfId="33" priority="799" operator="equal">
      <formula>"Bajo"</formula>
    </cfRule>
  </conditionalFormatting>
  <conditionalFormatting sqref="AR17">
    <cfRule type="cellIs" dxfId="32" priority="73" operator="equal">
      <formula>"Extremo"</formula>
    </cfRule>
    <cfRule type="cellIs" dxfId="31" priority="74" operator="equal">
      <formula>"Alto"</formula>
    </cfRule>
    <cfRule type="cellIs" dxfId="30" priority="75" operator="equal">
      <formula>"Moderado"</formula>
    </cfRule>
    <cfRule type="cellIs" dxfId="29" priority="76" operator="equal">
      <formula>"Bajo"</formula>
    </cfRule>
  </conditionalFormatting>
  <conditionalFormatting sqref="AS12">
    <cfRule type="cellIs" dxfId="28" priority="882" operator="equal">
      <formula>"Evitar"</formula>
    </cfRule>
    <cfRule type="cellIs" dxfId="27" priority="883" operator="equal">
      <formula>"Aceptar"</formula>
    </cfRule>
    <cfRule type="cellIs" dxfId="26" priority="884" operator="equal">
      <formula>"reducir transferir"</formula>
    </cfRule>
    <cfRule type="cellIs" dxfId="25" priority="885" operator="equal">
      <formula>"reducir mitigar"</formula>
    </cfRule>
    <cfRule type="cellIs" dxfId="24" priority="886" operator="equal">
      <formula>"Reducir mitigar"</formula>
    </cfRule>
  </conditionalFormatting>
  <conditionalFormatting sqref="AS15">
    <cfRule type="cellIs" dxfId="23" priority="877" operator="equal">
      <formula>"Evitar"</formula>
    </cfRule>
    <cfRule type="cellIs" dxfId="22" priority="878" operator="equal">
      <formula>"Aceptar"</formula>
    </cfRule>
    <cfRule type="cellIs" dxfId="21" priority="879" operator="equal">
      <formula>"reducir transferir"</formula>
    </cfRule>
    <cfRule type="cellIs" dxfId="20" priority="880" operator="equal">
      <formula>"reducir mitigar"</formula>
    </cfRule>
    <cfRule type="cellIs" dxfId="19" priority="881" operator="equal">
      <formula>"Reducir mitigar"</formula>
    </cfRule>
  </conditionalFormatting>
  <conditionalFormatting sqref="AS17">
    <cfRule type="cellIs" dxfId="18" priority="81" operator="equal">
      <formula>"Evitar"</formula>
    </cfRule>
    <cfRule type="cellIs" dxfId="17" priority="82" operator="equal">
      <formula>"Aceptar"</formula>
    </cfRule>
    <cfRule type="cellIs" dxfId="16" priority="83" operator="equal">
      <formula>"reducir transferir"</formula>
    </cfRule>
    <cfRule type="cellIs" dxfId="15" priority="84" operator="equal">
      <formula>"reducir mitigar"</formula>
    </cfRule>
    <cfRule type="cellIs" dxfId="14" priority="85" operator="equal">
      <formula>"Reducir mitigar"</formula>
    </cfRule>
  </conditionalFormatting>
  <conditionalFormatting sqref="AO12">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Q12">
    <cfRule type="cellIs" dxfId="8" priority="5" operator="equal">
      <formula>"Catastrofico"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R1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3">
    <dataValidation type="list" allowBlank="1" showInputMessage="1" showErrorMessage="1" sqref="AS12 AS15 AS17" xr:uid="{00000000-0002-0000-0200-000000000000}">
      <formula1>"Reducir mitigar,Reducir Transferir,Aceptar,Evitar"</formula1>
    </dataValidation>
    <dataValidation type="list" allowBlank="1" showInputMessage="1" showErrorMessage="1" sqref="H15:I15 H12:I12 H17:I17" xr:uid="{00000000-0002-0000-0200-000001000000}">
      <formula1>"Procesos,Evento externo,Talento humano,Tecnologias,Infraestructura"</formula1>
    </dataValidation>
    <dataValidation type="list" allowBlank="1" showInputMessage="1" showErrorMessage="1" sqref="K5" xr:uid="{00000000-0002-0000-0200-000005000000}">
      <formula1>"Estrategico,Misional,Apoyo"</formula1>
    </dataValidation>
    <dataValidation type="list" allowBlank="1" showInputMessage="1" showErrorMessage="1" sqref="C12:C19"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19"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19" xr:uid="{00000000-0002-0000-0200-000004000000}">
      <formula1>"N/A,menor a 10 SMLMV,ENTRE 10 Y 50 SMLMV,entre 50 y 100 SMLMV,entre 100 y 500 SMLMV,Mayor a 500 SMLMV"</formula1>
    </dataValidation>
    <dataValidation type="list" allowBlank="1" showInputMessage="1" showErrorMessage="1" sqref="BC12:BC19" xr:uid="{00000000-0002-0000-0200-000006000000}">
      <formula1>"Sin Iniciar,En proceso,Cerrado"</formula1>
    </dataValidation>
    <dataValidation type="list" allowBlank="1" showInputMessage="1" showErrorMessage="1" sqref="Q12:Q19" xr:uid="{00000000-0002-0000-0200-000007000000}">
      <formula1>$BI$1:$BI$6</formula1>
    </dataValidation>
    <dataValidation type="list" allowBlank="1" showInputMessage="1" showErrorMessage="1" sqref="AB12:AB19" xr:uid="{00000000-0002-0000-0200-000008000000}">
      <formula1>"Preventivo,Detectivo,Correctivo,NA"</formula1>
    </dataValidation>
    <dataValidation type="list" allowBlank="1" showInputMessage="1" showErrorMessage="1" sqref="AE12:AE19" xr:uid="{00000000-0002-0000-0200-000009000000}">
      <formula1>"Manual,Automatico,NA"</formula1>
    </dataValidation>
    <dataValidation type="list" allowBlank="1" showInputMessage="1" showErrorMessage="1" sqref="AG12:AG19" xr:uid="{00000000-0002-0000-0200-00000A000000}">
      <formula1>"Documentado,Sin Documentar,NA"</formula1>
    </dataValidation>
    <dataValidation type="list" allowBlank="1" showInputMessage="1" showErrorMessage="1" sqref="AH12:AH19" xr:uid="{00000000-0002-0000-0200-00000B000000}">
      <formula1>"Continua,Aleatoria,NA"</formula1>
    </dataValidation>
    <dataValidation type="list" allowBlank="1" showInputMessage="1" showErrorMessage="1" sqref="AI12:AI19" xr:uid="{00000000-0002-0000-0200-00000C000000}">
      <formula1>"Con Registro,Sin Registro,NA"</formula1>
    </dataValidation>
  </dataValidations>
  <pageMargins left="0.7" right="0.7" top="0.75" bottom="0.75" header="0.3" footer="0.3"/>
  <pageSetup orientation="portrait" horizontalDpi="4294967292"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5"/>
  <cols>
    <col min="1" max="1" width="11.7109375" customWidth="1"/>
    <col min="2" max="2" width="69.140625" customWidth="1"/>
    <col min="3" max="3" width="13.42578125" customWidth="1"/>
  </cols>
  <sheetData>
    <row r="2" spans="1:3">
      <c r="A2" s="180" t="s">
        <v>353</v>
      </c>
      <c r="B2" s="180"/>
      <c r="C2" s="180"/>
    </row>
    <row r="3" spans="1:3">
      <c r="A3" s="30" t="s">
        <v>354</v>
      </c>
      <c r="B3" s="30" t="s">
        <v>355</v>
      </c>
      <c r="C3" s="30" t="s">
        <v>356</v>
      </c>
    </row>
    <row r="4" spans="1:3">
      <c r="A4" s="27">
        <v>45028</v>
      </c>
      <c r="B4" s="28" t="s">
        <v>357</v>
      </c>
      <c r="C4" s="29" t="s">
        <v>358</v>
      </c>
    </row>
    <row r="5" spans="1:3" ht="30" customHeight="1">
      <c r="A5" s="26">
        <v>45565</v>
      </c>
      <c r="B5" s="25" t="s">
        <v>359</v>
      </c>
      <c r="C5" s="24" t="s">
        <v>360</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6" ma:contentTypeDescription="Crear nuevo documento." ma:contentTypeScope="" ma:versionID="a007a7a782a2772e1f0b609feb0d13c7">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1df3656dd330c65df442856c6028b2f7"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1ECD75-5CD1-4727-8FED-E550686F2336}"/>
</file>

<file path=customXml/itemProps2.xml><?xml version="1.0" encoding="utf-8"?>
<ds:datastoreItem xmlns:ds="http://schemas.openxmlformats.org/officeDocument/2006/customXml" ds:itemID="{7629AA0B-BECC-41C8-BFDB-84C6D5D07A6F}"/>
</file>

<file path=customXml/itemProps3.xml><?xml version="1.0" encoding="utf-8"?>
<ds:datastoreItem xmlns:ds="http://schemas.openxmlformats.org/officeDocument/2006/customXml" ds:itemID="{F3EA2B1E-A1D7-4D93-8716-8048D5BB7C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Mipg Planeación</cp:lastModifiedBy>
  <cp:revision/>
  <dcterms:created xsi:type="dcterms:W3CDTF">2006-09-16T00:00:00Z</dcterms:created>
  <dcterms:modified xsi:type="dcterms:W3CDTF">2025-10-09T03:51:33Z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