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4"/>
  <workbookPr filterPrivacy="1" codeName="ThisWorkbook" defaultThemeVersion="124226"/>
  <xr:revisionPtr revIDLastSave="0" documentId="13_ncr:1_{18924AEE-DF9B-1449-8788-516D2A63B4BF}" xr6:coauthVersionLast="47" xr6:coauthVersionMax="47" xr10:uidLastSave="{00000000-0000-0000-0000-000000000000}"/>
  <bookViews>
    <workbookView xWindow="0" yWindow="460" windowWidth="28800" windowHeight="15840" tabRatio="975" firstSheet="2" activeTab="2" xr2:uid="{00000000-000D-0000-FFFF-FFFF00000000}"/>
  </bookViews>
  <sheets>
    <sheet name="Indice" sheetId="28" r:id="rId1"/>
    <sheet name="CONTEXTO" sheetId="30" r:id="rId2"/>
    <sheet name="MATRIZ DE RIESGOS" sheetId="29" r:id="rId3"/>
    <sheet name="Control de Cambios" sheetId="31" r:id="rId4"/>
  </sheets>
  <externalReferences>
    <externalReference r:id="rId5"/>
    <externalReference r:id="rId6"/>
    <externalReference r:id="rId7"/>
    <externalReference r:id="rId8"/>
  </externalReferences>
  <definedNames>
    <definedName name="_xlnm._FilterDatabase" localSheetId="1" hidden="1">CONTEXTO!$A$4:$I$78</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fectación_Económica">'[1]3 PROBABIL E IMPACTO INHERENTE'!$X$11:$X$16</definedName>
    <definedName name="Departamentos">#REF!</definedName>
    <definedName name="Fuentes">#REF!</definedName>
    <definedName name="Indicadores">#REF!</definedName>
    <definedName name="Objetivos">OFFSET(#REF!,0,0,COUNTA(#REF!)-1,1)</definedName>
    <definedName name="RAN_C_AMENAZ">[2]NUEVAS_TABLAS!#REF!</definedName>
    <definedName name="RAN_C_TIPAME">[2]NUEVAS_TABLAS!#REF!</definedName>
    <definedName name="RAN_N_IMPAME">[2]NUEVAS_TABLAS!$B$2:$B$10</definedName>
    <definedName name="Tipo">'[1]11 FORMULAS'!$A$4:$A$11</definedName>
    <definedName name="Tipos">[3]TABLA!$G$2:$G$4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29" l="1"/>
  <c r="AD13" i="29"/>
  <c r="AC13" i="29"/>
  <c r="AJ13" i="29" s="1"/>
  <c r="AF12" i="29"/>
  <c r="AD12" i="29"/>
  <c r="AC12" i="29"/>
  <c r="AJ12" i="29" s="1"/>
  <c r="O12" i="29"/>
  <c r="P12" i="29" s="1"/>
  <c r="L12" i="29"/>
  <c r="M12" i="29" s="1"/>
  <c r="D44" i="28"/>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8" i="28"/>
  <c r="AF28" i="29"/>
  <c r="AD28" i="29"/>
  <c r="AC28" i="29"/>
  <c r="AA28" i="29"/>
  <c r="AF27" i="29"/>
  <c r="AD27" i="29"/>
  <c r="AC27" i="29"/>
  <c r="AJ27" i="29" s="1"/>
  <c r="AA27" i="29"/>
  <c r="AF26" i="29"/>
  <c r="AD26" i="29"/>
  <c r="AC26" i="29"/>
  <c r="AJ26" i="29" s="1"/>
  <c r="AA26" i="29"/>
  <c r="AF25" i="29"/>
  <c r="AD25" i="29"/>
  <c r="AC25" i="29"/>
  <c r="AJ25" i="29" s="1"/>
  <c r="AA25" i="29"/>
  <c r="AF24" i="29"/>
  <c r="AD24" i="29"/>
  <c r="AC24" i="29"/>
  <c r="AJ24" i="29" s="1"/>
  <c r="AA24" i="29"/>
  <c r="S24" i="29"/>
  <c r="U24" i="29" s="1"/>
  <c r="R24" i="29"/>
  <c r="O24" i="29"/>
  <c r="P24" i="29" s="1"/>
  <c r="L24" i="29"/>
  <c r="M24" i="29" s="1"/>
  <c r="F24" i="29"/>
  <c r="AF23" i="29"/>
  <c r="AD23" i="29"/>
  <c r="AC23" i="29"/>
  <c r="AA23" i="29"/>
  <c r="AF22" i="29"/>
  <c r="AD22" i="29"/>
  <c r="AC22" i="29"/>
  <c r="AA22" i="29"/>
  <c r="AF21" i="29"/>
  <c r="AD21" i="29"/>
  <c r="AC21" i="29"/>
  <c r="AA21" i="29"/>
  <c r="AF20" i="29"/>
  <c r="AD20" i="29"/>
  <c r="AC20" i="29"/>
  <c r="AA20" i="29"/>
  <c r="AF19" i="29"/>
  <c r="AD19" i="29"/>
  <c r="AC19" i="29"/>
  <c r="AA19" i="29"/>
  <c r="S19" i="29"/>
  <c r="R19" i="29" s="1"/>
  <c r="O19" i="29"/>
  <c r="P19" i="29" s="1"/>
  <c r="L19" i="29"/>
  <c r="M19" i="29" s="1"/>
  <c r="F19" i="29"/>
  <c r="F14" i="29"/>
  <c r="AK12" i="29" l="1"/>
  <c r="AL12" i="29" s="1"/>
  <c r="AN12" i="29" s="1"/>
  <c r="AK13" i="29"/>
  <c r="AL13" i="29" s="1"/>
  <c r="AJ28" i="29"/>
  <c r="AJ19" i="29"/>
  <c r="AJ21" i="29"/>
  <c r="AJ23" i="29"/>
  <c r="AJ20" i="29"/>
  <c r="AJ22" i="29"/>
  <c r="AK24" i="29"/>
  <c r="AL24" i="29" s="1"/>
  <c r="AM24" i="29"/>
  <c r="AM25" i="29" s="1"/>
  <c r="AM26" i="29" s="1"/>
  <c r="AM27" i="29" s="1"/>
  <c r="AM28" i="29" s="1"/>
  <c r="AP24" i="29" s="1"/>
  <c r="AQ24" i="29" s="1"/>
  <c r="T24" i="29"/>
  <c r="V24" i="29" s="1"/>
  <c r="AK19" i="29"/>
  <c r="AL19" i="29" s="1"/>
  <c r="U19" i="29"/>
  <c r="T19" i="29" s="1"/>
  <c r="V19" i="29" s="1"/>
  <c r="AA14" i="29"/>
  <c r="AA15" i="29"/>
  <c r="AA16" i="29"/>
  <c r="AA17" i="29"/>
  <c r="AA18" i="29"/>
  <c r="AF18" i="29"/>
  <c r="AF17" i="29"/>
  <c r="AF16" i="29"/>
  <c r="AF15" i="29"/>
  <c r="AF14" i="29"/>
  <c r="AK25" i="29" l="1"/>
  <c r="AL25" i="29" s="1"/>
  <c r="AK20" i="29"/>
  <c r="AL20" i="29" s="1"/>
  <c r="AM19" i="29"/>
  <c r="AM20" i="29" s="1"/>
  <c r="AM21" i="29" s="1"/>
  <c r="AM22" i="29" s="1"/>
  <c r="AM23" i="29" s="1"/>
  <c r="AP19" i="29" s="1"/>
  <c r="AQ19" i="29" s="1"/>
  <c r="F12" i="29"/>
  <c r="AK26" i="29" l="1"/>
  <c r="AL26" i="29" s="1"/>
  <c r="AK21" i="29"/>
  <c r="AL21" i="29" s="1"/>
  <c r="AD18" i="29"/>
  <c r="AC18" i="29"/>
  <c r="AJ18" i="29" s="1"/>
  <c r="AD17" i="29"/>
  <c r="AC17" i="29"/>
  <c r="AJ17" i="29" s="1"/>
  <c r="AK27" i="29" l="1"/>
  <c r="AL27" i="29" s="1"/>
  <c r="AK22" i="29"/>
  <c r="AL22" i="29" s="1"/>
  <c r="AK28" i="29" l="1"/>
  <c r="AL28" i="29" s="1"/>
  <c r="AN24" i="29" s="1"/>
  <c r="AO24" i="29" s="1"/>
  <c r="AR24" i="29" s="1"/>
  <c r="AK23" i="29"/>
  <c r="AL23" i="29" s="1"/>
  <c r="AN19" i="29" s="1"/>
  <c r="AO19" i="29" s="1"/>
  <c r="AR19" i="29" s="1"/>
  <c r="AA13" i="29"/>
  <c r="AC15" i="29" l="1"/>
  <c r="AC16" i="29"/>
  <c r="S14" i="29"/>
  <c r="S12" i="29"/>
  <c r="U12" i="29" l="1"/>
  <c r="AM12" i="29" s="1"/>
  <c r="R12" i="29"/>
  <c r="AJ16" i="29"/>
  <c r="AJ15" i="29"/>
  <c r="AC14" i="29"/>
  <c r="AM13" i="29" l="1"/>
  <c r="AP12" i="29"/>
  <c r="AJ14" i="29"/>
  <c r="AD16" i="29"/>
  <c r="AD15" i="29"/>
  <c r="AD14" i="29"/>
  <c r="R14" i="29"/>
  <c r="O14" i="29"/>
  <c r="P14" i="29" s="1"/>
  <c r="L14" i="29"/>
  <c r="M14" i="29" s="1"/>
  <c r="AA12" i="29"/>
  <c r="AK14" i="29" l="1"/>
  <c r="AL14" i="29" s="1"/>
  <c r="AK15" i="29" s="1"/>
  <c r="AL15" i="29" s="1"/>
  <c r="AK16" i="29" s="1"/>
  <c r="AL16" i="29" s="1"/>
  <c r="AK17" i="29" s="1"/>
  <c r="AL17" i="29" s="1"/>
  <c r="T12" i="29"/>
  <c r="V12" i="29" s="1"/>
  <c r="U14" i="29"/>
  <c r="AM14" i="29" s="1"/>
  <c r="AM15" i="29" s="1"/>
  <c r="AM16" i="29" s="1"/>
  <c r="AM17" i="29" s="1"/>
  <c r="AM18" i="29" s="1"/>
  <c r="AK18" i="29" l="1"/>
  <c r="AL18" i="29" s="1"/>
  <c r="T14" i="29"/>
  <c r="V14" i="29" s="1"/>
  <c r="AP14" i="29"/>
  <c r="AQ14" i="29" s="1"/>
  <c r="AN14" i="29" l="1"/>
  <c r="AO14" i="29" s="1"/>
  <c r="AR14" i="29" s="1"/>
  <c r="AQ12" i="29"/>
  <c r="AO12" i="29" l="1"/>
  <c r="AR12" i="29" s="1"/>
</calcChain>
</file>

<file path=xl/sharedStrings.xml><?xml version="1.0" encoding="utf-8"?>
<sst xmlns="http://schemas.openxmlformats.org/spreadsheetml/2006/main" count="646" uniqueCount="340">
  <si>
    <t>TIPO</t>
  </si>
  <si>
    <t>MACROPROCESO</t>
  </si>
  <si>
    <t>ITEM</t>
  </si>
  <si>
    <t>PROCESOS ALCALDÍA CARTAGENA</t>
  </si>
  <si>
    <t>CODIGO</t>
  </si>
  <si>
    <t>SUBPROCESO</t>
  </si>
  <si>
    <t>Cód. Sp</t>
  </si>
  <si>
    <t>ESTRATEGICO</t>
  </si>
  <si>
    <t>PLANEACION TERRITORIAL Y DIRECCIONAMIENTO ESTRATEGICO</t>
  </si>
  <si>
    <t>DIRECCIONAMIENTO  ESTRATÉGICO</t>
  </si>
  <si>
    <t>PTDDE</t>
  </si>
  <si>
    <t xml:space="preserve">PLANEACIÓN ESTRATEGICA </t>
  </si>
  <si>
    <t>GESTIÓN DE POLITICAS PÚBLICAS E INSTITUCIONALES</t>
  </si>
  <si>
    <t xml:space="preserve">ADMINISTRACIÓN DE RIESGO </t>
  </si>
  <si>
    <t>EVALUACIÓN Y GESTIÓN DE LOS GRUPOS DE VALOR</t>
  </si>
  <si>
    <t>SEGUIMIENTO Y EVALUACIÓN</t>
  </si>
  <si>
    <t>PTDSE</t>
  </si>
  <si>
    <t>GESTIÓN DE LA INVERSIÓN PUBLICA</t>
  </si>
  <si>
    <t>PTDGI</t>
  </si>
  <si>
    <t>GESTIÓN  DEL PLAN DE DESARROLLO Y SUS INTRUMENTOS DE EJECUCIÓN</t>
  </si>
  <si>
    <t>GESTIÓN DE PROYECTOS DE INVERSIÓN PÚBLICA</t>
  </si>
  <si>
    <t xml:space="preserve">GESTIÓN DE PROYECTOS DE INVERSIÓN PÚBLICA CON RECURSOS DE REGALIAS </t>
  </si>
  <si>
    <t xml:space="preserve"> GESTIÓN Y  CONTROL  DE INVERSIONES PÚBLICAS </t>
  </si>
  <si>
    <t>GESTIÓN DE DATOS E INFORMACIÓN ESTADISTICA DISTRITAL</t>
  </si>
  <si>
    <t>PTDSI</t>
  </si>
  <si>
    <t>SISTEMA DE INFORMACION - SISBEN</t>
  </si>
  <si>
    <t>SISTEMA DE INFORMACIÓN DE LA ESTRATIFICACIÓN SOCIOECONOMICA</t>
  </si>
  <si>
    <t>SISTEMA DE INFORMACIÓN GEOGRAFICA</t>
  </si>
  <si>
    <t>GESTIÓN ESTADISTICA</t>
  </si>
  <si>
    <t xml:space="preserve">GESTIÓN TERRITORIAL Y GESTIÓN DE SUS INSTRUMENTOS </t>
  </si>
  <si>
    <t>PTDGT</t>
  </si>
  <si>
    <t>FORMULACIÓN DE PLANES PARCIALES</t>
  </si>
  <si>
    <t>FORMULACIÓN Y SEGUIMIENTO DEL POT</t>
  </si>
  <si>
    <t>PLUSVALIA</t>
  </si>
  <si>
    <t>EXPEDIENTE URBANO</t>
  </si>
  <si>
    <t>GESTIÓN EN LA VIGILANCIA Y CONTROL DE LAS NORMAS URBANAS</t>
  </si>
  <si>
    <t>PTDCU</t>
  </si>
  <si>
    <t>INSPECCIÓN, CONTROL Y LA VIGILANCIA DE LOS ENAJENADORES DE VIVIENDA</t>
  </si>
  <si>
    <t>RECEPCIÓN DE BIENES DESTINADOS AL USO PÚBLICO EN ACTUACIONES URBANÍSTICAS</t>
  </si>
  <si>
    <t xml:space="preserve">PROCESOS POLICIVOS URBANÍSTICOS POR INFRACCIÓN URBANÍSTICA </t>
  </si>
  <si>
    <t>GESTIÓN DE PENSAMIENTO ESTRATEGICO INSTITUCIONAL Y DE LA COMUNIDAD</t>
  </si>
  <si>
    <t>GESTIÓN INSTITUCIONAL Y DE LA COMUNIDAD</t>
  </si>
  <si>
    <t>GPEGI</t>
  </si>
  <si>
    <t>COMUNICACIÓN PUBLICA</t>
  </si>
  <si>
    <t>COMUNICACIÓN ESTRATÉGICA</t>
  </si>
  <si>
    <t>COMCE</t>
  </si>
  <si>
    <t>COMUNICACIÓN ORGANIZACIONAL</t>
  </si>
  <si>
    <t>COMCO</t>
  </si>
  <si>
    <t>GESTION DE LA COMUNICACION INSTITUCIONAL</t>
  </si>
  <si>
    <t>COMCI</t>
  </si>
  <si>
    <t>EVALUACION Y CONTROL DE LA GESTION PUBLICA</t>
  </si>
  <si>
    <t>CONTROL DISCIPLINARIO</t>
  </si>
  <si>
    <t>ECGCD</t>
  </si>
  <si>
    <t>EVALUACIÓN INDEPENDIENTE</t>
  </si>
  <si>
    <t>ECGEI</t>
  </si>
  <si>
    <t>MISIONAL</t>
  </si>
  <si>
    <t xml:space="preserve">GESTION SALUD </t>
  </si>
  <si>
    <t>PROMOCIÓN SOCIAL EN SALUD</t>
  </si>
  <si>
    <t>GESPA</t>
  </si>
  <si>
    <t>SALUD PUBLICA</t>
  </si>
  <si>
    <t>GESSP</t>
  </si>
  <si>
    <t>ASEGURAMIENTO EN SALUD</t>
  </si>
  <si>
    <t>GESAS</t>
  </si>
  <si>
    <t xml:space="preserve">SALUD PÚBLICA EN EMERGENCIAS Y DESASTRES </t>
  </si>
  <si>
    <t>GESED</t>
  </si>
  <si>
    <t>PRESTACIÓN DE SERVICIOS EN SALUD</t>
  </si>
  <si>
    <t>GESPS</t>
  </si>
  <si>
    <t>VIGILANCIA Y CONTROL DEL SISTEMA OBLIGATORIO DE GARANTIA DE LA CALIDAD DE LA ATENCIÓN EN SALUD</t>
  </si>
  <si>
    <t>GESVC</t>
  </si>
  <si>
    <t>GESTION EN TRANSITO Y TRANSPORTE</t>
  </si>
  <si>
    <t>GESTION OPERATIVA,  CONTROL DE TRÁNSITO Y TRANSPORTE</t>
  </si>
  <si>
    <t>GTTGO</t>
  </si>
  <si>
    <t>EDUCACION VIAL</t>
  </si>
  <si>
    <t>GTTEV</t>
  </si>
  <si>
    <t>GESTION TECNICA</t>
  </si>
  <si>
    <t>GTTGT</t>
  </si>
  <si>
    <t>GESTIÓN EN SEGURIDAD Y CONVIVENCIA</t>
  </si>
  <si>
    <t>GESTION DE LA SEGURIDAD Y CONVIVENCIA</t>
  </si>
  <si>
    <t>GSCPS</t>
  </si>
  <si>
    <t>GESTION INTEGRAL DEL RIESGO CONTRAINCENDIO</t>
  </si>
  <si>
    <t>GSCBO</t>
  </si>
  <si>
    <t>DERECHOS HUMANOS Y CONSTRUCCCIÓN DE PAZ</t>
  </si>
  <si>
    <t>GSCDH</t>
  </si>
  <si>
    <t>JUSTICIA RACIAL PARA LOS NEGROS, AFROS, PALENQUEROS E INDÍGENAS</t>
  </si>
  <si>
    <t>GSCFO</t>
  </si>
  <si>
    <t xml:space="preserve">ACCESO A LA JUSTICIA </t>
  </si>
  <si>
    <t>GSCJU</t>
  </si>
  <si>
    <t>PRESUPUESTO PARTICIPATIVO</t>
  </si>
  <si>
    <t>GSCPP</t>
  </si>
  <si>
    <t>GESTIÓN EN PARTICIPACION CIUDADANA</t>
  </si>
  <si>
    <t>FORTALECIMIENTO DE LA PARTICIPACIÓN CIUDADANA Y COMUNITARIA</t>
  </si>
  <si>
    <t>GPCFP</t>
  </si>
  <si>
    <t>GESTIÓN EN DESARROLLO SOCIAL</t>
  </si>
  <si>
    <t>ASISTENCIA Y ACOMPAÑAMIENTO SOCIAL A LA POBLACIÓN HABITANTE DEL DISTRITO DE CARTAGENA</t>
  </si>
  <si>
    <t>GDSAA</t>
  </si>
  <si>
    <t>DESARROLLO DE ESTRATEGIAS DE EMPRENDIMIENTO Y EMPRESARISMO PARA LA INCLUSION SOCIAL, PRODUCTIVA Y LA VINCULACION LABORAL</t>
  </si>
  <si>
    <t>GDSDE</t>
  </si>
  <si>
    <t>EXTENSION AGROPECUARIA EN EL DISTRIRO DE CARTAGENA</t>
  </si>
  <si>
    <t>GDSAT</t>
  </si>
  <si>
    <t>GERENCIA SOCIAL</t>
  </si>
  <si>
    <t>GDSGS</t>
  </si>
  <si>
    <t>GESTIÓN EN INFRAESTRUCTURA</t>
  </si>
  <si>
    <t>GESTIÓN DE PROYECTOS DE OBRAS PUBLICAS</t>
  </si>
  <si>
    <t>GINOP</t>
  </si>
  <si>
    <t>GESTIÓN EN EDUCACION</t>
  </si>
  <si>
    <t>ATENCIÓN AL CIUDADANO EDUCACIÓN</t>
  </si>
  <si>
    <t>GEDAC</t>
  </si>
  <si>
    <t>ADMINISTRACIÓN DEL SISTEMA DE GESTIÓN DE CALIDAD - EDUCACIÓN</t>
  </si>
  <si>
    <t>GEDAS</t>
  </si>
  <si>
    <t>CALIDAD EDUCATIVA</t>
  </si>
  <si>
    <t>GEDCE</t>
  </si>
  <si>
    <t>COBERTURA EDUCATIVA</t>
  </si>
  <si>
    <t>GEDCO</t>
  </si>
  <si>
    <t>GESTIÓN ADMINISTRATIVA DE BIENES Y SERVICIOS - EDUCACIÓN</t>
  </si>
  <si>
    <t>GEDGA</t>
  </si>
  <si>
    <t>GESTIÓN ESTRATÉGICA EN EDUCACIÓN</t>
  </si>
  <si>
    <t>GEDGE</t>
  </si>
  <si>
    <t>GESTIÓN FINANCIERA - EDUCACIÓN</t>
  </si>
  <si>
    <t>GEDGF</t>
  </si>
  <si>
    <t>GESTIÓN LEGAL EDUCATIVA</t>
  </si>
  <si>
    <t>GEDGL</t>
  </si>
  <si>
    <t>GESTIÓN DE PROGRAMAS Y PROYECTOS EDUCATIVOS</t>
  </si>
  <si>
    <t>GEDGP</t>
  </si>
  <si>
    <t>GESTIÓN DE TICS - EDUCACIÓN</t>
  </si>
  <si>
    <t>GEDGT</t>
  </si>
  <si>
    <t>GESTIÓN DE LA INSPECCIÓN Y VIGILANCIA DEL SERVICIO EDUCATIVO</t>
  </si>
  <si>
    <t>GEDIV</t>
  </si>
  <si>
    <t>TALENTO HUMANO - EDUCACIÓN</t>
  </si>
  <si>
    <t>GEDTH</t>
  </si>
  <si>
    <t>APOYO</t>
  </si>
  <si>
    <t>GESTIÓN ADMINISTRATIVA</t>
  </si>
  <si>
    <t xml:space="preserve">GESTIÓN DEL TALENTO HUMANO </t>
  </si>
  <si>
    <t>GADAT</t>
  </si>
  <si>
    <t xml:space="preserve">ADMINISTRACIÓN DE BIENES Y SERVICIOS </t>
  </si>
  <si>
    <t>GADAD</t>
  </si>
  <si>
    <t>FONDO DE PENSIONES</t>
  </si>
  <si>
    <t>GADFP</t>
  </si>
  <si>
    <t>CALIDAD</t>
  </si>
  <si>
    <t>GADCA</t>
  </si>
  <si>
    <t>SERVICIO AL CIUDADANO</t>
  </si>
  <si>
    <t>GADSC</t>
  </si>
  <si>
    <t>TRANSPARENCIA Y PREVENCIÓN DE LA CORRUPCIÓN</t>
  </si>
  <si>
    <t>GADTR</t>
  </si>
  <si>
    <t>COOPERACION INTERNACIONAL</t>
  </si>
  <si>
    <t>GADCO</t>
  </si>
  <si>
    <t>MERCADOS PÚBLICOS</t>
  </si>
  <si>
    <t>GADMP</t>
  </si>
  <si>
    <t>SERVICIOS PÚBLICOS</t>
  </si>
  <si>
    <t>GADSP</t>
  </si>
  <si>
    <t>GESTION DE LAS TECNOLOGIAS DE LA INFORMACION</t>
  </si>
  <si>
    <t>GESTIÓN DE INFRAESTRUCTURA Y TELECOMUNICACIONES</t>
  </si>
  <si>
    <t>GTIGI</t>
  </si>
  <si>
    <t>GESTION DE PROYECTOS DE TECNOLOGIAS DE LA INFORMACION</t>
  </si>
  <si>
    <t>GTIGP</t>
  </si>
  <si>
    <t>GESTION DE SEGURIDAD Y LA PRIVACIDAD DE LA INFORMACIÓN</t>
  </si>
  <si>
    <t>GTIGPS</t>
  </si>
  <si>
    <t>GESTIÓN DE SOFTWARE</t>
  </si>
  <si>
    <t>GTIGS</t>
  </si>
  <si>
    <t>GESTION DOCUMENTAL</t>
  </si>
  <si>
    <t xml:space="preserve">DIRECCIONAMIENTO ESTRATÉGICO </t>
  </si>
  <si>
    <t>GDODE</t>
  </si>
  <si>
    <t>PLANEACIÓN DOCUMENTAL</t>
  </si>
  <si>
    <t>GDOPD</t>
  </si>
  <si>
    <t>GESTIÓN DEL ARCHIVO GENERAL</t>
  </si>
  <si>
    <t>GDOGA</t>
  </si>
  <si>
    <t xml:space="preserve">GESTIÓN  DE LAS COMUNICACIONES OFICIALES </t>
  </si>
  <si>
    <t>GDOGC</t>
  </si>
  <si>
    <t>GESTIÓN DE PROCESOS ARCHIVÍSTICOS</t>
  </si>
  <si>
    <t>GDOGP</t>
  </si>
  <si>
    <t>INFRAESTRUCTURA AMBIENTAL</t>
  </si>
  <si>
    <t>GDOIA</t>
  </si>
  <si>
    <t>GESTIÓN LEGAL</t>
  </si>
  <si>
    <t>DEFENSA JURIDICA</t>
  </si>
  <si>
    <t>GLEDJ</t>
  </si>
  <si>
    <t>GESTIÓN NORMATIVA</t>
  </si>
  <si>
    <t>GLEGN</t>
  </si>
  <si>
    <t>CONTRATACION ESTATAL</t>
  </si>
  <si>
    <t>GLECE</t>
  </si>
  <si>
    <t>GESTION DE HACIENDA</t>
  </si>
  <si>
    <t>DESARROLLO ECONOMICO</t>
  </si>
  <si>
    <t>GHADE</t>
  </si>
  <si>
    <t>DIRECCIONAMIENTO ESTRATEGICO</t>
  </si>
  <si>
    <t>GHADI</t>
  </si>
  <si>
    <t>ADMINISTRACION DEL SISTEMA DE GESTION DE CALIDAD</t>
  </si>
  <si>
    <t>GHAAS</t>
  </si>
  <si>
    <t>PRESUPUESTO</t>
  </si>
  <si>
    <t>GHAPR</t>
  </si>
  <si>
    <t>GESTION TRIBUTARIA</t>
  </si>
  <si>
    <t>GHAGT</t>
  </si>
  <si>
    <t>TESORERIA</t>
  </si>
  <si>
    <t>GHATE</t>
  </si>
  <si>
    <t>CONTABILIDAD</t>
  </si>
  <si>
    <t>GHACO</t>
  </si>
  <si>
    <t>GESTION ADMINISTRATIVA</t>
  </si>
  <si>
    <t>GHAGA</t>
  </si>
  <si>
    <t>MATRIZ DOFA IDENTIFICACION DE FACTORES</t>
  </si>
  <si>
    <t>MATRIZ DOFA FORMULACION DE ESTRATEGIAS</t>
  </si>
  <si>
    <t>Factores positivos internos</t>
  </si>
  <si>
    <t>Factores negativos internos</t>
  </si>
  <si>
    <t>Factores positivos externos</t>
  </si>
  <si>
    <t>Factores negativos externos</t>
  </si>
  <si>
    <t>(Supervivencia) Este cruce consiste en contrarrestar Debilidades por medio de Oportunidades</t>
  </si>
  <si>
    <t>(Supervivencia): utilizar Fortalezas para contrarrestar Amenazas</t>
  </si>
  <si>
    <t xml:space="preserve">(Crecimiento): Utilizar Fortalezas para optimizar Oportunidades </t>
  </si>
  <si>
    <t>Cuando el riesgo se materialice a partir de la combinación de Debilidades con Amenazas, para formular acciones de contingencia.</t>
  </si>
  <si>
    <t>PROCESO</t>
  </si>
  <si>
    <t>FORTALEZAS</t>
  </si>
  <si>
    <t>DEBILIDADES</t>
  </si>
  <si>
    <t xml:space="preserve">OPORTUNIDADES </t>
  </si>
  <si>
    <t>AMENAZAS</t>
  </si>
  <si>
    <t>Estrategias DO</t>
  </si>
  <si>
    <t>Estrategias FA</t>
  </si>
  <si>
    <t>Estrategias FO</t>
  </si>
  <si>
    <t>Estrategias DA</t>
  </si>
  <si>
    <t>EQUIDAD E INCLUSIÓN DE LOS NEGROS, AFROS, PALENQUEROS E INDÍGENAS</t>
  </si>
  <si>
    <t xml:space="preserve">ALCALDIA MAYOR DE CARTAGENA DE INDIAS </t>
  </si>
  <si>
    <t>Código: PTDDE03-F003</t>
  </si>
  <si>
    <t>NA</t>
  </si>
  <si>
    <t>MACROPROCESO: PLANEACION TERRITORIAL Y DIRECCIONAMIENTO ESTRATEGICO</t>
  </si>
  <si>
    <t>Versión: 2.0</t>
  </si>
  <si>
    <t>El riesgo afecta la imagen de algún área de la organización</t>
  </si>
  <si>
    <t>PROCESO/SUBPROCESO: DIRECCIONAMIENTO ESTRATEGICO / ADMINISTRACION DE RIESGO</t>
  </si>
  <si>
    <t>Fecha: 30/09/2024</t>
  </si>
  <si>
    <t>El riesgo afecta la imagen de la entidad internamente, de conocimiento general nivel interno, de junta directiva y accionistas y/o de proveedores</t>
  </si>
  <si>
    <t>MATRIZ DE RIESGOS INSTITUCIONALES - CONTEXTO E IDENTIFICACIÓN</t>
  </si>
  <si>
    <t>Página: 1 de 1</t>
  </si>
  <si>
    <t>El riesgo afecta la imagen de la entidad con algunos usuarios de relevancia frente al logro de los objetivos</t>
  </si>
  <si>
    <t>ENTIDAD:</t>
  </si>
  <si>
    <t>MACROPROCESO:</t>
  </si>
  <si>
    <t>COMUNICACIÓN PÚBLICA</t>
  </si>
  <si>
    <t>PROCESO:</t>
  </si>
  <si>
    <t>GESTIÓN DE LA COMUNICACIÓN INTERNA</t>
  </si>
  <si>
    <t>Estrategico</t>
  </si>
  <si>
    <t>Elaboración o Actualización:</t>
  </si>
  <si>
    <t>ACTUALIZACIÓN</t>
  </si>
  <si>
    <t>El riesgo afecta la imagen de la entidad con efecto publicitario sostenido a nivel de sector administrativo, nivel departamental o municipal</t>
  </si>
  <si>
    <t>OBJETIVO DEL PROCESO:</t>
  </si>
  <si>
    <t>Fortalecer el sentido de pertenencia entre los servidores públicos y colaboradores de la Alcaldía de Cartagena, informando través de los boletines quincenales y demás productos comunicacionalesmensuales, aumentando los niveles de impacto y/o satisfacción institucional los cuales se miden a través de una encuesta cada trimestre.</t>
  </si>
  <si>
    <t>Vigencia:</t>
  </si>
  <si>
    <t xml:space="preserve"> </t>
  </si>
  <si>
    <t>El riesgo afecta la imagen de la entidad a nivel nacional, con efecto publicitario sostenido a nivel país</t>
  </si>
  <si>
    <t>1. IDENTIFICACION DEL RIESGO</t>
  </si>
  <si>
    <t>2. VALORACION DEL RIESGO</t>
  </si>
  <si>
    <t>3. PLANES DE ACCION</t>
  </si>
  <si>
    <t>1.1. DESCRIPCION DEL RIESGO</t>
  </si>
  <si>
    <t>1.2. ANALISIS DEL RIESGO</t>
  </si>
  <si>
    <t>2.1. Descripción del Control</t>
  </si>
  <si>
    <t>2.2. EVALUACION DE RESGOS</t>
  </si>
  <si>
    <t>1.2.1. Frecuencia de la Actividad</t>
  </si>
  <si>
    <t>1.2.2. Probabilidad inherente</t>
  </si>
  <si>
    <t>1.2.3. %</t>
  </si>
  <si>
    <t>1.2.4. Criterio Afectación Económica</t>
  </si>
  <si>
    <t>1.2.5.%</t>
  </si>
  <si>
    <t>1.2.6. Impacto Inherente economico</t>
  </si>
  <si>
    <t>1.2.7. Criterio Reputacional</t>
  </si>
  <si>
    <t>1.2.8. Impacto Inherente reputacional</t>
  </si>
  <si>
    <t>1.2.9. %</t>
  </si>
  <si>
    <t>1.2.10. Impacto Inherente mas alto</t>
  </si>
  <si>
    <t>1.2.11. % mas alto</t>
  </si>
  <si>
    <t>1.2.12. Zona de riesgo inherente</t>
  </si>
  <si>
    <t>2.2.1. Atributos del control</t>
  </si>
  <si>
    <t>2.2.2. Valor Total del Control</t>
  </si>
  <si>
    <t>2.2.3. Probabilidad residual</t>
  </si>
  <si>
    <t>2.2.4. Impacto Residual</t>
  </si>
  <si>
    <t>2.2.5. %</t>
  </si>
  <si>
    <t>2.2.6. Probabilidad Residual Final</t>
  </si>
  <si>
    <t>2.2.7. %</t>
  </si>
  <si>
    <t>2.2.8. Impacto Residual Final</t>
  </si>
  <si>
    <t>2.2.9. Zona de Riesgo Final</t>
  </si>
  <si>
    <t>2.2.10. Tratamiento</t>
  </si>
  <si>
    <t>SUBPROCESO:</t>
  </si>
  <si>
    <t>1.1.1. No. de Riesgo</t>
  </si>
  <si>
    <t>1.1.2. ¿QUÉ? IMPACTO</t>
  </si>
  <si>
    <r>
      <t>1.1.3. ¿CÓMO? CAUSA INMEDIATA  (</t>
    </r>
    <r>
      <rPr>
        <sz val="14"/>
        <color theme="0"/>
        <rFont val="Arial Narrow"/>
        <family val="2"/>
      </rPr>
      <t xml:space="preserve">Iniciar con la palabra </t>
    </r>
    <r>
      <rPr>
        <b/>
        <sz val="14"/>
        <color theme="0"/>
        <rFont val="Arial Narrow"/>
        <family val="2"/>
      </rPr>
      <t>por)</t>
    </r>
  </si>
  <si>
    <r>
      <t>1.1.4. ¿PORQUÉ? CAUSA RAÍZ (</t>
    </r>
    <r>
      <rPr>
        <sz val="14"/>
        <color theme="0"/>
        <rFont val="Arial Narrow"/>
        <family val="2"/>
      </rPr>
      <t xml:space="preserve">Iniciar con </t>
    </r>
    <r>
      <rPr>
        <b/>
        <sz val="14"/>
        <color theme="0"/>
        <rFont val="Arial Narrow"/>
        <family val="2"/>
      </rPr>
      <t>debido a)</t>
    </r>
  </si>
  <si>
    <t>1.1.5. DESCRIPCIÓN DEL RIESGO</t>
  </si>
  <si>
    <t>1.1.6. FACTOR DEL RIESGO</t>
  </si>
  <si>
    <t>2.2.1.1. Eficiencia</t>
  </si>
  <si>
    <t>2.2.1.2. Informativos</t>
  </si>
  <si>
    <t>3.1. Plan de accion</t>
  </si>
  <si>
    <t>3.2. Responsable</t>
  </si>
  <si>
    <t>3.3. Fecha de implementacion</t>
  </si>
  <si>
    <t>3.4. Fecha seguimiento</t>
  </si>
  <si>
    <t>3.5. Seguimientos por parte del Líder del Proceso</t>
  </si>
  <si>
    <t>3.6. Verificación por parte de segunda línea de defensa o quien haga sus veces 
(Fecha y Descripción)</t>
  </si>
  <si>
    <t>3.7. Verificación por parte de la Oficina de Control Interno o quien haga sus veces 
(Fecha y Descripción)</t>
  </si>
  <si>
    <t>3.8. Estado</t>
  </si>
  <si>
    <t>1.1.6.1. TIPO</t>
  </si>
  <si>
    <t>1.1.6.2. FUENTE GENERADORA DEL EVENTO PARA TIPO E,F,G</t>
  </si>
  <si>
    <t>1.1.6.3. VALIDACIÓN FUENTE GENERADORA DEL EVENTO PARA TIPO A,B,C,D</t>
  </si>
  <si>
    <t>1.1.6.4. RESULTADO FUENTE GENERADORA DEL EVENTO</t>
  </si>
  <si>
    <t>2.1.2. No. Control</t>
  </si>
  <si>
    <t>2.1.3. Responsable (Cargo y/o Aplicativo)</t>
  </si>
  <si>
    <t>2.1.4. Acción (Inicia con un verbo)</t>
  </si>
  <si>
    <t>2.1.5. Complemento (Periodicidad - Observaciones o Desviaciones)</t>
  </si>
  <si>
    <t>2.1.6. Descripción del control</t>
  </si>
  <si>
    <t>Tipo de control</t>
  </si>
  <si>
    <t>Peso del Control</t>
  </si>
  <si>
    <t>Afectación o Desplazamiento en la Matriz</t>
  </si>
  <si>
    <t>Implementación</t>
  </si>
  <si>
    <t>Peso de la implementación</t>
  </si>
  <si>
    <t>Documentación</t>
  </si>
  <si>
    <t>Frecuencia</t>
  </si>
  <si>
    <t>Evidencia</t>
  </si>
  <si>
    <t xml:space="preserve">2.2.2. Peso del Control + Peso de la implementación </t>
  </si>
  <si>
    <t>2.2.3. % Probabilidad Riesgo Inherente-(% Probabilidad Riesgo Inherente*Valor Total del Control)</t>
  </si>
  <si>
    <t>2.2.4. % Impacto Riesgo Inherente-(% Impacto Riesgo Inherente*Valor Total del Control)</t>
  </si>
  <si>
    <t>3.5.1. Seguimiento 1 (Fecha y avance)</t>
  </si>
  <si>
    <t>3.5.2. Seguimiento 2 (Fecha y avance)</t>
  </si>
  <si>
    <t>3.5.3. Seguimiento 3 (Fecha y avance)</t>
  </si>
  <si>
    <t>GESTION DE LA COMUNICACION INTERNA</t>
  </si>
  <si>
    <t>R1</t>
  </si>
  <si>
    <t>Posibilidad de perdida reputacional</t>
  </si>
  <si>
    <t>por la desinformación de servidores publicos y contratistas</t>
  </si>
  <si>
    <t>debido a la desarticulación de las dependencias que manejan información de caracter interno con el proceso Gestión de la Comunicación interna de la OACP lo que podría generar confusión, duplicidad de esfuerzos, perdida de alineación con los objetivos estratégicos y disminución de sentido de pertenencia.</t>
  </si>
  <si>
    <t>A Ejecucion y administracion de procesos</t>
  </si>
  <si>
    <t>Procesos</t>
  </si>
  <si>
    <t>N/A</t>
  </si>
  <si>
    <t>El lider del proceso Gestion de la comunicación interna</t>
  </si>
  <si>
    <t xml:space="preserve">gestiona información pertinente para los servidores públicos y/o colaboradores de la entidad con el  grupo de periodistas de las dependencias </t>
  </si>
  <si>
    <t>de manera quincenal con el propósito de proporcionar información oportuna y conveniente para estos grupos de valor en los canales de comunicación interna</t>
  </si>
  <si>
    <t>Preventivo</t>
  </si>
  <si>
    <t>Manual</t>
  </si>
  <si>
    <t>Documentado</t>
  </si>
  <si>
    <t>Continua</t>
  </si>
  <si>
    <t>Con Registro</t>
  </si>
  <si>
    <t>Aceptar</t>
  </si>
  <si>
    <t>revisa el boletín interno en conjunto con la jefa de la OACP, luego de su  redacción y diagramación antes de ser divulgado a los grupos de valor a través de los grupos de whatsapp, página web e Intranet</t>
  </si>
  <si>
    <t>con el proposito de evitar la circulación de informacion erronea o no oficial que pueda afectar el clima y la cultura organizacional, garantizando con esto una comunicación interna clara, oportuna y coherente.</t>
  </si>
  <si>
    <t>R2</t>
  </si>
  <si>
    <t>R3</t>
  </si>
  <si>
    <t>R4</t>
  </si>
  <si>
    <t>CONTROL DE CAMBIOS</t>
  </si>
  <si>
    <t>FECHA</t>
  </si>
  <si>
    <t>DESCRIPCION DE CAMBIOS</t>
  </si>
  <si>
    <t>VERSION</t>
  </si>
  <si>
    <t>Elaboración del documento</t>
  </si>
  <si>
    <t>1.0</t>
  </si>
  <si>
    <t>Se eliminó casilla de subproceso y objetivo de subproceso.
Se incluyó casilla de macroproceso y columna de subproceso.</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</si>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</sst>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33">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sz val="11"/>
      <color theme="1"/>
      <name val="Arial"/>
      <family val="2"/>
    </font>
    <font>
      <sz val="10"/>
      <color theme="1"/>
      <name val="Calibri"/>
      <family val="2"/>
      <scheme val="minor"/>
    </font>
    <font>
      <sz val="8"/>
      <color theme="1"/>
      <name val="Calibri"/>
      <family val="2"/>
      <scheme val="minor"/>
    </font>
    <font>
      <b/>
      <sz val="10"/>
      <color theme="1"/>
      <name val="Calibri"/>
      <family val="2"/>
      <scheme val="minor"/>
    </font>
    <font>
      <sz val="8"/>
      <color theme="10"/>
      <name val="Calibri"/>
      <family val="2"/>
      <scheme val="minor"/>
    </font>
    <font>
      <sz val="8"/>
      <name val="Arial Narrow"/>
      <family val="2"/>
    </font>
    <font>
      <sz val="9"/>
      <name val="Arial Narrow"/>
      <family val="2"/>
    </font>
    <font>
      <b/>
      <sz val="9"/>
      <color theme="1"/>
      <name val="Arial Narrow"/>
      <family val="2"/>
    </font>
    <font>
      <sz val="9"/>
      <color theme="1"/>
      <name val="Arial Narrow"/>
      <family val="2"/>
    </font>
    <font>
      <sz val="8"/>
      <color theme="6" tint="-0.499984740745262"/>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sz val="10"/>
      <name val="Arial"/>
      <family val="2"/>
    </font>
    <font>
      <sz val="9"/>
      <name val="Arial"/>
      <family val="2"/>
    </font>
    <font>
      <b/>
      <sz val="8"/>
      <name val="Arial"/>
      <family val="2"/>
    </font>
    <font>
      <b/>
      <sz val="8"/>
      <color theme="1"/>
      <name val="Arial"/>
      <family val="2"/>
    </font>
    <font>
      <sz val="8"/>
      <name val="Arial"/>
      <family val="2"/>
    </font>
    <font>
      <b/>
      <sz val="14"/>
      <name val="Arial Narrow"/>
      <family val="2"/>
    </font>
    <font>
      <b/>
      <sz val="14"/>
      <color theme="0"/>
      <name val="Arial Narrow"/>
      <family val="2"/>
    </font>
    <font>
      <b/>
      <sz val="14"/>
      <color theme="1"/>
      <name val="Arial Narrow"/>
      <family val="2"/>
    </font>
    <font>
      <sz val="14"/>
      <name val="Arial Narrow"/>
      <family val="2"/>
    </font>
    <font>
      <sz val="14"/>
      <color theme="0"/>
      <name val="Arial Narrow"/>
      <family val="2"/>
    </font>
    <font>
      <b/>
      <sz val="14"/>
      <color theme="0"/>
      <name val="Calibri"/>
      <family val="2"/>
      <scheme val="minor"/>
    </font>
    <font>
      <sz val="14"/>
      <color theme="1"/>
      <name val="Calibri"/>
      <family val="2"/>
      <scheme val="minor"/>
    </font>
    <font>
      <b/>
      <u/>
      <sz val="14"/>
      <name val="Arial Narrow"/>
      <family val="2"/>
    </font>
    <font>
      <sz val="14"/>
      <color theme="1"/>
      <name val="Arial Narrow"/>
      <family val="2"/>
    </font>
    <font>
      <b/>
      <sz val="11"/>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4CAA4C"/>
        <bgColor indexed="64"/>
      </patternFill>
    </fill>
    <fill>
      <patternFill patternType="solid">
        <fgColor rgb="FF4CAA4C"/>
        <bgColor rgb="FFFBD4B4"/>
      </patternFill>
    </fill>
    <fill>
      <patternFill patternType="solid">
        <fgColor theme="9"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top style="medium">
        <color rgb="FF000000"/>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auto="1"/>
      </left>
      <right style="thin">
        <color auto="1"/>
      </right>
      <top style="thin">
        <color auto="1"/>
      </top>
      <bottom style="medium">
        <color rgb="FF000000"/>
      </bottom>
      <diagonal/>
    </border>
    <border>
      <left style="thin">
        <color indexed="64"/>
      </left>
      <right style="thin">
        <color indexed="64"/>
      </right>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style="thin">
        <color auto="1"/>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4">
    <xf numFmtId="0" fontId="0" fillId="0" borderId="0"/>
    <xf numFmtId="0" fontId="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5" fillId="0" borderId="2" applyBorder="0">
      <alignment horizontal="center" vertical="center" wrapText="1"/>
    </xf>
    <xf numFmtId="0" fontId="18" fillId="0" borderId="0"/>
  </cellStyleXfs>
  <cellXfs count="203">
    <xf numFmtId="0" fontId="0" fillId="0" borderId="0" xfId="0"/>
    <xf numFmtId="0" fontId="6" fillId="0" borderId="1" xfId="0" applyFont="1" applyBorder="1"/>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xf numFmtId="0" fontId="8" fillId="0" borderId="1" xfId="1" applyFont="1" applyBorder="1" applyAlignment="1">
      <alignment wrapText="1"/>
    </xf>
    <xf numFmtId="0" fontId="8" fillId="0" borderId="1" xfId="1" applyFont="1" applyBorder="1" applyAlignment="1">
      <alignment horizontal="center" wrapText="1"/>
    </xf>
    <xf numFmtId="0" fontId="9" fillId="3" borderId="0" xfId="2" applyFont="1" applyFill="1"/>
    <xf numFmtId="0" fontId="10" fillId="0" borderId="0" xfId="2" applyFont="1" applyAlignment="1">
      <alignment vertical="center" wrapText="1"/>
    </xf>
    <xf numFmtId="0" fontId="9" fillId="0" borderId="1" xfId="2" applyFont="1" applyBorder="1" applyAlignment="1">
      <alignment horizontal="center" vertical="center" wrapText="1"/>
    </xf>
    <xf numFmtId="9" fontId="10" fillId="0" borderId="1" xfId="0" applyNumberFormat="1" applyFont="1" applyBorder="1" applyAlignment="1">
      <alignment horizontal="center" vertical="center" wrapText="1"/>
    </xf>
    <xf numFmtId="0" fontId="9" fillId="0" borderId="0" xfId="2" applyFont="1" applyAlignment="1">
      <alignment horizontal="justify" vertical="top" wrapText="1"/>
    </xf>
    <xf numFmtId="165" fontId="6" fillId="0" borderId="1" xfId="0" applyNumberFormat="1" applyFont="1" applyBorder="1" applyAlignment="1">
      <alignment horizontal="center" vertical="center"/>
    </xf>
    <xf numFmtId="0" fontId="13"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8" fillId="0" borderId="2" xfId="1" applyFont="1" applyBorder="1" applyAlignment="1">
      <alignment vertical="center" wrapText="1"/>
    </xf>
    <xf numFmtId="0" fontId="0" fillId="0" borderId="1" xfId="0" applyBorder="1"/>
    <xf numFmtId="0" fontId="14" fillId="7" borderId="1" xfId="0" applyFont="1" applyFill="1" applyBorder="1" applyAlignment="1">
      <alignment horizontal="center"/>
    </xf>
    <xf numFmtId="0" fontId="15" fillId="8"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9" fontId="12" fillId="6"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9" fontId="12" fillId="0" borderId="2" xfId="2" applyNumberFormat="1" applyFont="1" applyBorder="1" applyAlignment="1">
      <alignment horizontal="center" vertical="center" wrapText="1"/>
    </xf>
    <xf numFmtId="9" fontId="10" fillId="0" borderId="1" xfId="0" applyNumberFormat="1" applyFont="1" applyBorder="1" applyAlignment="1" applyProtection="1">
      <alignment horizontal="center" vertical="center" wrapText="1"/>
      <protection locked="0"/>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19" fillId="0" borderId="1" xfId="0"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9" fillId="0" borderId="30" xfId="2" applyFont="1" applyBorder="1" applyAlignment="1">
      <alignment horizontal="center" vertical="center" wrapText="1"/>
    </xf>
    <xf numFmtId="0" fontId="10" fillId="0" borderId="32" xfId="0" applyFont="1" applyBorder="1" applyAlignment="1" applyProtection="1">
      <alignment horizontal="center" vertical="center" wrapText="1"/>
      <protection locked="0"/>
    </xf>
    <xf numFmtId="9" fontId="12" fillId="0" borderId="28" xfId="2" applyNumberFormat="1" applyFont="1" applyBorder="1" applyAlignment="1">
      <alignment horizontal="center" vertical="center" wrapText="1"/>
    </xf>
    <xf numFmtId="9" fontId="10" fillId="0" borderId="29" xfId="0" applyNumberFormat="1" applyFont="1" applyBorder="1" applyAlignment="1">
      <alignment horizontal="center" vertical="center" wrapText="1"/>
    </xf>
    <xf numFmtId="9" fontId="10" fillId="0" borderId="29" xfId="0" applyNumberFormat="1" applyFont="1" applyBorder="1" applyAlignment="1" applyProtection="1">
      <alignment horizontal="center" vertical="center" wrapText="1"/>
      <protection locked="0"/>
    </xf>
    <xf numFmtId="9" fontId="10" fillId="0" borderId="30" xfId="0" applyNumberFormat="1" applyFont="1" applyBorder="1" applyAlignment="1" applyProtection="1">
      <alignment horizontal="center" vertical="center" wrapText="1"/>
      <protection locked="0"/>
    </xf>
    <xf numFmtId="9" fontId="10" fillId="0" borderId="30" xfId="0" applyNumberFormat="1" applyFont="1" applyBorder="1" applyAlignment="1">
      <alignment horizontal="center" vertical="center" wrapText="1"/>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14" fontId="22" fillId="11" borderId="1" xfId="0" applyNumberFormat="1" applyFont="1" applyFill="1" applyBorder="1" applyAlignment="1">
      <alignment horizontal="center" vertical="center" wrapText="1"/>
    </xf>
    <xf numFmtId="0" fontId="22" fillId="11"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4" fillId="4" borderId="10" xfId="2" applyFont="1" applyFill="1" applyBorder="1" applyAlignment="1">
      <alignment horizontal="center" vertical="center" wrapText="1"/>
    </xf>
    <xf numFmtId="0" fontId="23" fillId="0" borderId="17" xfId="2" applyFont="1" applyBorder="1" applyAlignment="1">
      <alignment horizontal="center" vertical="center" wrapText="1"/>
    </xf>
    <xf numFmtId="0" fontId="23" fillId="0" borderId="3" xfId="2" applyFont="1" applyBorder="1" applyAlignment="1">
      <alignment horizontal="center" vertical="center" wrapText="1"/>
    </xf>
    <xf numFmtId="164" fontId="23" fillId="0" borderId="6" xfId="2" applyNumberFormat="1" applyFont="1" applyBorder="1" applyAlignment="1">
      <alignment horizontal="center" vertical="center" wrapText="1"/>
    </xf>
    <xf numFmtId="0" fontId="24" fillId="0" borderId="17" xfId="2" applyFont="1" applyBorder="1" applyAlignment="1">
      <alignment vertical="center" wrapText="1"/>
    </xf>
    <xf numFmtId="0" fontId="24" fillId="0" borderId="0" xfId="2" applyFont="1" applyAlignment="1">
      <alignment vertical="center" wrapText="1"/>
    </xf>
    <xf numFmtId="164" fontId="23" fillId="0" borderId="0" xfId="2" applyNumberFormat="1" applyFont="1" applyAlignment="1">
      <alignment horizontal="center" vertical="center" wrapText="1"/>
    </xf>
    <xf numFmtId="0" fontId="23" fillId="0" borderId="0" xfId="2" applyFont="1" applyAlignment="1">
      <alignment vertical="center" wrapText="1"/>
    </xf>
    <xf numFmtId="0" fontId="23" fillId="10" borderId="0" xfId="9" applyFont="1" applyFill="1" applyAlignment="1">
      <alignment vertical="center" wrapText="1"/>
    </xf>
    <xf numFmtId="9" fontId="25" fillId="6" borderId="1" xfId="0" applyNumberFormat="1" applyFont="1" applyFill="1" applyBorder="1" applyAlignment="1" applyProtection="1">
      <alignment horizontal="center" vertical="center" wrapText="1"/>
      <protection locked="0"/>
    </xf>
    <xf numFmtId="0" fontId="23" fillId="0" borderId="2" xfId="2" applyFont="1" applyBorder="1" applyAlignment="1">
      <alignment horizontal="center" vertical="center" wrapText="1"/>
    </xf>
    <xf numFmtId="0" fontId="23" fillId="0" borderId="13" xfId="2" applyFont="1" applyBorder="1" applyAlignment="1">
      <alignment vertical="center" wrapText="1"/>
    </xf>
    <xf numFmtId="9" fontId="23" fillId="0" borderId="13" xfId="2" applyNumberFormat="1" applyFont="1" applyBorder="1" applyAlignment="1">
      <alignment vertical="center" wrapText="1"/>
    </xf>
    <xf numFmtId="9" fontId="23" fillId="0" borderId="13" xfId="2" applyNumberFormat="1" applyFont="1" applyBorder="1" applyAlignment="1">
      <alignment horizontal="center" vertical="center" wrapText="1"/>
    </xf>
    <xf numFmtId="0" fontId="23" fillId="0" borderId="13" xfId="2" applyFont="1" applyBorder="1" applyAlignment="1">
      <alignment horizontal="center" vertical="center" wrapText="1"/>
    </xf>
    <xf numFmtId="0" fontId="26" fillId="0" borderId="0" xfId="2" applyFont="1" applyAlignment="1">
      <alignment vertical="center" wrapText="1"/>
    </xf>
    <xf numFmtId="0" fontId="24" fillId="4" borderId="1" xfId="2" applyFont="1" applyFill="1" applyBorder="1" applyAlignment="1">
      <alignment horizontal="center" vertical="center" wrapText="1"/>
    </xf>
    <xf numFmtId="9" fontId="24" fillId="4" borderId="1" xfId="2" applyNumberFormat="1" applyFont="1" applyFill="1" applyBorder="1" applyAlignment="1">
      <alignment horizontal="center" vertical="center" wrapText="1"/>
    </xf>
    <xf numFmtId="0" fontId="29" fillId="0" borderId="0" xfId="0" applyFont="1" applyAlignment="1">
      <alignment wrapText="1"/>
    </xf>
    <xf numFmtId="9" fontId="31" fillId="6" borderId="1" xfId="2" applyNumberFormat="1" applyFont="1" applyFill="1" applyBorder="1" applyAlignment="1">
      <alignment horizontal="center" vertical="center" wrapText="1"/>
    </xf>
    <xf numFmtId="0" fontId="26" fillId="0" borderId="1" xfId="2" applyFont="1" applyBorder="1" applyAlignment="1">
      <alignment horizontal="center" vertical="center" wrapText="1"/>
    </xf>
    <xf numFmtId="0" fontId="26" fillId="12" borderId="1" xfId="2" applyFont="1" applyFill="1" applyBorder="1" applyAlignment="1" applyProtection="1">
      <alignment horizontal="center" vertical="center" wrapText="1"/>
      <protection locked="0"/>
    </xf>
    <xf numFmtId="0" fontId="26" fillId="6" borderId="1" xfId="0" applyFont="1" applyFill="1" applyBorder="1" applyAlignment="1" applyProtection="1">
      <alignment horizontal="center" vertical="center" wrapText="1"/>
      <protection locked="0"/>
    </xf>
    <xf numFmtId="9" fontId="31" fillId="6" borderId="2" xfId="2" applyNumberFormat="1" applyFont="1" applyFill="1" applyBorder="1" applyAlignment="1">
      <alignment horizontal="center" vertical="center" wrapText="1"/>
    </xf>
    <xf numFmtId="9" fontId="26" fillId="6" borderId="1" xfId="0" applyNumberFormat="1" applyFont="1" applyFill="1" applyBorder="1" applyAlignment="1">
      <alignment horizontal="center" vertical="center" wrapText="1"/>
    </xf>
    <xf numFmtId="9" fontId="26" fillId="6" borderId="1" xfId="0" applyNumberFormat="1" applyFont="1" applyFill="1" applyBorder="1" applyAlignment="1" applyProtection="1">
      <alignment horizontal="center" vertical="center" wrapText="1"/>
      <protection locked="0"/>
    </xf>
    <xf numFmtId="0" fontId="26" fillId="0" borderId="0" xfId="2" applyFont="1" applyAlignment="1">
      <alignment horizontal="justify" vertical="top" wrapText="1"/>
    </xf>
    <xf numFmtId="9" fontId="31" fillId="0" borderId="2" xfId="2" applyNumberFormat="1" applyFont="1" applyBorder="1" applyAlignment="1">
      <alignment vertical="center" wrapText="1"/>
    </xf>
    <xf numFmtId="0" fontId="26" fillId="0" borderId="10" xfId="2" applyFont="1" applyBorder="1" applyAlignment="1">
      <alignment vertical="center"/>
    </xf>
    <xf numFmtId="0" fontId="29" fillId="0" borderId="0" xfId="0" applyFont="1"/>
    <xf numFmtId="0" fontId="8" fillId="0" borderId="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15" fillId="9" borderId="7" xfId="0" applyFont="1" applyFill="1" applyBorder="1" applyAlignment="1">
      <alignment horizontal="center" wrapText="1"/>
    </xf>
    <xf numFmtId="0" fontId="15" fillId="9" borderId="8" xfId="0" applyFont="1" applyFill="1" applyBorder="1" applyAlignment="1">
      <alignment horizontal="center" wrapText="1"/>
    </xf>
    <xf numFmtId="0" fontId="15" fillId="9" borderId="9" xfId="0" applyFont="1" applyFill="1" applyBorder="1" applyAlignment="1">
      <alignment horizontal="center" wrapText="1"/>
    </xf>
    <xf numFmtId="0" fontId="15" fillId="8" borderId="7" xfId="0" applyFont="1" applyFill="1" applyBorder="1" applyAlignment="1">
      <alignment horizontal="center"/>
    </xf>
    <xf numFmtId="0" fontId="15" fillId="8" borderId="8" xfId="0" applyFont="1" applyFill="1" applyBorder="1" applyAlignment="1">
      <alignment horizontal="center"/>
    </xf>
    <xf numFmtId="0" fontId="15" fillId="8" borderId="9" xfId="0" applyFont="1" applyFill="1" applyBorder="1" applyAlignment="1">
      <alignment horizontal="center"/>
    </xf>
    <xf numFmtId="0" fontId="9" fillId="0" borderId="24"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36" xfId="2" applyFont="1" applyBorder="1" applyAlignment="1">
      <alignment horizontal="center" vertical="center" wrapText="1"/>
    </xf>
    <xf numFmtId="0" fontId="24" fillId="4" borderId="9" xfId="2" applyFont="1" applyFill="1" applyBorder="1" applyAlignment="1">
      <alignment horizontal="center" vertical="center" wrapText="1"/>
    </xf>
    <xf numFmtId="0" fontId="24" fillId="4" borderId="1" xfId="2" applyFont="1" applyFill="1" applyBorder="1" applyAlignment="1">
      <alignment horizontal="center" vertical="center" wrapText="1"/>
    </xf>
    <xf numFmtId="0" fontId="24" fillId="4" borderId="1" xfId="2" applyFont="1" applyFill="1" applyBorder="1" applyAlignment="1">
      <alignment horizontal="center" vertical="center" textRotation="90" wrapText="1"/>
    </xf>
    <xf numFmtId="0" fontId="26" fillId="0" borderId="9" xfId="2" applyFont="1" applyBorder="1" applyAlignment="1" applyProtection="1">
      <alignment horizontal="center" vertical="center" wrapText="1"/>
      <protection locked="0"/>
    </xf>
    <xf numFmtId="0" fontId="26" fillId="6" borderId="1" xfId="2"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4" fillId="4" borderId="41" xfId="2" applyFont="1" applyFill="1" applyBorder="1" applyAlignment="1">
      <alignment horizontal="center" vertical="center" wrapText="1"/>
    </xf>
    <xf numFmtId="0" fontId="24" fillId="4" borderId="42" xfId="2" applyFont="1" applyFill="1" applyBorder="1" applyAlignment="1">
      <alignment horizontal="center" vertical="center" wrapText="1"/>
    </xf>
    <xf numFmtId="0" fontId="24" fillId="4" borderId="13" xfId="2" applyFont="1" applyFill="1" applyBorder="1" applyAlignment="1">
      <alignment horizontal="center" vertical="center" wrapText="1"/>
    </xf>
    <xf numFmtId="0" fontId="24" fillId="4" borderId="5" xfId="2" applyFont="1" applyFill="1" applyBorder="1" applyAlignment="1">
      <alignment horizontal="center" vertical="center" wrapText="1"/>
    </xf>
    <xf numFmtId="0" fontId="10" fillId="0" borderId="9"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0" fontId="10" fillId="0" borderId="1" xfId="2" applyFont="1" applyBorder="1" applyAlignment="1" applyProtection="1">
      <alignment horizontal="center" vertical="center" wrapText="1"/>
      <protection locked="0"/>
    </xf>
    <xf numFmtId="0" fontId="10" fillId="0" borderId="2" xfId="2"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24" fillId="4" borderId="14" xfId="2" applyFont="1" applyFill="1" applyBorder="1" applyAlignment="1">
      <alignment horizontal="center" vertical="center" wrapText="1"/>
    </xf>
    <xf numFmtId="0" fontId="24" fillId="4" borderId="19" xfId="2" applyFont="1" applyFill="1" applyBorder="1" applyAlignment="1">
      <alignment horizontal="center" vertical="center" wrapText="1"/>
    </xf>
    <xf numFmtId="0" fontId="23" fillId="0" borderId="43" xfId="2" applyFont="1" applyBorder="1" applyAlignment="1" applyProtection="1">
      <alignment horizontal="center" vertical="center" wrapText="1"/>
      <protection locked="0"/>
    </xf>
    <xf numFmtId="0" fontId="23" fillId="0" borderId="44" xfId="2" applyFont="1" applyBorder="1" applyAlignment="1" applyProtection="1">
      <alignment horizontal="center" vertical="center" wrapText="1"/>
      <protection locked="0"/>
    </xf>
    <xf numFmtId="0" fontId="23" fillId="0" borderId="34" xfId="2" applyFont="1" applyBorder="1" applyAlignment="1" applyProtection="1">
      <alignment horizontal="center" vertical="center" wrapText="1"/>
      <protection locked="0"/>
    </xf>
    <xf numFmtId="0" fontId="9" fillId="3" borderId="15" xfId="2" applyFont="1" applyFill="1" applyBorder="1" applyAlignment="1">
      <alignment horizontal="center"/>
    </xf>
    <xf numFmtId="0" fontId="24" fillId="4" borderId="39" xfId="2" applyFont="1" applyFill="1" applyBorder="1" applyAlignment="1">
      <alignment horizontal="center" vertical="center" wrapText="1"/>
    </xf>
    <xf numFmtId="0" fontId="24" fillId="4" borderId="40" xfId="2" applyFont="1" applyFill="1" applyBorder="1" applyAlignment="1">
      <alignment horizontal="center" vertical="center" wrapText="1"/>
    </xf>
    <xf numFmtId="0" fontId="24" fillId="4" borderId="23" xfId="2" applyFont="1" applyFill="1" applyBorder="1" applyAlignment="1">
      <alignment horizontal="center" vertical="center" wrapText="1"/>
    </xf>
    <xf numFmtId="0" fontId="24" fillId="4" borderId="18" xfId="2" applyFont="1" applyFill="1" applyBorder="1" applyAlignment="1">
      <alignment horizontal="center" vertical="center" wrapText="1"/>
    </xf>
    <xf numFmtId="0" fontId="24" fillId="4" borderId="20" xfId="2" applyFont="1" applyFill="1" applyBorder="1" applyAlignment="1">
      <alignment horizontal="center" vertical="center" wrapText="1"/>
    </xf>
    <xf numFmtId="0" fontId="30" fillId="0" borderId="24" xfId="2" applyFont="1" applyBorder="1" applyAlignment="1">
      <alignment horizontal="center" vertical="center" wrapText="1"/>
    </xf>
    <xf numFmtId="0" fontId="24" fillId="5" borderId="1" xfId="2" applyFont="1" applyFill="1" applyBorder="1" applyAlignment="1">
      <alignment horizontal="center" vertical="center" textRotation="90" wrapText="1"/>
    </xf>
    <xf numFmtId="0" fontId="26" fillId="0" borderId="1" xfId="2" applyFont="1" applyBorder="1" applyAlignment="1">
      <alignment horizontal="center" vertical="center" wrapText="1"/>
    </xf>
    <xf numFmtId="3" fontId="10" fillId="0" borderId="1" xfId="2" applyNumberFormat="1" applyFont="1" applyBorder="1" applyAlignment="1" applyProtection="1">
      <alignment horizontal="center" vertical="center" wrapText="1"/>
      <protection locked="0"/>
    </xf>
    <xf numFmtId="9" fontId="31" fillId="6" borderId="1" xfId="0" applyNumberFormat="1" applyFont="1" applyFill="1" applyBorder="1" applyAlignment="1" applyProtection="1">
      <alignment horizontal="center" vertical="center" wrapText="1"/>
      <protection locked="0"/>
    </xf>
    <xf numFmtId="0" fontId="25" fillId="6" borderId="1" xfId="2" applyFont="1" applyFill="1" applyBorder="1" applyAlignment="1">
      <alignment horizontal="center" vertical="center" wrapText="1"/>
    </xf>
    <xf numFmtId="9" fontId="31" fillId="0" borderId="1" xfId="2" applyNumberFormat="1" applyFont="1" applyBorder="1" applyAlignment="1">
      <alignment horizontal="center" vertical="center" wrapText="1"/>
    </xf>
    <xf numFmtId="0" fontId="26" fillId="0" borderId="1" xfId="2" applyFont="1" applyBorder="1" applyAlignment="1">
      <alignment horizontal="center" vertical="center"/>
    </xf>
    <xf numFmtId="0" fontId="25" fillId="0" borderId="1" xfId="2" applyFont="1" applyBorder="1" applyAlignment="1">
      <alignment horizontal="center" vertical="center" wrapText="1"/>
    </xf>
    <xf numFmtId="0" fontId="26" fillId="10" borderId="11" xfId="13" applyFont="1" applyFill="1" applyBorder="1" applyAlignment="1">
      <alignment horizontal="justify" vertical="center" wrapText="1"/>
    </xf>
    <xf numFmtId="0" fontId="26" fillId="10" borderId="12" xfId="13" applyFont="1" applyFill="1" applyBorder="1" applyAlignment="1">
      <alignment horizontal="justify" vertical="center" wrapText="1"/>
    </xf>
    <xf numFmtId="164" fontId="23" fillId="0" borderId="6" xfId="2" applyNumberFormat="1" applyFont="1" applyBorder="1" applyAlignment="1">
      <alignment horizontal="left" vertical="center" wrapText="1"/>
    </xf>
    <xf numFmtId="164" fontId="23" fillId="0" borderId="25" xfId="2" applyNumberFormat="1" applyFont="1" applyBorder="1" applyAlignment="1">
      <alignment horizontal="left" vertical="center" wrapText="1"/>
    </xf>
    <xf numFmtId="0" fontId="32" fillId="0" borderId="21" xfId="2" applyFont="1" applyBorder="1" applyAlignment="1" applyProtection="1">
      <alignment horizontal="center" vertical="center" wrapText="1"/>
      <protection locked="0"/>
    </xf>
    <xf numFmtId="0" fontId="21" fillId="0" borderId="15" xfId="0" applyFont="1" applyBorder="1" applyAlignment="1">
      <alignment horizontal="left" vertical="center"/>
    </xf>
    <xf numFmtId="0" fontId="32" fillId="0" borderId="9" xfId="2" applyFont="1" applyBorder="1" applyAlignment="1" applyProtection="1">
      <alignment horizontal="center" vertical="center" wrapText="1"/>
      <protection locked="0"/>
    </xf>
    <xf numFmtId="0" fontId="32" fillId="0" borderId="1" xfId="2" applyFont="1" applyBorder="1" applyAlignment="1" applyProtection="1">
      <alignment horizontal="center" vertical="center" wrapText="1"/>
      <protection locked="0"/>
    </xf>
    <xf numFmtId="0" fontId="32" fillId="0" borderId="7"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32" fillId="0" borderId="16" xfId="2" applyFont="1" applyBorder="1" applyAlignment="1" applyProtection="1">
      <alignment horizontal="center" vertical="center" wrapText="1"/>
      <protection locked="0"/>
    </xf>
    <xf numFmtId="0" fontId="32" fillId="0" borderId="37" xfId="2" applyFont="1" applyBorder="1" applyAlignment="1" applyProtection="1">
      <alignment horizontal="center" vertical="center" wrapText="1"/>
      <protection locked="0"/>
    </xf>
    <xf numFmtId="0" fontId="23" fillId="0" borderId="13" xfId="2" applyFont="1" applyBorder="1" applyAlignment="1">
      <alignment horizontal="center" vertical="center"/>
    </xf>
    <xf numFmtId="0" fontId="23" fillId="0" borderId="1" xfId="2" applyFont="1" applyBorder="1" applyAlignment="1">
      <alignment horizontal="left" vertical="center" wrapText="1"/>
    </xf>
    <xf numFmtId="0" fontId="23" fillId="0" borderId="22" xfId="2" applyFont="1" applyBorder="1" applyAlignment="1">
      <alignment horizontal="left" vertical="center" wrapText="1"/>
    </xf>
    <xf numFmtId="0" fontId="23" fillId="0" borderId="0" xfId="2" applyFont="1" applyAlignment="1" applyProtection="1">
      <alignment horizontal="center" vertical="center" wrapText="1"/>
      <protection locked="0"/>
    </xf>
    <xf numFmtId="0" fontId="23" fillId="0" borderId="3" xfId="2" applyFont="1" applyBorder="1" applyAlignment="1" applyProtection="1">
      <alignment horizontal="center" vertical="center" wrapText="1"/>
      <protection locked="0"/>
    </xf>
    <xf numFmtId="0" fontId="24" fillId="4" borderId="13" xfId="2" applyFont="1" applyFill="1" applyBorder="1" applyAlignment="1">
      <alignment horizontal="center" vertical="center"/>
    </xf>
    <xf numFmtId="0" fontId="24" fillId="4" borderId="5" xfId="2" applyFont="1" applyFill="1" applyBorder="1" applyAlignment="1">
      <alignment horizontal="center" vertical="center"/>
    </xf>
    <xf numFmtId="0" fontId="24" fillId="4" borderId="6" xfId="2" applyFont="1" applyFill="1" applyBorder="1" applyAlignment="1">
      <alignment horizontal="center" vertical="center" wrapText="1"/>
    </xf>
    <xf numFmtId="0" fontId="24" fillId="4" borderId="25" xfId="2" applyFont="1" applyFill="1" applyBorder="1" applyAlignment="1">
      <alignment horizontal="center" vertical="center" wrapText="1"/>
    </xf>
    <xf numFmtId="0" fontId="24" fillId="4" borderId="22" xfId="2" applyFont="1" applyFill="1" applyBorder="1" applyAlignment="1">
      <alignment horizontal="center" vertical="center" wrapText="1"/>
    </xf>
    <xf numFmtId="0" fontId="24" fillId="4" borderId="15" xfId="2" applyFont="1" applyFill="1" applyBorder="1" applyAlignment="1">
      <alignment horizontal="center" vertical="center" wrapText="1"/>
    </xf>
    <xf numFmtId="9" fontId="24" fillId="4" borderId="6" xfId="2" applyNumberFormat="1" applyFont="1" applyFill="1" applyBorder="1" applyAlignment="1">
      <alignment horizontal="center" vertical="center" wrapText="1"/>
    </xf>
    <xf numFmtId="0" fontId="24" fillId="4" borderId="4" xfId="2" applyFont="1" applyFill="1" applyBorder="1" applyAlignment="1">
      <alignment horizontal="center" vertical="center" wrapText="1"/>
    </xf>
    <xf numFmtId="9" fontId="31" fillId="0" borderId="2" xfId="0" applyNumberFormat="1" applyFont="1" applyBorder="1" applyAlignment="1" applyProtection="1">
      <alignment horizontal="center" vertical="center" wrapText="1"/>
      <protection locked="0"/>
    </xf>
    <xf numFmtId="9" fontId="31" fillId="0" borderId="10" xfId="0" applyNumberFormat="1" applyFont="1" applyBorder="1" applyAlignment="1" applyProtection="1">
      <alignment horizontal="center" vertical="center" wrapText="1"/>
      <protection locked="0"/>
    </xf>
    <xf numFmtId="0" fontId="25" fillId="0" borderId="1" xfId="2" applyFont="1" applyBorder="1" applyAlignment="1">
      <alignment horizontal="center" vertical="center"/>
    </xf>
    <xf numFmtId="9" fontId="26" fillId="0" borderId="1" xfId="0" applyNumberFormat="1" applyFont="1" applyBorder="1" applyAlignment="1">
      <alignment horizontal="center" vertical="center" wrapText="1"/>
    </xf>
    <xf numFmtId="0" fontId="10" fillId="0" borderId="1" xfId="2" applyFont="1" applyBorder="1" applyAlignment="1">
      <alignment horizontal="center" vertical="center" wrapText="1"/>
    </xf>
    <xf numFmtId="0" fontId="26" fillId="6" borderId="1" xfId="2" applyFont="1" applyFill="1" applyBorder="1" applyAlignment="1">
      <alignment horizontal="center" vertical="center" wrapText="1"/>
    </xf>
    <xf numFmtId="3" fontId="26" fillId="6" borderId="1" xfId="2" applyNumberFormat="1" applyFont="1" applyFill="1" applyBorder="1" applyAlignment="1" applyProtection="1">
      <alignment horizontal="center" vertical="center" wrapText="1"/>
      <protection locked="0"/>
    </xf>
    <xf numFmtId="9" fontId="31" fillId="6" borderId="1" xfId="2" applyNumberFormat="1" applyFont="1" applyFill="1" applyBorder="1" applyAlignment="1">
      <alignment horizontal="center" vertical="center" wrapText="1"/>
    </xf>
    <xf numFmtId="0" fontId="26" fillId="6" borderId="1" xfId="2" applyFont="1" applyFill="1" applyBorder="1" applyAlignment="1">
      <alignment horizontal="center" vertical="center"/>
    </xf>
    <xf numFmtId="0" fontId="28" fillId="4" borderId="2"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4" fillId="4" borderId="7" xfId="2" applyFont="1" applyFill="1" applyBorder="1" applyAlignment="1">
      <alignment horizontal="center" vertical="center" wrapText="1"/>
    </xf>
    <xf numFmtId="0" fontId="24" fillId="4" borderId="2" xfId="2" applyFont="1" applyFill="1" applyBorder="1" applyAlignment="1">
      <alignment horizontal="center" vertical="center" wrapText="1"/>
    </xf>
    <xf numFmtId="9" fontId="24" fillId="4" borderId="9" xfId="2" applyNumberFormat="1" applyFont="1" applyFill="1" applyBorder="1" applyAlignment="1">
      <alignment horizontal="center" vertical="center" wrapText="1"/>
    </xf>
    <xf numFmtId="9" fontId="24" fillId="4" borderId="1" xfId="2" applyNumberFormat="1" applyFont="1" applyFill="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9" fontId="25" fillId="0" borderId="1" xfId="0" applyNumberFormat="1" applyFont="1" applyBorder="1" applyAlignment="1">
      <alignment horizontal="center" vertical="center" wrapTex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5" xfId="2" applyFont="1" applyBorder="1" applyAlignment="1">
      <alignment horizontal="center" vertical="center" wrapText="1"/>
    </xf>
    <xf numFmtId="9" fontId="12" fillId="0" borderId="1" xfId="2" applyNumberFormat="1" applyFont="1" applyBorder="1" applyAlignment="1">
      <alignment horizontal="center" vertical="center" wrapText="1"/>
    </xf>
    <xf numFmtId="0" fontId="10" fillId="0" borderId="1" xfId="2" applyFont="1" applyBorder="1" applyAlignment="1">
      <alignment horizontal="center" vertical="center"/>
    </xf>
    <xf numFmtId="9" fontId="12" fillId="0" borderId="1" xfId="0" applyNumberFormat="1" applyFont="1" applyBorder="1" applyAlignment="1" applyProtection="1">
      <alignment horizontal="center" vertical="center" wrapText="1"/>
      <protection locked="0"/>
    </xf>
    <xf numFmtId="0" fontId="11" fillId="0" borderId="1" xfId="2" applyFont="1" applyBorder="1" applyAlignment="1">
      <alignment horizontal="center" vertical="center" wrapText="1"/>
    </xf>
    <xf numFmtId="9" fontId="12" fillId="0" borderId="2" xfId="0" applyNumberFormat="1" applyFont="1" applyBorder="1" applyAlignment="1" applyProtection="1">
      <alignment horizontal="center" vertical="center" wrapText="1"/>
      <protection locked="0"/>
    </xf>
    <xf numFmtId="9" fontId="12" fillId="0" borderId="10" xfId="0" applyNumberFormat="1" applyFont="1" applyBorder="1" applyAlignment="1" applyProtection="1">
      <alignment horizontal="center" vertical="center" wrapText="1"/>
      <protection locked="0"/>
    </xf>
    <xf numFmtId="9" fontId="12" fillId="0" borderId="6" xfId="0" applyNumberFormat="1" applyFont="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0" fontId="11" fillId="0" borderId="1" xfId="2" applyFont="1" applyBorder="1" applyAlignment="1">
      <alignment horizontal="center" vertical="center"/>
    </xf>
    <xf numFmtId="9" fontId="10" fillId="0" borderId="1" xfId="0" applyNumberFormat="1" applyFont="1" applyBorder="1" applyAlignment="1">
      <alignment horizontal="center" vertical="center" wrapText="1"/>
    </xf>
    <xf numFmtId="0" fontId="10" fillId="0" borderId="30" xfId="2" applyFont="1" applyBorder="1" applyAlignment="1">
      <alignment horizontal="center" vertical="center"/>
    </xf>
    <xf numFmtId="0" fontId="11" fillId="0" borderId="30" xfId="2" applyFont="1" applyBorder="1" applyAlignment="1">
      <alignment horizontal="center" vertical="center" wrapText="1"/>
    </xf>
    <xf numFmtId="9" fontId="12" fillId="0" borderId="31" xfId="0" applyNumberFormat="1" applyFont="1" applyBorder="1" applyAlignment="1" applyProtection="1">
      <alignment horizontal="center" vertical="center" wrapText="1"/>
      <protection locked="0"/>
    </xf>
    <xf numFmtId="9" fontId="11" fillId="0" borderId="30" xfId="0" applyNumberFormat="1" applyFont="1" applyBorder="1" applyAlignment="1">
      <alignment horizontal="center" vertical="center" wrapText="1"/>
    </xf>
    <xf numFmtId="0" fontId="11" fillId="0" borderId="30" xfId="2" applyFont="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9" xfId="2" applyFont="1" applyBorder="1" applyAlignment="1" applyProtection="1">
      <alignment horizontal="center" vertical="center" wrapText="1"/>
      <protection locked="0"/>
    </xf>
    <xf numFmtId="0" fontId="10" fillId="0" borderId="30" xfId="2" applyFont="1" applyBorder="1" applyAlignment="1" applyProtection="1">
      <alignment horizontal="center" vertical="center" wrapText="1"/>
      <protection locked="0"/>
    </xf>
    <xf numFmtId="0" fontId="10" fillId="0" borderId="30" xfId="2" applyFont="1" applyBorder="1" applyAlignment="1">
      <alignment horizontal="center" vertical="center" wrapText="1"/>
    </xf>
    <xf numFmtId="3" fontId="10" fillId="0" borderId="30" xfId="2" applyNumberFormat="1" applyFont="1" applyBorder="1" applyAlignment="1" applyProtection="1">
      <alignment horizontal="center" vertical="center" wrapText="1"/>
      <protection locked="0"/>
    </xf>
    <xf numFmtId="9" fontId="12" fillId="0" borderId="30" xfId="0" applyNumberFormat="1" applyFont="1" applyBorder="1" applyAlignment="1" applyProtection="1">
      <alignment horizontal="center" vertical="center" wrapText="1"/>
      <protection locked="0"/>
    </xf>
    <xf numFmtId="0" fontId="24" fillId="4" borderId="24" xfId="2" applyFont="1" applyFill="1" applyBorder="1" applyAlignment="1">
      <alignment horizontal="center" vertical="center" wrapText="1"/>
    </xf>
    <xf numFmtId="9" fontId="10" fillId="0" borderId="30" xfId="0" applyNumberFormat="1"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0" fillId="0" borderId="15" xfId="2" applyFont="1" applyBorder="1" applyAlignment="1" applyProtection="1">
      <alignment horizontal="center" vertical="center" wrapText="1"/>
      <protection locked="0"/>
    </xf>
    <xf numFmtId="0" fontId="10" fillId="0" borderId="28" xfId="2" applyFont="1" applyBorder="1" applyAlignment="1" applyProtection="1">
      <alignment horizontal="center" vertical="center" wrapText="1"/>
      <protection locked="0"/>
    </xf>
    <xf numFmtId="0" fontId="21" fillId="11" borderId="15" xfId="0" applyFont="1" applyFill="1" applyBorder="1" applyAlignment="1">
      <alignment horizontal="center"/>
    </xf>
  </cellXfs>
  <cellStyles count="14">
    <cellStyle name="Estilo 2" xfId="12" xr:uid="{00000000-0005-0000-0000-000000000000}"/>
    <cellStyle name="Hipervínculo" xfId="1" builtinId="8"/>
    <cellStyle name="Normal" xfId="0" builtinId="0"/>
    <cellStyle name="Normal - Style1 2" xfId="13" xr:uid="{00000000-0005-0000-0000-000003000000}"/>
    <cellStyle name="Normal 10" xfId="9" xr:uid="{00000000-0005-0000-0000-000004000000}"/>
    <cellStyle name="Normal 11" xfId="7" xr:uid="{00000000-0005-0000-0000-000005000000}"/>
    <cellStyle name="Normal 12" xfId="4" xr:uid="{00000000-0005-0000-0000-000006000000}"/>
    <cellStyle name="Normal 13" xfId="6" xr:uid="{00000000-0005-0000-0000-000007000000}"/>
    <cellStyle name="Normal 14" xfId="5" xr:uid="{00000000-0005-0000-0000-000008000000}"/>
    <cellStyle name="Normal 2" xfId="2" xr:uid="{00000000-0005-0000-0000-000009000000}"/>
    <cellStyle name="Normal 4" xfId="3" xr:uid="{00000000-0005-0000-0000-00000A000000}"/>
    <cellStyle name="Normal 6" xfId="11" xr:uid="{00000000-0005-0000-0000-00000B000000}"/>
    <cellStyle name="Normal 8" xfId="10" xr:uid="{00000000-0005-0000-0000-00000C000000}"/>
    <cellStyle name="Normal 9" xfId="8" xr:uid="{00000000-0005-0000-0000-00000D000000}"/>
  </cellStyles>
  <dxfs count="212">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2</xdr:row>
      <xdr:rowOff>76200</xdr:rowOff>
    </xdr:from>
    <xdr:to>
      <xdr:col>10</xdr:col>
      <xdr:colOff>514350</xdr:colOff>
      <xdr:row>6</xdr:row>
      <xdr:rowOff>239163</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457200"/>
          <a:ext cx="1143000" cy="122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83874</xdr:colOff>
      <xdr:row>0</xdr:row>
      <xdr:rowOff>35719</xdr:rowOff>
    </xdr:from>
    <xdr:to>
      <xdr:col>2</xdr:col>
      <xdr:colOff>726810</xdr:colOff>
      <xdr:row>3</xdr:row>
      <xdr:rowOff>183886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124" y="35719"/>
          <a:ext cx="1195386" cy="776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omas%20Romero/Documents/PLANEACION/Administracion%20del%20riesgo/gestio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financiera-my.sharepoint.com/personal/ojquintero_superfinanciera_gov_co/Documents/ReOp/Seguimiento%20riesgos/Matrices%20Diciembre/Planeaci&#243;n.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exo%203%20Racionalizaci&#243;n%20de%20Tr&#225;mites%20(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homas%20Romero\Documents\PLANEACION\Administracion%20del%20riesgo\gestion%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sheetData sheetId="1"/>
      <sheetData sheetId="2">
        <row r="11">
          <cell r="X11" t="str">
            <v>Menor a 10 SMLMV</v>
          </cell>
        </row>
        <row r="12">
          <cell r="X12" t="str">
            <v>Entre 10 y 50 SMLMV</v>
          </cell>
        </row>
        <row r="13">
          <cell r="X13" t="str">
            <v>Entre 50 y 100 SMLMV</v>
          </cell>
        </row>
        <row r="14">
          <cell r="X14" t="str">
            <v>Entre 100 y 500 SMLMV</v>
          </cell>
        </row>
        <row r="15">
          <cell r="X15" t="str">
            <v>Mayor a 500 SMLMV</v>
          </cell>
        </row>
        <row r="16">
          <cell r="X16" t="str">
            <v>N/A</v>
          </cell>
        </row>
      </sheetData>
      <sheetData sheetId="3"/>
      <sheetData sheetId="4"/>
      <sheetData sheetId="5"/>
      <sheetData sheetId="6"/>
      <sheetData sheetId="7"/>
      <sheetData sheetId="8"/>
      <sheetData sheetId="9"/>
      <sheetData sheetId="10">
        <row r="4">
          <cell r="A4" t="str">
            <v>A_Ejecución_y_Administración_de_procesos</v>
          </cell>
          <cell r="O4" t="str">
            <v>Preventivo</v>
          </cell>
        </row>
        <row r="5">
          <cell r="A5" t="str">
            <v>B_Fraude_Externo</v>
          </cell>
          <cell r="O5" t="str">
            <v>Detectivo</v>
          </cell>
          <cell r="P5" t="str">
            <v>Probabilidad</v>
          </cell>
        </row>
        <row r="6">
          <cell r="A6" t="str">
            <v>C_Fraude_Interno</v>
          </cell>
          <cell r="O6" t="str">
            <v>Correctivo</v>
          </cell>
          <cell r="P6" t="str">
            <v>Impacto</v>
          </cell>
        </row>
        <row r="7">
          <cell r="A7" t="str">
            <v>D_Fallas_Tecnológicas</v>
          </cell>
        </row>
        <row r="8">
          <cell r="A8" t="str">
            <v>E_Relaciones_Laborales</v>
          </cell>
        </row>
        <row r="9">
          <cell r="A9" t="str">
            <v>F_Usuarios_Productos_y_Prácticas_Organizacionales</v>
          </cell>
        </row>
        <row r="10">
          <cell r="A10" t="str">
            <v>G_Daños_Activos_Físicos</v>
          </cell>
        </row>
        <row r="11">
          <cell r="A11">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ESTABLECER CONTEXTO "/>
      <sheetName val="B. DOFA"/>
      <sheetName val="C. ESTRATEGIAS DOFA"/>
      <sheetName val="1. RIESGOS "/>
      <sheetName val="2. DOCUMENTACIÓN"/>
      <sheetName val="2.1 CIBER"/>
      <sheetName val="3. EVALUACIÓN"/>
      <sheetName val="4. VALORACIÓN"/>
      <sheetName val="5. MATRIZ DE RIESGOS"/>
      <sheetName val="4a. MATRIZ CALIFICACIÓN"/>
      <sheetName val="MATRIZ DE CALIFICACIÓN"/>
      <sheetName val="Causas"/>
      <sheetName val="AMENAZAS DE CIBERSEGURIDAD "/>
      <sheetName val="NUEVAS_TABLAS"/>
      <sheetName val="CONTROLES SD"/>
      <sheetName val="IDENTIFICACIÓN DE LAS VULNERABI"/>
      <sheetName val="HISTORIAL DE CAMBIOS"/>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A4" t="str">
            <v>A_Ejecución_y_Administración_de_procesos</v>
          </cell>
          <cell r="O4" t="str">
            <v>Preventivo</v>
          </cell>
        </row>
        <row r="5">
          <cell r="O5" t="str">
            <v>Detectivo</v>
          </cell>
          <cell r="P5" t="str">
            <v>Probabilidad</v>
          </cell>
        </row>
        <row r="6">
          <cell r="O6" t="str">
            <v>Correctivo</v>
          </cell>
          <cell r="P6" t="str">
            <v>Impacto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92"/>
  <sheetViews>
    <sheetView showGridLines="0" workbookViewId="0">
      <selection activeCell="E45" sqref="E45"/>
    </sheetView>
  </sheetViews>
  <sheetFormatPr defaultColWidth="11.42578125" defaultRowHeight="15"/>
  <cols>
    <col min="3" max="3" width="24.42578125" customWidth="1"/>
    <col min="4" max="4" width="6.140625" customWidth="1"/>
    <col min="5" max="5" width="21" customWidth="1"/>
    <col min="6" max="6" width="6.140625" customWidth="1"/>
    <col min="7" max="7" width="28" customWidth="1"/>
    <col min="8" max="8" width="6.42578125" customWidth="1"/>
  </cols>
  <sheetData>
    <row r="3" spans="2:8" ht="24.75" customHeight="1">
      <c r="B3" s="2" t="s">
        <v>0</v>
      </c>
      <c r="C3" s="2" t="s">
        <v>1</v>
      </c>
      <c r="D3" s="2" t="s">
        <v>2</v>
      </c>
      <c r="E3" s="2" t="s">
        <v>3</v>
      </c>
      <c r="F3" s="2" t="s">
        <v>4</v>
      </c>
      <c r="G3" s="2" t="s">
        <v>5</v>
      </c>
      <c r="H3" s="2" t="s">
        <v>6</v>
      </c>
    </row>
    <row r="4" spans="2:8" ht="19.5" customHeight="1">
      <c r="B4" s="1" t="s">
        <v>7</v>
      </c>
      <c r="C4" s="79" t="s">
        <v>8</v>
      </c>
      <c r="D4" s="76">
        <v>1</v>
      </c>
      <c r="E4" s="73" t="s">
        <v>9</v>
      </c>
      <c r="F4" s="76" t="s">
        <v>10</v>
      </c>
      <c r="G4" s="13" t="s">
        <v>11</v>
      </c>
      <c r="H4" s="12">
        <v>1</v>
      </c>
    </row>
    <row r="5" spans="2:8" ht="19.5" customHeight="1">
      <c r="B5" s="1" t="s">
        <v>7</v>
      </c>
      <c r="C5" s="80"/>
      <c r="D5" s="77"/>
      <c r="E5" s="74"/>
      <c r="F5" s="77"/>
      <c r="G5" s="13" t="s">
        <v>12</v>
      </c>
      <c r="H5" s="12">
        <v>2</v>
      </c>
    </row>
    <row r="6" spans="2:8" ht="19.5" customHeight="1">
      <c r="B6" s="1" t="s">
        <v>7</v>
      </c>
      <c r="C6" s="80"/>
      <c r="D6" s="77"/>
      <c r="E6" s="74"/>
      <c r="F6" s="77"/>
      <c r="G6" s="13" t="s">
        <v>13</v>
      </c>
      <c r="H6" s="12">
        <v>3</v>
      </c>
    </row>
    <row r="7" spans="2:8" ht="19.5" customHeight="1">
      <c r="B7" s="1" t="s">
        <v>7</v>
      </c>
      <c r="C7" s="80"/>
      <c r="D7" s="78"/>
      <c r="E7" s="75"/>
      <c r="F7" s="78"/>
      <c r="G7" s="13" t="s">
        <v>14</v>
      </c>
      <c r="H7" s="12">
        <v>4</v>
      </c>
    </row>
    <row r="8" spans="2:8" ht="19.5" customHeight="1">
      <c r="B8" s="1" t="s">
        <v>7</v>
      </c>
      <c r="C8" s="80"/>
      <c r="D8" s="3">
        <f>1+D4</f>
        <v>2</v>
      </c>
      <c r="E8" s="5" t="s">
        <v>15</v>
      </c>
      <c r="F8" s="3" t="s">
        <v>16</v>
      </c>
      <c r="G8" s="13" t="s">
        <v>14</v>
      </c>
      <c r="H8" s="12">
        <v>1</v>
      </c>
    </row>
    <row r="9" spans="2:8" ht="19.5" customHeight="1">
      <c r="B9" s="1" t="s">
        <v>7</v>
      </c>
      <c r="C9" s="80"/>
      <c r="D9" s="76">
        <v>3</v>
      </c>
      <c r="E9" s="73" t="s">
        <v>17</v>
      </c>
      <c r="F9" s="76" t="s">
        <v>18</v>
      </c>
      <c r="G9" s="13" t="s">
        <v>19</v>
      </c>
      <c r="H9" s="12">
        <v>1</v>
      </c>
    </row>
    <row r="10" spans="2:8" ht="19.5" customHeight="1">
      <c r="B10" s="1" t="s">
        <v>7</v>
      </c>
      <c r="C10" s="80"/>
      <c r="D10" s="77"/>
      <c r="E10" s="74"/>
      <c r="F10" s="77"/>
      <c r="G10" s="13" t="s">
        <v>20</v>
      </c>
      <c r="H10" s="12">
        <v>2</v>
      </c>
    </row>
    <row r="11" spans="2:8" ht="19.5" customHeight="1">
      <c r="B11" s="1" t="s">
        <v>7</v>
      </c>
      <c r="C11" s="80"/>
      <c r="D11" s="77"/>
      <c r="E11" s="74"/>
      <c r="F11" s="77"/>
      <c r="G11" s="13" t="s">
        <v>21</v>
      </c>
      <c r="H11" s="12">
        <v>3</v>
      </c>
    </row>
    <row r="12" spans="2:8" ht="19.5" customHeight="1">
      <c r="B12" s="1" t="s">
        <v>7</v>
      </c>
      <c r="C12" s="80"/>
      <c r="D12" s="78"/>
      <c r="E12" s="75"/>
      <c r="F12" s="78"/>
      <c r="G12" s="13" t="s">
        <v>22</v>
      </c>
      <c r="H12" s="12">
        <v>4</v>
      </c>
    </row>
    <row r="13" spans="2:8" ht="34.5" customHeight="1">
      <c r="B13" s="1" t="s">
        <v>7</v>
      </c>
      <c r="C13" s="80"/>
      <c r="D13" s="76">
        <v>4</v>
      </c>
      <c r="E13" s="73" t="s">
        <v>23</v>
      </c>
      <c r="F13" s="76" t="s">
        <v>24</v>
      </c>
      <c r="G13" s="13" t="s">
        <v>25</v>
      </c>
      <c r="H13" s="12">
        <v>1</v>
      </c>
    </row>
    <row r="14" spans="2:8" ht="24">
      <c r="B14" s="1" t="s">
        <v>7</v>
      </c>
      <c r="C14" s="80"/>
      <c r="D14" s="77"/>
      <c r="E14" s="74"/>
      <c r="F14" s="77"/>
      <c r="G14" s="13" t="s">
        <v>26</v>
      </c>
      <c r="H14" s="12">
        <v>2</v>
      </c>
    </row>
    <row r="15" spans="2:8">
      <c r="B15" s="1" t="s">
        <v>7</v>
      </c>
      <c r="C15" s="80"/>
      <c r="D15" s="77"/>
      <c r="E15" s="74"/>
      <c r="F15" s="77"/>
      <c r="G15" s="13" t="s">
        <v>27</v>
      </c>
      <c r="H15" s="12">
        <v>3</v>
      </c>
    </row>
    <row r="16" spans="2:8">
      <c r="B16" s="1" t="s">
        <v>7</v>
      </c>
      <c r="C16" s="80"/>
      <c r="D16" s="78"/>
      <c r="E16" s="75"/>
      <c r="F16" s="78"/>
      <c r="G16" s="13" t="s">
        <v>28</v>
      </c>
      <c r="H16" s="12">
        <v>4</v>
      </c>
    </row>
    <row r="17" spans="2:8" ht="34.5" customHeight="1">
      <c r="B17" s="1" t="s">
        <v>7</v>
      </c>
      <c r="C17" s="80"/>
      <c r="D17" s="76">
        <v>5</v>
      </c>
      <c r="E17" s="73" t="s">
        <v>29</v>
      </c>
      <c r="F17" s="76" t="s">
        <v>30</v>
      </c>
      <c r="G17" s="13" t="s">
        <v>31</v>
      </c>
      <c r="H17" s="12">
        <v>1</v>
      </c>
    </row>
    <row r="18" spans="2:8">
      <c r="B18" s="1" t="s">
        <v>7</v>
      </c>
      <c r="C18" s="80"/>
      <c r="D18" s="77"/>
      <c r="E18" s="74"/>
      <c r="F18" s="77"/>
      <c r="G18" s="13" t="s">
        <v>32</v>
      </c>
      <c r="H18" s="12">
        <v>2</v>
      </c>
    </row>
    <row r="19" spans="2:8">
      <c r="B19" s="1" t="s">
        <v>7</v>
      </c>
      <c r="C19" s="80"/>
      <c r="D19" s="77"/>
      <c r="E19" s="74"/>
      <c r="F19" s="77"/>
      <c r="G19" s="13" t="s">
        <v>33</v>
      </c>
      <c r="H19" s="12">
        <v>3</v>
      </c>
    </row>
    <row r="20" spans="2:8">
      <c r="B20" s="1" t="s">
        <v>7</v>
      </c>
      <c r="C20" s="80"/>
      <c r="D20" s="78"/>
      <c r="E20" s="75"/>
      <c r="F20" s="78"/>
      <c r="G20" s="13" t="s">
        <v>34</v>
      </c>
      <c r="H20" s="12">
        <v>4</v>
      </c>
    </row>
    <row r="21" spans="2:8" ht="34.5" customHeight="1">
      <c r="B21" s="1" t="s">
        <v>7</v>
      </c>
      <c r="C21" s="80"/>
      <c r="D21" s="76">
        <v>6</v>
      </c>
      <c r="E21" s="73" t="s">
        <v>35</v>
      </c>
      <c r="F21" s="76" t="s">
        <v>36</v>
      </c>
      <c r="G21" s="13" t="s">
        <v>37</v>
      </c>
      <c r="H21" s="12">
        <v>1</v>
      </c>
    </row>
    <row r="22" spans="2:8" ht="24">
      <c r="B22" s="1" t="s">
        <v>7</v>
      </c>
      <c r="C22" s="80"/>
      <c r="D22" s="77"/>
      <c r="E22" s="74"/>
      <c r="F22" s="77"/>
      <c r="G22" s="13" t="s">
        <v>38</v>
      </c>
      <c r="H22" s="12">
        <v>2</v>
      </c>
    </row>
    <row r="23" spans="2:8" ht="24">
      <c r="B23" s="1" t="s">
        <v>7</v>
      </c>
      <c r="C23" s="81"/>
      <c r="D23" s="78"/>
      <c r="E23" s="75"/>
      <c r="F23" s="78"/>
      <c r="G23" s="13" t="s">
        <v>39</v>
      </c>
      <c r="H23" s="12">
        <v>3</v>
      </c>
    </row>
    <row r="24" spans="2:8" ht="30" customHeight="1">
      <c r="B24" s="1" t="s">
        <v>7</v>
      </c>
      <c r="C24" s="14" t="s">
        <v>40</v>
      </c>
      <c r="D24" s="3">
        <v>7</v>
      </c>
      <c r="E24" s="5" t="s">
        <v>41</v>
      </c>
      <c r="F24" s="1" t="s">
        <v>42</v>
      </c>
      <c r="G24" s="4"/>
      <c r="H24" s="1"/>
    </row>
    <row r="25" spans="2:8">
      <c r="B25" s="1" t="s">
        <v>7</v>
      </c>
      <c r="C25" s="14" t="s">
        <v>43</v>
      </c>
      <c r="D25" s="3">
        <v>8</v>
      </c>
      <c r="E25" s="5" t="s">
        <v>44</v>
      </c>
      <c r="F25" s="1" t="s">
        <v>45</v>
      </c>
      <c r="G25" s="4"/>
      <c r="H25" s="1"/>
    </row>
    <row r="26" spans="2:8">
      <c r="B26" s="1" t="s">
        <v>7</v>
      </c>
      <c r="C26" s="14" t="s">
        <v>43</v>
      </c>
      <c r="D26" s="3">
        <v>9</v>
      </c>
      <c r="E26" s="5" t="s">
        <v>46</v>
      </c>
      <c r="F26" s="1" t="s">
        <v>47</v>
      </c>
      <c r="G26" s="4"/>
      <c r="H26" s="1"/>
    </row>
    <row r="27" spans="2:8" ht="24.95">
      <c r="B27" s="1" t="s">
        <v>7</v>
      </c>
      <c r="C27" s="14" t="s">
        <v>43</v>
      </c>
      <c r="D27" s="3">
        <v>10</v>
      </c>
      <c r="E27" s="5" t="s">
        <v>48</v>
      </c>
      <c r="F27" s="1" t="s">
        <v>49</v>
      </c>
      <c r="G27" s="4"/>
      <c r="H27" s="1"/>
    </row>
    <row r="28" spans="2:8" ht="24">
      <c r="B28" s="1" t="s">
        <v>7</v>
      </c>
      <c r="C28" s="14" t="s">
        <v>50</v>
      </c>
      <c r="D28" s="3">
        <v>11</v>
      </c>
      <c r="E28" s="5" t="s">
        <v>51</v>
      </c>
      <c r="F28" s="1" t="s">
        <v>52</v>
      </c>
      <c r="G28" s="4"/>
      <c r="H28" s="1"/>
    </row>
    <row r="29" spans="2:8" ht="24">
      <c r="B29" s="1" t="s">
        <v>7</v>
      </c>
      <c r="C29" s="14" t="s">
        <v>50</v>
      </c>
      <c r="D29" s="3">
        <v>12</v>
      </c>
      <c r="E29" s="5" t="s">
        <v>53</v>
      </c>
      <c r="F29" s="1" t="s">
        <v>54</v>
      </c>
      <c r="G29" s="4"/>
      <c r="H29" s="1"/>
    </row>
    <row r="30" spans="2:8">
      <c r="B30" s="1" t="s">
        <v>55</v>
      </c>
      <c r="C30" s="14" t="s">
        <v>56</v>
      </c>
      <c r="D30" s="3">
        <v>13</v>
      </c>
      <c r="E30" s="5" t="s">
        <v>57</v>
      </c>
      <c r="F30" s="1" t="s">
        <v>58</v>
      </c>
      <c r="G30" s="4"/>
      <c r="H30" s="1"/>
    </row>
    <row r="31" spans="2:8">
      <c r="B31" s="1" t="s">
        <v>55</v>
      </c>
      <c r="C31" s="14" t="s">
        <v>56</v>
      </c>
      <c r="D31" s="3">
        <v>14</v>
      </c>
      <c r="E31" s="5" t="s">
        <v>59</v>
      </c>
      <c r="F31" s="1" t="s">
        <v>60</v>
      </c>
      <c r="G31" s="4"/>
      <c r="H31" s="1"/>
    </row>
    <row r="32" spans="2:8">
      <c r="B32" s="1" t="s">
        <v>55</v>
      </c>
      <c r="C32" s="14" t="s">
        <v>56</v>
      </c>
      <c r="D32" s="3">
        <v>15</v>
      </c>
      <c r="E32" s="5" t="s">
        <v>61</v>
      </c>
      <c r="F32" s="1" t="s">
        <v>62</v>
      </c>
      <c r="G32" s="4"/>
      <c r="H32" s="1"/>
    </row>
    <row r="33" spans="2:8" ht="24.95">
      <c r="B33" s="1" t="s">
        <v>55</v>
      </c>
      <c r="C33" s="14" t="s">
        <v>56</v>
      </c>
      <c r="D33" s="3">
        <v>16</v>
      </c>
      <c r="E33" s="5" t="s">
        <v>63</v>
      </c>
      <c r="F33" s="1" t="s">
        <v>64</v>
      </c>
      <c r="G33" s="4"/>
      <c r="H33" s="1"/>
    </row>
    <row r="34" spans="2:8" ht="24.95">
      <c r="B34" s="1" t="s">
        <v>55</v>
      </c>
      <c r="C34" s="14" t="s">
        <v>56</v>
      </c>
      <c r="D34" s="3">
        <v>17</v>
      </c>
      <c r="E34" s="5" t="s">
        <v>65</v>
      </c>
      <c r="F34" s="1" t="s">
        <v>66</v>
      </c>
      <c r="G34" s="4"/>
      <c r="H34" s="1"/>
    </row>
    <row r="35" spans="2:8" ht="48.95">
      <c r="B35" s="1" t="s">
        <v>55</v>
      </c>
      <c r="C35" s="14" t="s">
        <v>56</v>
      </c>
      <c r="D35" s="3">
        <v>18</v>
      </c>
      <c r="E35" s="5" t="s">
        <v>67</v>
      </c>
      <c r="F35" s="1" t="s">
        <v>68</v>
      </c>
      <c r="G35" s="5"/>
      <c r="H35" s="1"/>
    </row>
    <row r="36" spans="2:8" ht="24.95">
      <c r="B36" s="1" t="s">
        <v>55</v>
      </c>
      <c r="C36" s="14" t="s">
        <v>69</v>
      </c>
      <c r="D36" s="3">
        <v>19</v>
      </c>
      <c r="E36" s="5" t="s">
        <v>70</v>
      </c>
      <c r="F36" s="1" t="s">
        <v>71</v>
      </c>
      <c r="G36" s="4"/>
      <c r="H36" s="1"/>
    </row>
    <row r="37" spans="2:8">
      <c r="B37" s="1" t="s">
        <v>55</v>
      </c>
      <c r="C37" s="14" t="s">
        <v>69</v>
      </c>
      <c r="D37" s="3">
        <v>20</v>
      </c>
      <c r="E37" s="5" t="s">
        <v>72</v>
      </c>
      <c r="F37" s="1" t="s">
        <v>73</v>
      </c>
      <c r="G37" s="4"/>
      <c r="H37" s="1"/>
    </row>
    <row r="38" spans="2:8">
      <c r="B38" s="1" t="s">
        <v>55</v>
      </c>
      <c r="C38" s="14" t="s">
        <v>69</v>
      </c>
      <c r="D38" s="3">
        <v>21</v>
      </c>
      <c r="E38" s="5" t="s">
        <v>74</v>
      </c>
      <c r="F38" s="1" t="s">
        <v>75</v>
      </c>
      <c r="G38" s="4"/>
      <c r="H38" s="1"/>
    </row>
    <row r="39" spans="2:8" ht="24.95">
      <c r="B39" s="1" t="s">
        <v>55</v>
      </c>
      <c r="C39" s="14" t="s">
        <v>76</v>
      </c>
      <c r="D39" s="3">
        <v>22</v>
      </c>
      <c r="E39" s="5" t="s">
        <v>77</v>
      </c>
      <c r="F39" s="1" t="s">
        <v>78</v>
      </c>
      <c r="G39" s="4"/>
      <c r="H39" s="1"/>
    </row>
    <row r="40" spans="2:8" ht="24.95">
      <c r="B40" s="1" t="s">
        <v>55</v>
      </c>
      <c r="C40" s="14" t="s">
        <v>76</v>
      </c>
      <c r="D40" s="3">
        <v>23</v>
      </c>
      <c r="E40" s="5" t="s">
        <v>79</v>
      </c>
      <c r="F40" s="1" t="s">
        <v>80</v>
      </c>
      <c r="G40" s="4"/>
      <c r="H40" s="1"/>
    </row>
    <row r="41" spans="2:8" ht="24.95">
      <c r="B41" s="1" t="s">
        <v>55</v>
      </c>
      <c r="C41" s="14" t="s">
        <v>76</v>
      </c>
      <c r="D41" s="3">
        <v>24</v>
      </c>
      <c r="E41" s="5" t="s">
        <v>81</v>
      </c>
      <c r="F41" s="1" t="s">
        <v>82</v>
      </c>
      <c r="G41" s="4"/>
      <c r="H41" s="1"/>
    </row>
    <row r="42" spans="2:8" ht="24">
      <c r="B42" s="1" t="s">
        <v>55</v>
      </c>
      <c r="C42" s="14" t="s">
        <v>76</v>
      </c>
      <c r="D42" s="3">
        <v>25</v>
      </c>
      <c r="E42" s="26" t="s">
        <v>83</v>
      </c>
      <c r="F42" s="1" t="s">
        <v>84</v>
      </c>
      <c r="G42" s="4"/>
      <c r="H42" s="1"/>
    </row>
    <row r="43" spans="2:8">
      <c r="B43" s="1" t="s">
        <v>55</v>
      </c>
      <c r="C43" s="14" t="s">
        <v>76</v>
      </c>
      <c r="D43" s="3">
        <v>26</v>
      </c>
      <c r="E43" s="5" t="s">
        <v>85</v>
      </c>
      <c r="F43" s="1" t="s">
        <v>86</v>
      </c>
      <c r="G43" s="4"/>
      <c r="H43" s="1"/>
    </row>
    <row r="44" spans="2:8">
      <c r="B44" s="1" t="s">
        <v>55</v>
      </c>
      <c r="C44" s="14" t="s">
        <v>76</v>
      </c>
      <c r="D44" s="3">
        <f>1+D43</f>
        <v>27</v>
      </c>
      <c r="E44" s="27" t="s">
        <v>87</v>
      </c>
      <c r="F44" s="1" t="s">
        <v>88</v>
      </c>
      <c r="G44" s="4"/>
      <c r="H44" s="1"/>
    </row>
    <row r="45" spans="2:8" ht="36.950000000000003">
      <c r="B45" s="1" t="s">
        <v>55</v>
      </c>
      <c r="C45" s="14" t="s">
        <v>89</v>
      </c>
      <c r="D45" s="3">
        <f t="shared" ref="D45:D92" si="0">1+D44</f>
        <v>28</v>
      </c>
      <c r="E45" s="5" t="s">
        <v>90</v>
      </c>
      <c r="F45" s="1" t="s">
        <v>91</v>
      </c>
      <c r="G45" s="4"/>
      <c r="H45" s="1"/>
    </row>
    <row r="46" spans="2:8" ht="36.950000000000003">
      <c r="B46" s="1" t="s">
        <v>55</v>
      </c>
      <c r="C46" s="14" t="s">
        <v>92</v>
      </c>
      <c r="D46" s="3">
        <f t="shared" si="0"/>
        <v>29</v>
      </c>
      <c r="E46" s="5" t="s">
        <v>93</v>
      </c>
      <c r="F46" s="1" t="s">
        <v>94</v>
      </c>
      <c r="G46" s="6"/>
      <c r="H46" s="1"/>
    </row>
    <row r="47" spans="2:8" ht="60.95">
      <c r="B47" s="1" t="s">
        <v>55</v>
      </c>
      <c r="C47" s="14" t="s">
        <v>92</v>
      </c>
      <c r="D47" s="3">
        <f t="shared" si="0"/>
        <v>30</v>
      </c>
      <c r="E47" s="5" t="s">
        <v>95</v>
      </c>
      <c r="F47" s="1" t="s">
        <v>96</v>
      </c>
      <c r="G47" s="5"/>
      <c r="H47" s="1"/>
    </row>
    <row r="48" spans="2:8" ht="24.95">
      <c r="B48" s="1" t="s">
        <v>55</v>
      </c>
      <c r="C48" s="14" t="s">
        <v>92</v>
      </c>
      <c r="D48" s="3">
        <f t="shared" si="0"/>
        <v>31</v>
      </c>
      <c r="E48" s="5" t="s">
        <v>97</v>
      </c>
      <c r="F48" s="1" t="s">
        <v>98</v>
      </c>
      <c r="G48" s="4"/>
      <c r="H48" s="1"/>
    </row>
    <row r="49" spans="2:8">
      <c r="B49" s="1" t="s">
        <v>55</v>
      </c>
      <c r="C49" s="14" t="s">
        <v>92</v>
      </c>
      <c r="D49" s="3">
        <f t="shared" si="0"/>
        <v>32</v>
      </c>
      <c r="E49" s="5" t="s">
        <v>99</v>
      </c>
      <c r="F49" s="1" t="s">
        <v>100</v>
      </c>
      <c r="G49" s="4"/>
      <c r="H49" s="1"/>
    </row>
    <row r="50" spans="2:8" ht="24.95">
      <c r="B50" s="1" t="s">
        <v>55</v>
      </c>
      <c r="C50" s="14" t="s">
        <v>101</v>
      </c>
      <c r="D50" s="3">
        <f t="shared" si="0"/>
        <v>33</v>
      </c>
      <c r="E50" s="5" t="s">
        <v>102</v>
      </c>
      <c r="F50" s="1" t="s">
        <v>103</v>
      </c>
      <c r="G50" s="4"/>
      <c r="H50" s="1"/>
    </row>
    <row r="51" spans="2:8" ht="24.95">
      <c r="B51" s="1" t="s">
        <v>55</v>
      </c>
      <c r="C51" s="14" t="s">
        <v>104</v>
      </c>
      <c r="D51" s="3">
        <f t="shared" si="0"/>
        <v>34</v>
      </c>
      <c r="E51" s="5" t="s">
        <v>105</v>
      </c>
      <c r="F51" s="1" t="s">
        <v>106</v>
      </c>
      <c r="G51" s="4"/>
      <c r="H51" s="1"/>
    </row>
    <row r="52" spans="2:8" ht="24.95">
      <c r="B52" s="1" t="s">
        <v>55</v>
      </c>
      <c r="C52" s="14" t="s">
        <v>104</v>
      </c>
      <c r="D52" s="3">
        <f t="shared" si="0"/>
        <v>35</v>
      </c>
      <c r="E52" s="5" t="s">
        <v>107</v>
      </c>
      <c r="F52" s="1" t="s">
        <v>108</v>
      </c>
      <c r="G52" s="4"/>
      <c r="H52" s="1"/>
    </row>
    <row r="53" spans="2:8">
      <c r="B53" s="1" t="s">
        <v>55</v>
      </c>
      <c r="C53" s="14" t="s">
        <v>104</v>
      </c>
      <c r="D53" s="3">
        <f t="shared" si="0"/>
        <v>36</v>
      </c>
      <c r="E53" s="5" t="s">
        <v>109</v>
      </c>
      <c r="F53" s="1" t="s">
        <v>110</v>
      </c>
      <c r="G53" s="4"/>
      <c r="H53" s="1"/>
    </row>
    <row r="54" spans="2:8">
      <c r="B54" s="1" t="s">
        <v>55</v>
      </c>
      <c r="C54" s="14" t="s">
        <v>104</v>
      </c>
      <c r="D54" s="3">
        <f t="shared" si="0"/>
        <v>37</v>
      </c>
      <c r="E54" s="5" t="s">
        <v>111</v>
      </c>
      <c r="F54" s="1" t="s">
        <v>112</v>
      </c>
      <c r="G54" s="4"/>
      <c r="H54" s="1"/>
    </row>
    <row r="55" spans="2:8" ht="24.95">
      <c r="B55" s="1" t="s">
        <v>55</v>
      </c>
      <c r="C55" s="14" t="s">
        <v>104</v>
      </c>
      <c r="D55" s="3">
        <f t="shared" si="0"/>
        <v>38</v>
      </c>
      <c r="E55" s="5" t="s">
        <v>113</v>
      </c>
      <c r="F55" s="1" t="s">
        <v>114</v>
      </c>
      <c r="G55" s="4"/>
      <c r="H55" s="1"/>
    </row>
    <row r="56" spans="2:8" ht="24.95">
      <c r="B56" s="1" t="s">
        <v>55</v>
      </c>
      <c r="C56" s="14" t="s">
        <v>104</v>
      </c>
      <c r="D56" s="3">
        <f t="shared" si="0"/>
        <v>39</v>
      </c>
      <c r="E56" s="5" t="s">
        <v>115</v>
      </c>
      <c r="F56" s="1" t="s">
        <v>116</v>
      </c>
      <c r="G56" s="4"/>
      <c r="H56" s="1"/>
    </row>
    <row r="57" spans="2:8">
      <c r="B57" s="1" t="s">
        <v>55</v>
      </c>
      <c r="C57" s="14" t="s">
        <v>104</v>
      </c>
      <c r="D57" s="3">
        <f t="shared" si="0"/>
        <v>40</v>
      </c>
      <c r="E57" s="5" t="s">
        <v>117</v>
      </c>
      <c r="F57" s="1" t="s">
        <v>118</v>
      </c>
      <c r="G57" s="4"/>
      <c r="H57" s="1"/>
    </row>
    <row r="58" spans="2:8">
      <c r="B58" s="1" t="s">
        <v>55</v>
      </c>
      <c r="C58" s="14" t="s">
        <v>104</v>
      </c>
      <c r="D58" s="3">
        <f t="shared" si="0"/>
        <v>41</v>
      </c>
      <c r="E58" s="5" t="s">
        <v>119</v>
      </c>
      <c r="F58" s="1" t="s">
        <v>120</v>
      </c>
      <c r="G58" s="4"/>
      <c r="H58" s="1"/>
    </row>
    <row r="59" spans="2:8" ht="24.95">
      <c r="B59" s="1" t="s">
        <v>55</v>
      </c>
      <c r="C59" s="14" t="s">
        <v>104</v>
      </c>
      <c r="D59" s="3">
        <f t="shared" si="0"/>
        <v>42</v>
      </c>
      <c r="E59" s="5" t="s">
        <v>121</v>
      </c>
      <c r="F59" s="1" t="s">
        <v>122</v>
      </c>
      <c r="G59" s="4"/>
      <c r="H59" s="1"/>
    </row>
    <row r="60" spans="2:8">
      <c r="B60" s="1" t="s">
        <v>55</v>
      </c>
      <c r="C60" s="14" t="s">
        <v>104</v>
      </c>
      <c r="D60" s="3">
        <f t="shared" si="0"/>
        <v>43</v>
      </c>
      <c r="E60" s="5" t="s">
        <v>123</v>
      </c>
      <c r="F60" s="1" t="s">
        <v>124</v>
      </c>
      <c r="G60" s="4"/>
      <c r="H60" s="1"/>
    </row>
    <row r="61" spans="2:8" ht="36.950000000000003">
      <c r="B61" s="1" t="s">
        <v>55</v>
      </c>
      <c r="C61" s="14" t="s">
        <v>104</v>
      </c>
      <c r="D61" s="3">
        <f t="shared" si="0"/>
        <v>44</v>
      </c>
      <c r="E61" s="5" t="s">
        <v>125</v>
      </c>
      <c r="F61" s="1" t="s">
        <v>126</v>
      </c>
      <c r="G61" s="4"/>
      <c r="H61" s="1"/>
    </row>
    <row r="62" spans="2:8">
      <c r="B62" s="1" t="s">
        <v>55</v>
      </c>
      <c r="C62" s="14" t="s">
        <v>104</v>
      </c>
      <c r="D62" s="3">
        <f t="shared" si="0"/>
        <v>45</v>
      </c>
      <c r="E62" s="5" t="s">
        <v>127</v>
      </c>
      <c r="F62" s="1" t="s">
        <v>128</v>
      </c>
      <c r="G62" s="4"/>
      <c r="H62" s="1"/>
    </row>
    <row r="63" spans="2:8">
      <c r="B63" s="1" t="s">
        <v>129</v>
      </c>
      <c r="C63" s="14" t="s">
        <v>130</v>
      </c>
      <c r="D63" s="3">
        <f t="shared" si="0"/>
        <v>46</v>
      </c>
      <c r="E63" s="5" t="s">
        <v>131</v>
      </c>
      <c r="F63" s="1" t="s">
        <v>132</v>
      </c>
      <c r="G63" s="4"/>
      <c r="H63" s="1"/>
    </row>
    <row r="64" spans="2:8" ht="24.95">
      <c r="B64" s="1" t="s">
        <v>129</v>
      </c>
      <c r="C64" s="14" t="s">
        <v>130</v>
      </c>
      <c r="D64" s="3">
        <f t="shared" si="0"/>
        <v>47</v>
      </c>
      <c r="E64" s="5" t="s">
        <v>133</v>
      </c>
      <c r="F64" s="1" t="s">
        <v>134</v>
      </c>
      <c r="G64" s="4"/>
      <c r="H64" s="1"/>
    </row>
    <row r="65" spans="2:8">
      <c r="B65" s="1" t="s">
        <v>129</v>
      </c>
      <c r="C65" s="14" t="s">
        <v>130</v>
      </c>
      <c r="D65" s="3">
        <f t="shared" si="0"/>
        <v>48</v>
      </c>
      <c r="E65" s="5" t="s">
        <v>135</v>
      </c>
      <c r="F65" s="1" t="s">
        <v>136</v>
      </c>
      <c r="G65" s="4"/>
      <c r="H65" s="1"/>
    </row>
    <row r="66" spans="2:8">
      <c r="B66" s="1" t="s">
        <v>129</v>
      </c>
      <c r="C66" s="14" t="s">
        <v>130</v>
      </c>
      <c r="D66" s="3">
        <f t="shared" si="0"/>
        <v>49</v>
      </c>
      <c r="E66" s="5" t="s">
        <v>137</v>
      </c>
      <c r="F66" s="1" t="s">
        <v>138</v>
      </c>
      <c r="G66" s="4"/>
      <c r="H66" s="1"/>
    </row>
    <row r="67" spans="2:8">
      <c r="B67" s="1" t="s">
        <v>129</v>
      </c>
      <c r="C67" s="14" t="s">
        <v>130</v>
      </c>
      <c r="D67" s="3">
        <f t="shared" si="0"/>
        <v>50</v>
      </c>
      <c r="E67" s="5" t="s">
        <v>139</v>
      </c>
      <c r="F67" s="1" t="s">
        <v>140</v>
      </c>
      <c r="G67" s="4"/>
      <c r="H67" s="1"/>
    </row>
    <row r="68" spans="2:8" ht="24.95">
      <c r="B68" s="1" t="s">
        <v>129</v>
      </c>
      <c r="C68" s="14" t="s">
        <v>130</v>
      </c>
      <c r="D68" s="3">
        <f t="shared" si="0"/>
        <v>51</v>
      </c>
      <c r="E68" s="5" t="s">
        <v>141</v>
      </c>
      <c r="F68" s="1" t="s">
        <v>142</v>
      </c>
      <c r="G68" s="4"/>
      <c r="H68" s="1"/>
    </row>
    <row r="69" spans="2:8">
      <c r="B69" s="1" t="s">
        <v>129</v>
      </c>
      <c r="C69" s="14" t="s">
        <v>130</v>
      </c>
      <c r="D69" s="3">
        <f t="shared" si="0"/>
        <v>52</v>
      </c>
      <c r="E69" s="5" t="s">
        <v>143</v>
      </c>
      <c r="F69" s="1" t="s">
        <v>144</v>
      </c>
      <c r="G69" s="4"/>
      <c r="H69" s="1"/>
    </row>
    <row r="70" spans="2:8">
      <c r="B70" s="1" t="s">
        <v>129</v>
      </c>
      <c r="C70" s="14" t="s">
        <v>130</v>
      </c>
      <c r="D70" s="3">
        <f t="shared" si="0"/>
        <v>53</v>
      </c>
      <c r="E70" s="5" t="s">
        <v>145</v>
      </c>
      <c r="F70" s="1" t="s">
        <v>146</v>
      </c>
      <c r="G70" s="4"/>
      <c r="H70" s="1"/>
    </row>
    <row r="71" spans="2:8">
      <c r="B71" s="1" t="s">
        <v>129</v>
      </c>
      <c r="C71" s="14" t="s">
        <v>130</v>
      </c>
      <c r="D71" s="3">
        <f t="shared" si="0"/>
        <v>54</v>
      </c>
      <c r="E71" s="5" t="s">
        <v>147</v>
      </c>
      <c r="F71" s="1" t="s">
        <v>148</v>
      </c>
      <c r="G71" s="4"/>
      <c r="H71" s="1"/>
    </row>
    <row r="72" spans="2:8" ht="24.95">
      <c r="B72" s="1" t="s">
        <v>129</v>
      </c>
      <c r="C72" s="14" t="s">
        <v>149</v>
      </c>
      <c r="D72" s="3">
        <f t="shared" si="0"/>
        <v>55</v>
      </c>
      <c r="E72" s="5" t="s">
        <v>150</v>
      </c>
      <c r="F72" s="1" t="s">
        <v>151</v>
      </c>
      <c r="G72" s="4"/>
      <c r="H72" s="1"/>
    </row>
    <row r="73" spans="2:8" ht="24.95">
      <c r="B73" s="1" t="s">
        <v>129</v>
      </c>
      <c r="C73" s="14" t="s">
        <v>149</v>
      </c>
      <c r="D73" s="3">
        <f t="shared" si="0"/>
        <v>56</v>
      </c>
      <c r="E73" s="5" t="s">
        <v>152</v>
      </c>
      <c r="F73" s="1" t="s">
        <v>153</v>
      </c>
      <c r="G73" s="4"/>
      <c r="H73" s="1"/>
    </row>
    <row r="74" spans="2:8" ht="24.95">
      <c r="B74" s="1" t="s">
        <v>129</v>
      </c>
      <c r="C74" s="14" t="s">
        <v>149</v>
      </c>
      <c r="D74" s="3">
        <f t="shared" si="0"/>
        <v>57</v>
      </c>
      <c r="E74" s="5" t="s">
        <v>154</v>
      </c>
      <c r="F74" s="1" t="s">
        <v>155</v>
      </c>
      <c r="G74" s="4"/>
      <c r="H74" s="1"/>
    </row>
    <row r="75" spans="2:8" ht="24">
      <c r="B75" s="1" t="s">
        <v>129</v>
      </c>
      <c r="C75" s="14" t="s">
        <v>149</v>
      </c>
      <c r="D75" s="3">
        <f t="shared" si="0"/>
        <v>58</v>
      </c>
      <c r="E75" s="5" t="s">
        <v>156</v>
      </c>
      <c r="F75" s="1" t="s">
        <v>157</v>
      </c>
      <c r="G75" s="4"/>
      <c r="H75" s="1"/>
    </row>
    <row r="76" spans="2:8">
      <c r="B76" s="1" t="s">
        <v>129</v>
      </c>
      <c r="C76" s="14" t="s">
        <v>158</v>
      </c>
      <c r="D76" s="3">
        <f t="shared" si="0"/>
        <v>59</v>
      </c>
      <c r="E76" s="5" t="s">
        <v>159</v>
      </c>
      <c r="F76" s="1" t="s">
        <v>160</v>
      </c>
      <c r="G76" s="4"/>
      <c r="H76" s="1"/>
    </row>
    <row r="77" spans="2:8">
      <c r="B77" s="1" t="s">
        <v>129</v>
      </c>
      <c r="C77" s="14" t="s">
        <v>158</v>
      </c>
      <c r="D77" s="3">
        <f t="shared" si="0"/>
        <v>60</v>
      </c>
      <c r="E77" s="5" t="s">
        <v>161</v>
      </c>
      <c r="F77" s="1" t="s">
        <v>162</v>
      </c>
      <c r="G77" s="4"/>
      <c r="H77" s="1"/>
    </row>
    <row r="78" spans="2:8">
      <c r="B78" s="1" t="s">
        <v>129</v>
      </c>
      <c r="C78" s="14" t="s">
        <v>158</v>
      </c>
      <c r="D78" s="3">
        <f t="shared" si="0"/>
        <v>61</v>
      </c>
      <c r="E78" s="5" t="s">
        <v>163</v>
      </c>
      <c r="F78" s="1" t="s">
        <v>164</v>
      </c>
      <c r="G78" s="4"/>
      <c r="H78" s="1"/>
    </row>
    <row r="79" spans="2:8" ht="24.95">
      <c r="B79" s="1" t="s">
        <v>129</v>
      </c>
      <c r="C79" s="14" t="s">
        <v>158</v>
      </c>
      <c r="D79" s="3">
        <f t="shared" si="0"/>
        <v>62</v>
      </c>
      <c r="E79" s="5" t="s">
        <v>165</v>
      </c>
      <c r="F79" s="1" t="s">
        <v>166</v>
      </c>
      <c r="G79" s="4"/>
      <c r="H79" s="1"/>
    </row>
    <row r="80" spans="2:8" ht="24.95">
      <c r="B80" s="1" t="s">
        <v>129</v>
      </c>
      <c r="C80" s="14" t="s">
        <v>158</v>
      </c>
      <c r="D80" s="3">
        <f t="shared" si="0"/>
        <v>63</v>
      </c>
      <c r="E80" s="5" t="s">
        <v>167</v>
      </c>
      <c r="F80" s="1" t="s">
        <v>168</v>
      </c>
      <c r="G80" s="4"/>
      <c r="H80" s="1"/>
    </row>
    <row r="81" spans="2:8">
      <c r="B81" s="1" t="s">
        <v>129</v>
      </c>
      <c r="C81" s="14" t="s">
        <v>158</v>
      </c>
      <c r="D81" s="3">
        <f t="shared" si="0"/>
        <v>64</v>
      </c>
      <c r="E81" s="5" t="s">
        <v>169</v>
      </c>
      <c r="F81" s="1" t="s">
        <v>170</v>
      </c>
      <c r="G81" s="4"/>
      <c r="H81" s="1"/>
    </row>
    <row r="82" spans="2:8">
      <c r="B82" s="1" t="s">
        <v>129</v>
      </c>
      <c r="C82" s="14" t="s">
        <v>171</v>
      </c>
      <c r="D82" s="3">
        <f t="shared" si="0"/>
        <v>65</v>
      </c>
      <c r="E82" s="5" t="s">
        <v>172</v>
      </c>
      <c r="F82" s="1" t="s">
        <v>173</v>
      </c>
      <c r="G82" s="4"/>
      <c r="H82" s="1"/>
    </row>
    <row r="83" spans="2:8">
      <c r="B83" s="1" t="s">
        <v>129</v>
      </c>
      <c r="C83" s="14" t="s">
        <v>171</v>
      </c>
      <c r="D83" s="3">
        <f t="shared" si="0"/>
        <v>66</v>
      </c>
      <c r="E83" s="5" t="s">
        <v>174</v>
      </c>
      <c r="F83" s="1" t="s">
        <v>175</v>
      </c>
      <c r="G83" s="4"/>
      <c r="H83" s="1"/>
    </row>
    <row r="84" spans="2:8">
      <c r="B84" s="1" t="s">
        <v>129</v>
      </c>
      <c r="C84" s="14" t="s">
        <v>171</v>
      </c>
      <c r="D84" s="3">
        <f t="shared" si="0"/>
        <v>67</v>
      </c>
      <c r="E84" s="5" t="s">
        <v>176</v>
      </c>
      <c r="F84" s="1" t="s">
        <v>177</v>
      </c>
      <c r="G84" s="4"/>
      <c r="H84" s="1"/>
    </row>
    <row r="85" spans="2:8">
      <c r="B85" s="1" t="s">
        <v>129</v>
      </c>
      <c r="C85" s="14" t="s">
        <v>178</v>
      </c>
      <c r="D85" s="3">
        <f t="shared" si="0"/>
        <v>68</v>
      </c>
      <c r="E85" s="5" t="s">
        <v>179</v>
      </c>
      <c r="F85" s="1" t="s">
        <v>180</v>
      </c>
      <c r="G85" s="4"/>
      <c r="H85" s="1"/>
    </row>
    <row r="86" spans="2:8">
      <c r="B86" s="1" t="s">
        <v>129</v>
      </c>
      <c r="C86" s="14" t="s">
        <v>178</v>
      </c>
      <c r="D86" s="3">
        <f t="shared" si="0"/>
        <v>69</v>
      </c>
      <c r="E86" s="5" t="s">
        <v>181</v>
      </c>
      <c r="F86" s="1" t="s">
        <v>182</v>
      </c>
      <c r="G86" s="4"/>
      <c r="H86" s="1"/>
    </row>
    <row r="87" spans="2:8" ht="24.95">
      <c r="B87" s="1" t="s">
        <v>129</v>
      </c>
      <c r="C87" s="14" t="s">
        <v>178</v>
      </c>
      <c r="D87" s="3">
        <f t="shared" si="0"/>
        <v>70</v>
      </c>
      <c r="E87" s="5" t="s">
        <v>183</v>
      </c>
      <c r="F87" s="1" t="s">
        <v>184</v>
      </c>
      <c r="G87" s="4"/>
      <c r="H87" s="1"/>
    </row>
    <row r="88" spans="2:8">
      <c r="B88" s="1" t="s">
        <v>129</v>
      </c>
      <c r="C88" s="14" t="s">
        <v>178</v>
      </c>
      <c r="D88" s="3">
        <f t="shared" si="0"/>
        <v>71</v>
      </c>
      <c r="E88" s="5" t="s">
        <v>185</v>
      </c>
      <c r="F88" s="1" t="s">
        <v>186</v>
      </c>
      <c r="G88" s="4"/>
      <c r="H88" s="1"/>
    </row>
    <row r="89" spans="2:8">
      <c r="B89" s="1" t="s">
        <v>129</v>
      </c>
      <c r="C89" s="14" t="s">
        <v>178</v>
      </c>
      <c r="D89" s="3">
        <f t="shared" si="0"/>
        <v>72</v>
      </c>
      <c r="E89" s="5" t="s">
        <v>187</v>
      </c>
      <c r="F89" s="1" t="s">
        <v>188</v>
      </c>
      <c r="G89" s="4"/>
      <c r="H89" s="1"/>
    </row>
    <row r="90" spans="2:8">
      <c r="B90" s="1" t="s">
        <v>129</v>
      </c>
      <c r="C90" s="14" t="s">
        <v>178</v>
      </c>
      <c r="D90" s="3">
        <f t="shared" si="0"/>
        <v>73</v>
      </c>
      <c r="E90" s="5" t="s">
        <v>189</v>
      </c>
      <c r="F90" s="1" t="s">
        <v>190</v>
      </c>
      <c r="G90" s="4"/>
      <c r="H90" s="1"/>
    </row>
    <row r="91" spans="2:8">
      <c r="B91" s="1" t="s">
        <v>129</v>
      </c>
      <c r="C91" s="14" t="s">
        <v>178</v>
      </c>
      <c r="D91" s="3">
        <f t="shared" si="0"/>
        <v>74</v>
      </c>
      <c r="E91" s="5" t="s">
        <v>191</v>
      </c>
      <c r="F91" s="1" t="s">
        <v>192</v>
      </c>
      <c r="G91" s="4"/>
      <c r="H91" s="1"/>
    </row>
    <row r="92" spans="2:8">
      <c r="B92" s="1" t="s">
        <v>129</v>
      </c>
      <c r="C92" s="14" t="s">
        <v>178</v>
      </c>
      <c r="D92" s="3">
        <f t="shared" si="0"/>
        <v>75</v>
      </c>
      <c r="E92" s="5" t="s">
        <v>193</v>
      </c>
      <c r="F92" s="1" t="s">
        <v>194</v>
      </c>
      <c r="G92" s="4"/>
      <c r="H92" s="1"/>
    </row>
  </sheetData>
  <sortState xmlns:xlrd2="http://schemas.microsoft.com/office/spreadsheetml/2017/richdata2" ref="E4:F30">
    <sortCondition ref="E3"/>
  </sortState>
  <mergeCells count="16">
    <mergeCell ref="E21:E23"/>
    <mergeCell ref="D21:D23"/>
    <mergeCell ref="F21:F23"/>
    <mergeCell ref="C4:C23"/>
    <mergeCell ref="E13:E16"/>
    <mergeCell ref="F13:F16"/>
    <mergeCell ref="D13:D16"/>
    <mergeCell ref="E17:E20"/>
    <mergeCell ref="F17:F20"/>
    <mergeCell ref="D17:D20"/>
    <mergeCell ref="E4:E7"/>
    <mergeCell ref="E9:E12"/>
    <mergeCell ref="F9:F12"/>
    <mergeCell ref="F4:F7"/>
    <mergeCell ref="D4:D7"/>
    <mergeCell ref="D9: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78"/>
  <sheetViews>
    <sheetView zoomScale="110" zoomScaleNormal="110" workbookViewId="0">
      <selection activeCell="D10" sqref="D10"/>
    </sheetView>
  </sheetViews>
  <sheetFormatPr defaultColWidth="11.42578125" defaultRowHeight="15"/>
  <cols>
    <col min="1" max="1" width="24.85546875" customWidth="1"/>
    <col min="2" max="9" width="19.28515625" customWidth="1"/>
  </cols>
  <sheetData>
    <row r="2" spans="1:9" ht="15" customHeight="1">
      <c r="B2" s="85" t="s">
        <v>195</v>
      </c>
      <c r="C2" s="86"/>
      <c r="D2" s="86"/>
      <c r="E2" s="87"/>
      <c r="F2" s="82" t="s">
        <v>196</v>
      </c>
      <c r="G2" s="83"/>
      <c r="H2" s="83"/>
      <c r="I2" s="84"/>
    </row>
    <row r="3" spans="1:9" ht="50.25" customHeight="1">
      <c r="A3" s="15"/>
      <c r="B3" s="19" t="s">
        <v>197</v>
      </c>
      <c r="C3" s="19" t="s">
        <v>198</v>
      </c>
      <c r="D3" s="19" t="s">
        <v>199</v>
      </c>
      <c r="E3" s="19" t="s">
        <v>200</v>
      </c>
      <c r="F3" s="20" t="s">
        <v>201</v>
      </c>
      <c r="G3" s="20" t="s">
        <v>202</v>
      </c>
      <c r="H3" s="20" t="s">
        <v>203</v>
      </c>
      <c r="I3" s="21" t="s">
        <v>204</v>
      </c>
    </row>
    <row r="4" spans="1:9">
      <c r="A4" s="18" t="s">
        <v>205</v>
      </c>
      <c r="B4" s="18" t="s">
        <v>206</v>
      </c>
      <c r="C4" s="18" t="s">
        <v>207</v>
      </c>
      <c r="D4" s="18" t="s">
        <v>208</v>
      </c>
      <c r="E4" s="18" t="s">
        <v>209</v>
      </c>
      <c r="F4" s="18" t="s">
        <v>210</v>
      </c>
      <c r="G4" s="18" t="s">
        <v>211</v>
      </c>
      <c r="H4" s="18" t="s">
        <v>212</v>
      </c>
      <c r="I4" s="18" t="s">
        <v>213</v>
      </c>
    </row>
    <row r="5" spans="1:9">
      <c r="A5" s="16" t="s">
        <v>9</v>
      </c>
      <c r="B5" s="17"/>
      <c r="C5" s="17"/>
      <c r="D5" s="17"/>
      <c r="E5" s="17"/>
      <c r="F5" s="17"/>
      <c r="G5" s="17"/>
      <c r="H5" s="17"/>
      <c r="I5" s="17"/>
    </row>
    <row r="6" spans="1:9">
      <c r="A6" s="5" t="s">
        <v>15</v>
      </c>
      <c r="B6" s="17"/>
      <c r="C6" s="17"/>
      <c r="D6" s="17"/>
      <c r="E6" s="17"/>
      <c r="F6" s="17"/>
      <c r="G6" s="17"/>
      <c r="H6" s="17"/>
      <c r="I6" s="17"/>
    </row>
    <row r="7" spans="1:9">
      <c r="A7" s="16" t="s">
        <v>17</v>
      </c>
      <c r="B7" s="17"/>
      <c r="C7" s="17"/>
      <c r="D7" s="17"/>
      <c r="E7" s="17"/>
      <c r="F7" s="17"/>
      <c r="G7" s="17"/>
      <c r="H7" s="17"/>
      <c r="I7" s="17"/>
    </row>
    <row r="8" spans="1:9" ht="24">
      <c r="A8" s="16" t="s">
        <v>23</v>
      </c>
      <c r="B8" s="17"/>
      <c r="C8" s="17"/>
      <c r="D8" s="17"/>
      <c r="E8" s="17"/>
      <c r="F8" s="17"/>
      <c r="G8" s="17"/>
      <c r="H8" s="17"/>
      <c r="I8" s="17"/>
    </row>
    <row r="9" spans="1:9" ht="24">
      <c r="A9" s="16" t="s">
        <v>29</v>
      </c>
      <c r="B9" s="17"/>
      <c r="C9" s="17"/>
      <c r="D9" s="17"/>
      <c r="E9" s="17"/>
      <c r="F9" s="17"/>
      <c r="G9" s="17"/>
      <c r="H9" s="17"/>
      <c r="I9" s="17"/>
    </row>
    <row r="10" spans="1:9" ht="24">
      <c r="A10" s="16" t="s">
        <v>35</v>
      </c>
      <c r="B10" s="17"/>
      <c r="C10" s="17"/>
      <c r="D10" s="17"/>
      <c r="E10" s="17"/>
      <c r="F10" s="17"/>
      <c r="G10" s="17"/>
      <c r="H10" s="17"/>
      <c r="I10" s="17"/>
    </row>
    <row r="11" spans="1:9" ht="24.95">
      <c r="A11" s="5" t="s">
        <v>41</v>
      </c>
      <c r="B11" s="17"/>
      <c r="C11" s="17"/>
      <c r="D11" s="17"/>
      <c r="E11" s="17"/>
      <c r="F11" s="17"/>
      <c r="G11" s="17"/>
      <c r="H11" s="17"/>
      <c r="I11" s="17"/>
    </row>
    <row r="12" spans="1:9">
      <c r="A12" s="5" t="s">
        <v>44</v>
      </c>
      <c r="B12" s="17"/>
      <c r="C12" s="17"/>
      <c r="D12" s="17"/>
      <c r="E12" s="17"/>
      <c r="F12" s="17"/>
      <c r="G12" s="17"/>
      <c r="H12" s="17"/>
      <c r="I12" s="17"/>
    </row>
    <row r="13" spans="1:9">
      <c r="A13" s="5" t="s">
        <v>46</v>
      </c>
      <c r="B13" s="17"/>
      <c r="C13" s="17"/>
      <c r="D13" s="17"/>
      <c r="E13" s="17"/>
      <c r="F13" s="17"/>
      <c r="G13" s="17"/>
      <c r="H13" s="17"/>
      <c r="I13" s="17"/>
    </row>
    <row r="14" spans="1:9" ht="15" customHeight="1">
      <c r="A14" s="5" t="s">
        <v>48</v>
      </c>
      <c r="B14" s="17"/>
      <c r="C14" s="17"/>
      <c r="D14" s="17"/>
      <c r="E14" s="17"/>
      <c r="F14" s="17"/>
      <c r="G14" s="17"/>
      <c r="H14" s="17"/>
      <c r="I14" s="17"/>
    </row>
    <row r="15" spans="1:9">
      <c r="A15" s="5" t="s">
        <v>51</v>
      </c>
      <c r="B15" s="17"/>
      <c r="C15" s="17"/>
      <c r="D15" s="17"/>
      <c r="E15" s="17"/>
      <c r="F15" s="17"/>
      <c r="G15" s="17"/>
      <c r="H15" s="17"/>
      <c r="I15" s="17"/>
    </row>
    <row r="16" spans="1:9">
      <c r="A16" s="5" t="s">
        <v>53</v>
      </c>
      <c r="B16" s="17"/>
      <c r="C16" s="17"/>
      <c r="D16" s="17"/>
      <c r="E16" s="17"/>
      <c r="F16" s="17"/>
      <c r="G16" s="17"/>
      <c r="H16" s="17"/>
      <c r="I16" s="17"/>
    </row>
    <row r="17" spans="1:9">
      <c r="A17" s="5" t="s">
        <v>57</v>
      </c>
      <c r="B17" s="17"/>
      <c r="C17" s="17"/>
      <c r="D17" s="17"/>
      <c r="E17" s="17"/>
      <c r="F17" s="17"/>
      <c r="G17" s="17"/>
      <c r="H17" s="17"/>
      <c r="I17" s="17"/>
    </row>
    <row r="18" spans="1:9" ht="15" customHeight="1">
      <c r="A18" s="5" t="s">
        <v>59</v>
      </c>
      <c r="B18" s="17"/>
      <c r="C18" s="17"/>
      <c r="D18" s="17"/>
      <c r="E18" s="17"/>
      <c r="F18" s="17"/>
      <c r="G18" s="17"/>
      <c r="H18" s="17"/>
      <c r="I18" s="17"/>
    </row>
    <row r="19" spans="1:9">
      <c r="A19" s="5" t="s">
        <v>61</v>
      </c>
      <c r="B19" s="17"/>
      <c r="C19" s="17"/>
      <c r="D19" s="17"/>
      <c r="E19" s="17"/>
      <c r="F19" s="17"/>
      <c r="G19" s="17"/>
      <c r="H19" s="17"/>
      <c r="I19" s="17"/>
    </row>
    <row r="20" spans="1:9" ht="24.95">
      <c r="A20" s="5" t="s">
        <v>63</v>
      </c>
      <c r="B20" s="17"/>
      <c r="C20" s="17"/>
      <c r="D20" s="17"/>
      <c r="E20" s="17"/>
      <c r="F20" s="17"/>
      <c r="G20" s="17"/>
      <c r="H20" s="17"/>
      <c r="I20" s="17"/>
    </row>
    <row r="21" spans="1:9">
      <c r="A21" s="5" t="s">
        <v>65</v>
      </c>
      <c r="B21" s="17"/>
      <c r="C21" s="17"/>
      <c r="D21" s="17"/>
      <c r="E21" s="17"/>
      <c r="F21" s="17"/>
      <c r="G21" s="17"/>
      <c r="H21" s="17"/>
      <c r="I21" s="17"/>
    </row>
    <row r="22" spans="1:9" ht="15" customHeight="1">
      <c r="A22" s="5" t="s">
        <v>67</v>
      </c>
      <c r="B22" s="17"/>
      <c r="C22" s="17"/>
      <c r="D22" s="17"/>
      <c r="E22" s="17"/>
      <c r="F22" s="17"/>
      <c r="G22" s="17"/>
      <c r="H22" s="17"/>
      <c r="I22" s="17"/>
    </row>
    <row r="23" spans="1:9" ht="24.95">
      <c r="A23" s="5" t="s">
        <v>70</v>
      </c>
      <c r="B23" s="17"/>
      <c r="C23" s="17"/>
      <c r="D23" s="17"/>
      <c r="E23" s="17"/>
      <c r="F23" s="17"/>
      <c r="G23" s="17"/>
      <c r="H23" s="17"/>
      <c r="I23" s="17"/>
    </row>
    <row r="24" spans="1:9">
      <c r="A24" s="5" t="s">
        <v>72</v>
      </c>
      <c r="B24" s="17"/>
      <c r="C24" s="17"/>
      <c r="D24" s="17"/>
      <c r="E24" s="17"/>
      <c r="F24" s="17"/>
      <c r="G24" s="17"/>
      <c r="H24" s="17"/>
      <c r="I24" s="17"/>
    </row>
    <row r="25" spans="1:9">
      <c r="A25" s="5" t="s">
        <v>74</v>
      </c>
      <c r="B25" s="17"/>
      <c r="C25" s="17"/>
      <c r="D25" s="17"/>
      <c r="E25" s="17"/>
      <c r="F25" s="17"/>
      <c r="G25" s="17"/>
      <c r="H25" s="17"/>
      <c r="I25" s="17"/>
    </row>
    <row r="26" spans="1:9" ht="24.95">
      <c r="A26" s="5" t="s">
        <v>77</v>
      </c>
      <c r="B26" s="17"/>
      <c r="C26" s="17"/>
      <c r="D26" s="17"/>
      <c r="E26" s="17"/>
      <c r="F26" s="17"/>
      <c r="G26" s="17"/>
      <c r="H26" s="17"/>
      <c r="I26" s="17"/>
    </row>
    <row r="27" spans="1:9" ht="24.95">
      <c r="A27" s="5" t="s">
        <v>79</v>
      </c>
      <c r="B27" s="17"/>
      <c r="C27" s="17"/>
      <c r="D27" s="17"/>
      <c r="E27" s="17"/>
      <c r="F27" s="17"/>
      <c r="G27" s="17"/>
      <c r="H27" s="17"/>
      <c r="I27" s="17"/>
    </row>
    <row r="28" spans="1:9" ht="24.95">
      <c r="A28" s="5" t="s">
        <v>81</v>
      </c>
      <c r="B28" s="17"/>
      <c r="C28" s="17"/>
      <c r="D28" s="17"/>
      <c r="E28" s="17"/>
      <c r="F28" s="17"/>
      <c r="G28" s="17"/>
      <c r="H28" s="17"/>
      <c r="I28" s="17"/>
    </row>
    <row r="29" spans="1:9" ht="24.95">
      <c r="A29" s="5" t="s">
        <v>214</v>
      </c>
      <c r="B29" s="17"/>
      <c r="C29" s="17"/>
      <c r="D29" s="17"/>
      <c r="E29" s="17"/>
      <c r="F29" s="17"/>
      <c r="G29" s="17"/>
      <c r="H29" s="17"/>
      <c r="I29" s="17"/>
    </row>
    <row r="30" spans="1:9">
      <c r="A30" s="5" t="s">
        <v>85</v>
      </c>
      <c r="B30" s="17"/>
      <c r="C30" s="17"/>
      <c r="D30" s="17"/>
      <c r="E30" s="17"/>
      <c r="F30" s="17"/>
      <c r="G30" s="17"/>
      <c r="H30" s="17"/>
      <c r="I30" s="17"/>
    </row>
    <row r="31" spans="1:9" ht="24.95">
      <c r="A31" s="5" t="s">
        <v>90</v>
      </c>
      <c r="B31" s="17"/>
      <c r="C31" s="17"/>
      <c r="D31" s="17"/>
      <c r="E31" s="17"/>
      <c r="F31" s="17"/>
      <c r="G31" s="17"/>
      <c r="H31" s="17"/>
      <c r="I31" s="17"/>
    </row>
    <row r="32" spans="1:9" ht="36.950000000000003">
      <c r="A32" s="5" t="s">
        <v>93</v>
      </c>
      <c r="B32" s="17"/>
      <c r="C32" s="17"/>
      <c r="D32" s="17"/>
      <c r="E32" s="17"/>
      <c r="F32" s="17"/>
      <c r="G32" s="17"/>
      <c r="H32" s="17"/>
      <c r="I32" s="17"/>
    </row>
    <row r="33" spans="1:9" ht="48.95">
      <c r="A33" s="5" t="s">
        <v>95</v>
      </c>
      <c r="B33" s="17"/>
      <c r="C33" s="17"/>
      <c r="D33" s="17"/>
      <c r="E33" s="17"/>
      <c r="F33" s="17"/>
      <c r="G33" s="17"/>
      <c r="H33" s="17"/>
      <c r="I33" s="17"/>
    </row>
    <row r="34" spans="1:9" ht="24.95">
      <c r="A34" s="5" t="s">
        <v>97</v>
      </c>
      <c r="B34" s="17"/>
      <c r="C34" s="17"/>
      <c r="D34" s="17"/>
      <c r="E34" s="17"/>
      <c r="F34" s="17"/>
      <c r="G34" s="17"/>
      <c r="H34" s="17"/>
      <c r="I34" s="17"/>
    </row>
    <row r="35" spans="1:9">
      <c r="A35" s="5" t="s">
        <v>99</v>
      </c>
      <c r="B35" s="17"/>
      <c r="C35" s="17"/>
      <c r="D35" s="17"/>
      <c r="E35" s="17"/>
      <c r="F35" s="17"/>
      <c r="G35" s="17"/>
      <c r="H35" s="17"/>
      <c r="I35" s="17"/>
    </row>
    <row r="36" spans="1:9" ht="24.95">
      <c r="A36" s="5" t="s">
        <v>102</v>
      </c>
      <c r="B36" s="17"/>
      <c r="C36" s="17"/>
      <c r="D36" s="17"/>
      <c r="E36" s="17"/>
      <c r="F36" s="17"/>
      <c r="G36" s="17"/>
      <c r="H36" s="17"/>
      <c r="I36" s="17"/>
    </row>
    <row r="37" spans="1:9">
      <c r="A37" s="5" t="s">
        <v>105</v>
      </c>
      <c r="B37" s="17"/>
      <c r="C37" s="17"/>
      <c r="D37" s="17"/>
      <c r="E37" s="17"/>
      <c r="F37" s="17"/>
      <c r="G37" s="17"/>
      <c r="H37" s="17"/>
      <c r="I37" s="17"/>
    </row>
    <row r="38" spans="1:9" ht="24.95">
      <c r="A38" s="5" t="s">
        <v>107</v>
      </c>
      <c r="B38" s="17"/>
      <c r="C38" s="17"/>
      <c r="D38" s="17"/>
      <c r="E38" s="17"/>
      <c r="F38" s="17"/>
      <c r="G38" s="17"/>
      <c r="H38" s="17"/>
      <c r="I38" s="17"/>
    </row>
    <row r="39" spans="1:9">
      <c r="A39" s="5" t="s">
        <v>109</v>
      </c>
      <c r="B39" s="17"/>
      <c r="C39" s="17"/>
      <c r="D39" s="17"/>
      <c r="E39" s="17"/>
      <c r="F39" s="17"/>
      <c r="G39" s="17"/>
      <c r="H39" s="17"/>
      <c r="I39" s="17"/>
    </row>
    <row r="40" spans="1:9">
      <c r="A40" s="5" t="s">
        <v>111</v>
      </c>
      <c r="B40" s="17"/>
      <c r="C40" s="17"/>
      <c r="D40" s="17"/>
      <c r="E40" s="17"/>
      <c r="F40" s="17"/>
      <c r="G40" s="17"/>
      <c r="H40" s="17"/>
      <c r="I40" s="17"/>
    </row>
    <row r="41" spans="1:9" ht="24.95">
      <c r="A41" s="5" t="s">
        <v>113</v>
      </c>
      <c r="B41" s="17"/>
      <c r="C41" s="17"/>
      <c r="D41" s="17"/>
      <c r="E41" s="17"/>
      <c r="F41" s="17"/>
      <c r="G41" s="17"/>
      <c r="H41" s="17"/>
      <c r="I41" s="17"/>
    </row>
    <row r="42" spans="1:9">
      <c r="A42" s="5" t="s">
        <v>115</v>
      </c>
      <c r="B42" s="17"/>
      <c r="C42" s="17"/>
      <c r="D42" s="17"/>
      <c r="E42" s="17"/>
      <c r="F42" s="17"/>
      <c r="G42" s="17"/>
      <c r="H42" s="17"/>
      <c r="I42" s="17"/>
    </row>
    <row r="43" spans="1:9">
      <c r="A43" s="5" t="s">
        <v>117</v>
      </c>
      <c r="B43" s="17"/>
      <c r="C43" s="17"/>
      <c r="D43" s="17"/>
      <c r="E43" s="17"/>
      <c r="F43" s="17"/>
      <c r="G43" s="17"/>
      <c r="H43" s="17"/>
      <c r="I43" s="17"/>
    </row>
    <row r="44" spans="1:9">
      <c r="A44" s="5" t="s">
        <v>119</v>
      </c>
      <c r="B44" s="17"/>
      <c r="C44" s="17"/>
      <c r="D44" s="17"/>
      <c r="E44" s="17"/>
      <c r="F44" s="17"/>
      <c r="G44" s="17"/>
      <c r="H44" s="17"/>
      <c r="I44" s="17"/>
    </row>
    <row r="45" spans="1:9" ht="24.95">
      <c r="A45" s="5" t="s">
        <v>121</v>
      </c>
      <c r="B45" s="17"/>
      <c r="C45" s="17"/>
      <c r="D45" s="17"/>
      <c r="E45" s="17"/>
      <c r="F45" s="17"/>
      <c r="G45" s="17"/>
      <c r="H45" s="17"/>
      <c r="I45" s="17"/>
    </row>
    <row r="46" spans="1:9">
      <c r="A46" s="5" t="s">
        <v>123</v>
      </c>
      <c r="B46" s="17"/>
      <c r="C46" s="17"/>
      <c r="D46" s="17"/>
      <c r="E46" s="17"/>
      <c r="F46" s="17"/>
      <c r="G46" s="17"/>
      <c r="H46" s="17"/>
      <c r="I46" s="17"/>
    </row>
    <row r="47" spans="1:9" ht="24.95">
      <c r="A47" s="5" t="s">
        <v>125</v>
      </c>
      <c r="B47" s="17"/>
      <c r="C47" s="17"/>
      <c r="D47" s="17"/>
      <c r="E47" s="17"/>
      <c r="F47" s="17"/>
      <c r="G47" s="17"/>
      <c r="H47" s="17"/>
      <c r="I47" s="17"/>
    </row>
    <row r="48" spans="1:9">
      <c r="A48" s="5" t="s">
        <v>127</v>
      </c>
      <c r="B48" s="17"/>
      <c r="C48" s="17"/>
      <c r="D48" s="17"/>
      <c r="E48" s="17"/>
      <c r="F48" s="17"/>
      <c r="G48" s="17"/>
      <c r="H48" s="17"/>
      <c r="I48" s="17"/>
    </row>
    <row r="49" spans="1:9">
      <c r="A49" s="5" t="s">
        <v>131</v>
      </c>
      <c r="B49" s="17"/>
      <c r="C49" s="17"/>
      <c r="D49" s="17"/>
      <c r="E49" s="17"/>
      <c r="F49" s="17"/>
      <c r="G49" s="17"/>
      <c r="H49" s="17"/>
      <c r="I49" s="17"/>
    </row>
    <row r="50" spans="1:9">
      <c r="A50" s="5" t="s">
        <v>133</v>
      </c>
      <c r="B50" s="17"/>
      <c r="C50" s="17"/>
      <c r="D50" s="17"/>
      <c r="E50" s="17"/>
      <c r="F50" s="17"/>
      <c r="G50" s="17"/>
      <c r="H50" s="17"/>
      <c r="I50" s="17"/>
    </row>
    <row r="51" spans="1:9">
      <c r="A51" s="5" t="s">
        <v>135</v>
      </c>
      <c r="B51" s="17"/>
      <c r="C51" s="17"/>
      <c r="D51" s="17"/>
      <c r="E51" s="17"/>
      <c r="F51" s="17"/>
      <c r="G51" s="17"/>
      <c r="H51" s="17"/>
      <c r="I51" s="17"/>
    </row>
    <row r="52" spans="1:9">
      <c r="A52" s="5" t="s">
        <v>137</v>
      </c>
      <c r="B52" s="17"/>
      <c r="C52" s="17"/>
      <c r="D52" s="17"/>
      <c r="E52" s="17"/>
      <c r="F52" s="17"/>
      <c r="G52" s="17"/>
      <c r="H52" s="17"/>
      <c r="I52" s="17"/>
    </row>
    <row r="53" spans="1:9">
      <c r="A53" s="5" t="s">
        <v>139</v>
      </c>
      <c r="B53" s="17"/>
      <c r="C53" s="17"/>
      <c r="D53" s="17"/>
      <c r="E53" s="17"/>
      <c r="F53" s="17"/>
      <c r="G53" s="17"/>
      <c r="H53" s="17"/>
      <c r="I53" s="17"/>
    </row>
    <row r="54" spans="1:9" ht="24.95">
      <c r="A54" s="5" t="s">
        <v>141</v>
      </c>
      <c r="B54" s="17"/>
      <c r="C54" s="17"/>
      <c r="D54" s="17"/>
      <c r="E54" s="17"/>
      <c r="F54" s="17"/>
      <c r="G54" s="17"/>
      <c r="H54" s="17"/>
      <c r="I54" s="17"/>
    </row>
    <row r="55" spans="1:9">
      <c r="A55" s="5" t="s">
        <v>143</v>
      </c>
      <c r="B55" s="17"/>
      <c r="C55" s="17"/>
      <c r="D55" s="17"/>
      <c r="E55" s="17"/>
      <c r="F55" s="17"/>
      <c r="G55" s="17"/>
      <c r="H55" s="17"/>
      <c r="I55" s="17"/>
    </row>
    <row r="56" spans="1:9">
      <c r="A56" s="5" t="s">
        <v>145</v>
      </c>
      <c r="B56" s="17"/>
      <c r="C56" s="17"/>
      <c r="D56" s="17"/>
      <c r="E56" s="17"/>
      <c r="F56" s="17"/>
      <c r="G56" s="17"/>
      <c r="H56" s="17"/>
      <c r="I56" s="17"/>
    </row>
    <row r="57" spans="1:9">
      <c r="A57" s="5" t="s">
        <v>147</v>
      </c>
      <c r="B57" s="17"/>
      <c r="C57" s="17"/>
      <c r="D57" s="17"/>
      <c r="E57" s="17"/>
      <c r="F57" s="17"/>
      <c r="G57" s="17"/>
      <c r="H57" s="17"/>
      <c r="I57" s="17"/>
    </row>
    <row r="58" spans="1:9" ht="24.95">
      <c r="A58" s="5" t="s">
        <v>150</v>
      </c>
      <c r="B58" s="17"/>
      <c r="C58" s="17"/>
      <c r="D58" s="17"/>
      <c r="E58" s="17"/>
      <c r="F58" s="17"/>
      <c r="G58" s="17"/>
      <c r="H58" s="17"/>
      <c r="I58" s="17"/>
    </row>
    <row r="59" spans="1:9" ht="24.95">
      <c r="A59" s="5" t="s">
        <v>152</v>
      </c>
      <c r="B59" s="17"/>
      <c r="C59" s="17"/>
      <c r="D59" s="17"/>
      <c r="E59" s="17"/>
      <c r="F59" s="17"/>
      <c r="G59" s="17"/>
      <c r="H59" s="17"/>
      <c r="I59" s="17"/>
    </row>
    <row r="60" spans="1:9" ht="24.95">
      <c r="A60" s="5" t="s">
        <v>154</v>
      </c>
      <c r="B60" s="17"/>
      <c r="C60" s="17"/>
      <c r="D60" s="17"/>
      <c r="E60" s="17"/>
      <c r="F60" s="17"/>
      <c r="G60" s="17"/>
      <c r="H60" s="17"/>
      <c r="I60" s="17"/>
    </row>
    <row r="61" spans="1:9">
      <c r="A61" s="5" t="s">
        <v>156</v>
      </c>
      <c r="B61" s="17"/>
      <c r="C61" s="17"/>
      <c r="D61" s="17"/>
      <c r="E61" s="17"/>
      <c r="F61" s="17"/>
      <c r="G61" s="17"/>
      <c r="H61" s="17"/>
      <c r="I61" s="17"/>
    </row>
    <row r="62" spans="1:9">
      <c r="A62" s="5" t="s">
        <v>159</v>
      </c>
      <c r="B62" s="17"/>
      <c r="C62" s="17"/>
      <c r="D62" s="17"/>
      <c r="E62" s="17"/>
      <c r="F62" s="17"/>
      <c r="G62" s="17"/>
      <c r="H62" s="17"/>
      <c r="I62" s="17"/>
    </row>
    <row r="63" spans="1:9">
      <c r="A63" s="5" t="s">
        <v>161</v>
      </c>
      <c r="B63" s="17"/>
      <c r="C63" s="17"/>
      <c r="D63" s="17"/>
      <c r="E63" s="17"/>
      <c r="F63" s="17"/>
      <c r="G63" s="17"/>
      <c r="H63" s="17"/>
      <c r="I63" s="17"/>
    </row>
    <row r="64" spans="1:9">
      <c r="A64" s="5" t="s">
        <v>163</v>
      </c>
      <c r="B64" s="17"/>
      <c r="C64" s="17"/>
      <c r="D64" s="17"/>
      <c r="E64" s="17"/>
      <c r="F64" s="17"/>
      <c r="G64" s="17"/>
      <c r="H64" s="17"/>
      <c r="I64" s="17"/>
    </row>
    <row r="65" spans="1:9" ht="24.95">
      <c r="A65" s="5" t="s">
        <v>165</v>
      </c>
      <c r="B65" s="17"/>
      <c r="C65" s="17"/>
      <c r="D65" s="17"/>
      <c r="E65" s="17"/>
      <c r="F65" s="17"/>
      <c r="G65" s="17"/>
      <c r="H65" s="17"/>
      <c r="I65" s="17"/>
    </row>
    <row r="66" spans="1:9">
      <c r="A66" s="5" t="s">
        <v>167</v>
      </c>
      <c r="B66" s="17"/>
      <c r="C66" s="17"/>
      <c r="D66" s="17"/>
      <c r="E66" s="17"/>
      <c r="F66" s="17"/>
      <c r="G66" s="17"/>
      <c r="H66" s="17"/>
      <c r="I66" s="17"/>
    </row>
    <row r="67" spans="1:9">
      <c r="A67" s="5" t="s">
        <v>169</v>
      </c>
      <c r="B67" s="17"/>
      <c r="C67" s="17"/>
      <c r="D67" s="17"/>
      <c r="E67" s="17"/>
      <c r="F67" s="17"/>
      <c r="G67" s="17"/>
      <c r="H67" s="17"/>
      <c r="I67" s="17"/>
    </row>
    <row r="68" spans="1:9">
      <c r="A68" s="5" t="s">
        <v>172</v>
      </c>
      <c r="B68" s="17"/>
      <c r="C68" s="17"/>
      <c r="D68" s="17"/>
      <c r="E68" s="17"/>
      <c r="F68" s="17"/>
      <c r="G68" s="17"/>
      <c r="H68" s="17"/>
      <c r="I68" s="17"/>
    </row>
    <row r="69" spans="1:9">
      <c r="A69" s="5" t="s">
        <v>174</v>
      </c>
      <c r="B69" s="17"/>
      <c r="C69" s="17"/>
      <c r="D69" s="17"/>
      <c r="E69" s="17"/>
      <c r="F69" s="17"/>
      <c r="G69" s="17"/>
      <c r="H69" s="17"/>
      <c r="I69" s="17"/>
    </row>
    <row r="70" spans="1:9">
      <c r="A70" s="5" t="s">
        <v>176</v>
      </c>
      <c r="B70" s="17"/>
      <c r="C70" s="17"/>
      <c r="D70" s="17"/>
      <c r="E70" s="17"/>
      <c r="F70" s="17"/>
      <c r="G70" s="17"/>
      <c r="H70" s="17"/>
      <c r="I70" s="17"/>
    </row>
    <row r="71" spans="1:9">
      <c r="A71" s="5" t="s">
        <v>179</v>
      </c>
      <c r="B71" s="17"/>
      <c r="C71" s="17"/>
      <c r="D71" s="17"/>
      <c r="E71" s="17"/>
      <c r="F71" s="17"/>
      <c r="G71" s="17"/>
      <c r="H71" s="17"/>
      <c r="I71" s="17"/>
    </row>
    <row r="72" spans="1:9">
      <c r="A72" s="5" t="s">
        <v>181</v>
      </c>
      <c r="B72" s="17"/>
      <c r="C72" s="17"/>
      <c r="D72" s="17"/>
      <c r="E72" s="17"/>
      <c r="F72" s="17"/>
      <c r="G72" s="17"/>
      <c r="H72" s="17"/>
      <c r="I72" s="17"/>
    </row>
    <row r="73" spans="1:9" ht="24.95">
      <c r="A73" s="5" t="s">
        <v>183</v>
      </c>
      <c r="B73" s="17"/>
      <c r="C73" s="17"/>
      <c r="D73" s="17"/>
      <c r="E73" s="17"/>
      <c r="F73" s="17"/>
      <c r="G73" s="17"/>
      <c r="H73" s="17"/>
      <c r="I73" s="17"/>
    </row>
    <row r="74" spans="1:9">
      <c r="A74" s="5" t="s">
        <v>185</v>
      </c>
      <c r="B74" s="17"/>
      <c r="C74" s="17"/>
      <c r="D74" s="17"/>
      <c r="E74" s="17"/>
      <c r="F74" s="17"/>
      <c r="G74" s="17"/>
      <c r="H74" s="17"/>
      <c r="I74" s="17"/>
    </row>
    <row r="75" spans="1:9">
      <c r="A75" s="5" t="s">
        <v>187</v>
      </c>
      <c r="B75" s="17"/>
      <c r="C75" s="17"/>
      <c r="D75" s="17"/>
      <c r="E75" s="17"/>
      <c r="F75" s="17"/>
      <c r="G75" s="17"/>
      <c r="H75" s="17"/>
      <c r="I75" s="17"/>
    </row>
    <row r="76" spans="1:9">
      <c r="A76" s="5" t="s">
        <v>189</v>
      </c>
      <c r="B76" s="17"/>
      <c r="C76" s="17"/>
      <c r="D76" s="17"/>
      <c r="E76" s="17"/>
      <c r="F76" s="17"/>
      <c r="G76" s="17"/>
      <c r="H76" s="17"/>
      <c r="I76" s="17"/>
    </row>
    <row r="77" spans="1:9">
      <c r="A77" s="5" t="s">
        <v>191</v>
      </c>
      <c r="B77" s="17"/>
      <c r="C77" s="17"/>
      <c r="D77" s="17"/>
      <c r="E77" s="17"/>
      <c r="F77" s="17"/>
      <c r="G77" s="17"/>
      <c r="H77" s="17"/>
      <c r="I77" s="17"/>
    </row>
    <row r="78" spans="1:9">
      <c r="A78" s="5" t="s">
        <v>193</v>
      </c>
      <c r="B78" s="17"/>
      <c r="C78" s="17"/>
      <c r="D78" s="17"/>
      <c r="E78" s="17"/>
      <c r="F78" s="17"/>
      <c r="G78" s="17"/>
      <c r="H78" s="17"/>
      <c r="I78" s="17"/>
    </row>
  </sheetData>
  <autoFilter ref="A4:I78" xr:uid="{00000000-0009-0000-0000-000001000000}"/>
  <mergeCells count="2">
    <mergeCell ref="F2:I2"/>
    <mergeCell ref="B2:E2"/>
  </mergeCell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8"/>
  <sheetViews>
    <sheetView showGridLines="0" tabSelected="1" zoomScaleNormal="70" workbookViewId="0">
      <selection activeCell="Y5" sqref="Y5"/>
    </sheetView>
  </sheetViews>
  <sheetFormatPr defaultColWidth="11.42578125" defaultRowHeight="15"/>
  <cols>
    <col min="1" max="1" width="16.140625" customWidth="1"/>
    <col min="2" max="2" width="8.28515625" customWidth="1"/>
    <col min="3" max="3" width="27.140625" customWidth="1"/>
    <col min="4" max="4" width="23.28515625" customWidth="1"/>
    <col min="5" max="5" width="28.42578125" customWidth="1"/>
    <col min="6" max="6" width="49.28515625" customWidth="1"/>
    <col min="7" max="7" width="20.7109375" customWidth="1"/>
    <col min="8" max="8" width="15.85546875" customWidth="1"/>
    <col min="9" max="9" width="19.42578125" customWidth="1"/>
    <col min="10" max="10" width="15.85546875" customWidth="1"/>
    <col min="11" max="11" width="10.28515625" customWidth="1"/>
    <col min="12" max="12" width="11.42578125" customWidth="1"/>
    <col min="13" max="13" width="7.42578125" customWidth="1"/>
    <col min="14" max="14" width="16.42578125" customWidth="1"/>
    <col min="15" max="15" width="6.7109375" customWidth="1"/>
    <col min="16" max="16" width="12.140625" customWidth="1"/>
    <col min="17" max="17" width="15.42578125" customWidth="1"/>
    <col min="18" max="18" width="13.42578125" customWidth="1"/>
    <col min="19" max="19" width="7" customWidth="1"/>
    <col min="20" max="20" width="12.7109375" customWidth="1"/>
    <col min="21" max="21" width="8.28515625" customWidth="1"/>
    <col min="22" max="22" width="12.7109375" customWidth="1"/>
    <col min="23" max="23" width="8.42578125" customWidth="1"/>
    <col min="24" max="24" width="17.42578125" customWidth="1"/>
    <col min="25" max="25" width="42.28515625" customWidth="1"/>
    <col min="26" max="26" width="37.7109375" customWidth="1"/>
    <col min="27" max="27" width="56.140625" customWidth="1"/>
    <col min="28" max="28" width="9.85546875" customWidth="1"/>
    <col min="29" max="29" width="8.85546875" customWidth="1"/>
    <col min="30" max="30" width="13.7109375" customWidth="1"/>
    <col min="31" max="31" width="11.85546875" customWidth="1"/>
    <col min="32" max="32" width="12.42578125" customWidth="1"/>
    <col min="33" max="33" width="12.140625" customWidth="1"/>
    <col min="34" max="34" width="9.140625" customWidth="1"/>
    <col min="35" max="35" width="10.85546875" customWidth="1"/>
    <col min="36" max="36" width="8.7109375" customWidth="1"/>
    <col min="37" max="37" width="8.140625" customWidth="1"/>
    <col min="38" max="38" width="9.42578125" customWidth="1"/>
    <col min="39" max="39" width="8.42578125" customWidth="1"/>
    <col min="40" max="40" width="7.85546875" customWidth="1"/>
    <col min="41" max="41" width="13.28515625" customWidth="1"/>
    <col min="42" max="42" width="7.7109375" customWidth="1"/>
    <col min="43" max="43" width="13.28515625" customWidth="1"/>
    <col min="44" max="44" width="12.7109375" customWidth="1"/>
    <col min="45" max="45" width="12" customWidth="1"/>
    <col min="46" max="47" width="17.28515625" customWidth="1"/>
    <col min="48" max="48" width="14.28515625" customWidth="1"/>
    <col min="49" max="49" width="12.28515625" customWidth="1"/>
    <col min="50" max="52" width="17.28515625" customWidth="1"/>
    <col min="53" max="54" width="22" customWidth="1"/>
    <col min="55" max="55" width="12.140625" customWidth="1"/>
    <col min="61" max="61" width="54.140625" customWidth="1"/>
    <col min="16338" max="16384" width="25.42578125" customWidth="1"/>
  </cols>
  <sheetData>
    <row r="1" spans="1:61" s="7" customFormat="1" ht="16.5" customHeight="1">
      <c r="A1" s="112"/>
      <c r="B1" s="112"/>
      <c r="C1" s="112"/>
      <c r="D1" s="131" t="s">
        <v>215</v>
      </c>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2" t="s">
        <v>216</v>
      </c>
      <c r="BC1" s="132"/>
      <c r="BI1" s="22" t="s">
        <v>217</v>
      </c>
    </row>
    <row r="2" spans="1:61" s="7" customFormat="1" ht="16.5" customHeight="1">
      <c r="A2" s="112"/>
      <c r="B2" s="112"/>
      <c r="C2" s="112"/>
      <c r="D2" s="133" t="s">
        <v>218</v>
      </c>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5"/>
      <c r="BB2" s="132" t="s">
        <v>219</v>
      </c>
      <c r="BC2" s="132"/>
      <c r="BI2" s="22" t="s">
        <v>220</v>
      </c>
    </row>
    <row r="3" spans="1:61" s="7" customFormat="1" ht="16.5" customHeight="1">
      <c r="A3" s="112"/>
      <c r="B3" s="112"/>
      <c r="C3" s="112"/>
      <c r="D3" s="133" t="s">
        <v>221</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5"/>
      <c r="BB3" s="132" t="s">
        <v>222</v>
      </c>
      <c r="BC3" s="132"/>
      <c r="BI3" s="22" t="s">
        <v>223</v>
      </c>
    </row>
    <row r="4" spans="1:61" s="7" customFormat="1" ht="18" customHeight="1">
      <c r="A4" s="112"/>
      <c r="B4" s="112"/>
      <c r="C4" s="112"/>
      <c r="D4" s="136" t="s">
        <v>224</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8"/>
      <c r="BB4" s="132" t="s">
        <v>225</v>
      </c>
      <c r="BC4" s="132"/>
      <c r="BI4" s="22" t="s">
        <v>226</v>
      </c>
    </row>
    <row r="5" spans="1:61" s="50" customFormat="1" ht="41.25" customHeight="1">
      <c r="A5" s="113" t="s">
        <v>227</v>
      </c>
      <c r="B5" s="114"/>
      <c r="C5" s="114"/>
      <c r="D5" s="142" t="s">
        <v>215</v>
      </c>
      <c r="E5" s="143"/>
      <c r="F5" s="43" t="s">
        <v>228</v>
      </c>
      <c r="G5" s="44" t="s">
        <v>229</v>
      </c>
      <c r="H5" s="43" t="s">
        <v>230</v>
      </c>
      <c r="I5" s="44" t="s">
        <v>231</v>
      </c>
      <c r="J5" s="43" t="s">
        <v>0</v>
      </c>
      <c r="K5" s="45" t="s">
        <v>232</v>
      </c>
      <c r="L5" s="151" t="s">
        <v>233</v>
      </c>
      <c r="M5" s="100"/>
      <c r="N5" s="46" t="s">
        <v>234</v>
      </c>
      <c r="O5" s="47"/>
      <c r="P5" s="48"/>
      <c r="Q5" s="48"/>
      <c r="R5" s="48"/>
      <c r="S5" s="49"/>
      <c r="T5" s="49"/>
      <c r="U5" s="49"/>
      <c r="AS5" s="51"/>
      <c r="BB5" s="129"/>
      <c r="BC5" s="130"/>
      <c r="BI5" s="52" t="s">
        <v>235</v>
      </c>
    </row>
    <row r="6" spans="1:61" s="50" customFormat="1" ht="62.25" customHeight="1">
      <c r="A6" s="115" t="s">
        <v>236</v>
      </c>
      <c r="B6" s="116"/>
      <c r="C6" s="117"/>
      <c r="D6" s="109" t="s">
        <v>237</v>
      </c>
      <c r="E6" s="110"/>
      <c r="F6" s="110"/>
      <c r="G6" s="110"/>
      <c r="H6" s="110"/>
      <c r="I6" s="110"/>
      <c r="J6" s="110"/>
      <c r="K6" s="111"/>
      <c r="L6" s="107" t="s">
        <v>238</v>
      </c>
      <c r="M6" s="108"/>
      <c r="N6" s="53">
        <v>2025</v>
      </c>
      <c r="O6" s="47"/>
      <c r="P6" s="48"/>
      <c r="W6" s="54" t="s">
        <v>239</v>
      </c>
      <c r="X6" s="139"/>
      <c r="Y6" s="139"/>
      <c r="Z6" s="139"/>
      <c r="AA6" s="139"/>
      <c r="AB6" s="139"/>
      <c r="AC6" s="139"/>
      <c r="AD6" s="139"/>
      <c r="AE6" s="139"/>
      <c r="AF6" s="139"/>
      <c r="AG6" s="139"/>
      <c r="AH6" s="139"/>
      <c r="AI6" s="139"/>
      <c r="AJ6" s="55"/>
      <c r="AK6" s="55"/>
      <c r="AL6" s="55"/>
      <c r="AM6" s="55"/>
      <c r="AN6" s="56"/>
      <c r="AO6" s="57"/>
      <c r="AP6" s="57"/>
      <c r="AQ6" s="57"/>
      <c r="AS6" s="51"/>
      <c r="AT6" s="54"/>
      <c r="AU6" s="54"/>
      <c r="AV6" s="54"/>
      <c r="AW6" s="54"/>
      <c r="AX6" s="54"/>
      <c r="AY6" s="54"/>
      <c r="AZ6" s="54"/>
      <c r="BA6" s="54"/>
      <c r="BB6" s="140"/>
      <c r="BC6" s="141"/>
      <c r="BI6" s="52" t="s">
        <v>240</v>
      </c>
    </row>
    <row r="7" spans="1:61" s="58" customFormat="1" ht="29.25" customHeight="1">
      <c r="A7" s="196" t="s">
        <v>241</v>
      </c>
      <c r="B7" s="149"/>
      <c r="C7" s="149"/>
      <c r="D7" s="149"/>
      <c r="E7" s="149"/>
      <c r="F7" s="149"/>
      <c r="G7" s="149"/>
      <c r="H7" s="149"/>
      <c r="I7" s="149"/>
      <c r="J7" s="149"/>
      <c r="K7" s="149"/>
      <c r="L7" s="149"/>
      <c r="M7" s="149"/>
      <c r="N7" s="149"/>
      <c r="O7" s="149"/>
      <c r="P7" s="149"/>
      <c r="Q7" s="149"/>
      <c r="R7" s="149"/>
      <c r="S7" s="149"/>
      <c r="T7" s="149"/>
      <c r="U7" s="149"/>
      <c r="V7" s="149"/>
      <c r="W7" s="144" t="s">
        <v>242</v>
      </c>
      <c r="X7" s="144"/>
      <c r="Y7" s="144"/>
      <c r="Z7" s="144"/>
      <c r="AA7" s="144"/>
      <c r="AB7" s="144"/>
      <c r="AC7" s="144"/>
      <c r="AD7" s="144"/>
      <c r="AE7" s="144"/>
      <c r="AF7" s="144"/>
      <c r="AG7" s="144"/>
      <c r="AH7" s="144"/>
      <c r="AI7" s="144"/>
      <c r="AJ7" s="144"/>
      <c r="AK7" s="144"/>
      <c r="AL7" s="144"/>
      <c r="AM7" s="144"/>
      <c r="AN7" s="144"/>
      <c r="AO7" s="144"/>
      <c r="AP7" s="144"/>
      <c r="AQ7" s="144"/>
      <c r="AR7" s="144"/>
      <c r="AS7" s="145"/>
      <c r="AT7" s="146" t="s">
        <v>243</v>
      </c>
      <c r="AU7" s="146"/>
      <c r="AV7" s="146"/>
      <c r="AW7" s="146"/>
      <c r="AX7" s="146"/>
      <c r="AY7" s="146"/>
      <c r="AZ7" s="146"/>
      <c r="BA7" s="146"/>
      <c r="BB7" s="146"/>
      <c r="BC7" s="147"/>
    </row>
    <row r="8" spans="1:61" s="58" customFormat="1" ht="33" customHeight="1">
      <c r="A8" s="97" t="s">
        <v>244</v>
      </c>
      <c r="B8" s="97"/>
      <c r="C8" s="97"/>
      <c r="D8" s="97"/>
      <c r="E8" s="97"/>
      <c r="F8" s="97"/>
      <c r="G8" s="97"/>
      <c r="H8" s="97"/>
      <c r="I8" s="97"/>
      <c r="J8" s="98"/>
      <c r="K8" s="146" t="s">
        <v>245</v>
      </c>
      <c r="L8" s="146"/>
      <c r="M8" s="146"/>
      <c r="N8" s="146"/>
      <c r="O8" s="146"/>
      <c r="P8" s="146"/>
      <c r="Q8" s="146"/>
      <c r="R8" s="146"/>
      <c r="S8" s="146"/>
      <c r="T8" s="146"/>
      <c r="U8" s="146"/>
      <c r="V8" s="146"/>
      <c r="W8" s="92" t="s">
        <v>246</v>
      </c>
      <c r="X8" s="92"/>
      <c r="Y8" s="92"/>
      <c r="Z8" s="92"/>
      <c r="AA8" s="92"/>
      <c r="AB8" s="164" t="s">
        <v>247</v>
      </c>
      <c r="AC8" s="164"/>
      <c r="AD8" s="164"/>
      <c r="AE8" s="164"/>
      <c r="AF8" s="164"/>
      <c r="AG8" s="164"/>
      <c r="AH8" s="164"/>
      <c r="AI8" s="164"/>
      <c r="AJ8" s="92"/>
      <c r="AK8" s="92"/>
      <c r="AL8" s="92"/>
      <c r="AM8" s="92"/>
      <c r="AN8" s="92"/>
      <c r="AO8" s="92"/>
      <c r="AP8" s="92"/>
      <c r="AQ8" s="92"/>
      <c r="AR8" s="92"/>
      <c r="AS8" s="92"/>
      <c r="AT8" s="92"/>
      <c r="AU8" s="92"/>
      <c r="AV8" s="92"/>
      <c r="AW8" s="92"/>
      <c r="AX8" s="92"/>
      <c r="AY8" s="92"/>
      <c r="AZ8" s="92"/>
      <c r="BA8" s="92"/>
      <c r="BB8" s="92"/>
      <c r="BC8" s="148"/>
    </row>
    <row r="9" spans="1:61" s="58" customFormat="1" ht="33" customHeight="1">
      <c r="A9" s="99"/>
      <c r="B9" s="99"/>
      <c r="C9" s="99"/>
      <c r="D9" s="99"/>
      <c r="E9" s="99"/>
      <c r="F9" s="99"/>
      <c r="G9" s="99"/>
      <c r="H9" s="99"/>
      <c r="I9" s="99"/>
      <c r="J9" s="100"/>
      <c r="K9" s="93" t="s">
        <v>248</v>
      </c>
      <c r="L9" s="93" t="s">
        <v>249</v>
      </c>
      <c r="M9" s="93" t="s">
        <v>250</v>
      </c>
      <c r="N9" s="93" t="s">
        <v>251</v>
      </c>
      <c r="O9" s="93" t="s">
        <v>252</v>
      </c>
      <c r="P9" s="93" t="s">
        <v>253</v>
      </c>
      <c r="Q9" s="93" t="s">
        <v>254</v>
      </c>
      <c r="R9" s="93" t="s">
        <v>255</v>
      </c>
      <c r="S9" s="93" t="s">
        <v>256</v>
      </c>
      <c r="T9" s="93" t="s">
        <v>257</v>
      </c>
      <c r="U9" s="93" t="s">
        <v>258</v>
      </c>
      <c r="V9" s="93" t="s">
        <v>259</v>
      </c>
      <c r="W9" s="92"/>
      <c r="X9" s="92"/>
      <c r="Y9" s="92"/>
      <c r="Z9" s="92"/>
      <c r="AA9" s="163"/>
      <c r="AB9" s="149" t="s">
        <v>260</v>
      </c>
      <c r="AC9" s="149"/>
      <c r="AD9" s="149"/>
      <c r="AE9" s="149"/>
      <c r="AF9" s="149"/>
      <c r="AG9" s="149"/>
      <c r="AH9" s="149"/>
      <c r="AI9" s="149"/>
      <c r="AJ9" s="165" t="s">
        <v>261</v>
      </c>
      <c r="AK9" s="60"/>
      <c r="AL9" s="166" t="s">
        <v>262</v>
      </c>
      <c r="AM9" s="166" t="s">
        <v>263</v>
      </c>
      <c r="AN9" s="119" t="s">
        <v>264</v>
      </c>
      <c r="AO9" s="119" t="s">
        <v>265</v>
      </c>
      <c r="AP9" s="166" t="s">
        <v>266</v>
      </c>
      <c r="AQ9" s="119" t="s">
        <v>267</v>
      </c>
      <c r="AR9" s="119" t="s">
        <v>268</v>
      </c>
      <c r="AS9" s="119" t="s">
        <v>269</v>
      </c>
      <c r="AT9" s="92"/>
      <c r="AU9" s="92"/>
      <c r="AV9" s="92"/>
      <c r="AW9" s="92"/>
      <c r="AX9" s="92"/>
      <c r="AY9" s="92"/>
      <c r="AZ9" s="92"/>
      <c r="BA9" s="92"/>
      <c r="BB9" s="92"/>
      <c r="BC9" s="148"/>
    </row>
    <row r="10" spans="1:61" s="58" customFormat="1" ht="49.5" customHeight="1">
      <c r="A10" s="91" t="s">
        <v>270</v>
      </c>
      <c r="B10" s="91" t="s">
        <v>271</v>
      </c>
      <c r="C10" s="92" t="s">
        <v>272</v>
      </c>
      <c r="D10" s="92" t="s">
        <v>273</v>
      </c>
      <c r="E10" s="92" t="s">
        <v>274</v>
      </c>
      <c r="F10" s="92" t="s">
        <v>275</v>
      </c>
      <c r="G10" s="92" t="s">
        <v>276</v>
      </c>
      <c r="H10" s="92"/>
      <c r="I10" s="92"/>
      <c r="J10" s="92"/>
      <c r="K10" s="93"/>
      <c r="L10" s="93"/>
      <c r="M10" s="93"/>
      <c r="N10" s="93"/>
      <c r="O10" s="93"/>
      <c r="P10" s="93"/>
      <c r="Q10" s="93"/>
      <c r="R10" s="93"/>
      <c r="S10" s="93"/>
      <c r="T10" s="93"/>
      <c r="U10" s="93"/>
      <c r="V10" s="93"/>
      <c r="W10" s="92"/>
      <c r="X10" s="92"/>
      <c r="Y10" s="92"/>
      <c r="Z10" s="92"/>
      <c r="AA10" s="92"/>
      <c r="AB10" s="150" t="s">
        <v>277</v>
      </c>
      <c r="AC10" s="150"/>
      <c r="AD10" s="150"/>
      <c r="AE10" s="150"/>
      <c r="AF10" s="150"/>
      <c r="AG10" s="150" t="s">
        <v>278</v>
      </c>
      <c r="AH10" s="150"/>
      <c r="AI10" s="150"/>
      <c r="AJ10" s="166"/>
      <c r="AK10" s="60"/>
      <c r="AL10" s="166"/>
      <c r="AM10" s="166"/>
      <c r="AN10" s="119"/>
      <c r="AO10" s="119"/>
      <c r="AP10" s="166"/>
      <c r="AQ10" s="119"/>
      <c r="AR10" s="119"/>
      <c r="AS10" s="119"/>
      <c r="AT10" s="161" t="s">
        <v>279</v>
      </c>
      <c r="AU10" s="161" t="s">
        <v>280</v>
      </c>
      <c r="AV10" s="161" t="s">
        <v>281</v>
      </c>
      <c r="AW10" s="161" t="s">
        <v>282</v>
      </c>
      <c r="AX10" s="146" t="s">
        <v>283</v>
      </c>
      <c r="AY10" s="146"/>
      <c r="AZ10" s="146"/>
      <c r="BA10" s="92" t="s">
        <v>284</v>
      </c>
      <c r="BB10" s="92" t="s">
        <v>285</v>
      </c>
      <c r="BC10" s="148" t="s">
        <v>286</v>
      </c>
    </row>
    <row r="11" spans="1:61" s="58" customFormat="1" ht="64.5" customHeight="1">
      <c r="A11" s="91"/>
      <c r="B11" s="91"/>
      <c r="C11" s="92"/>
      <c r="D11" s="92"/>
      <c r="E11" s="92"/>
      <c r="F11" s="92"/>
      <c r="G11" s="59" t="s">
        <v>287</v>
      </c>
      <c r="H11" s="59" t="s">
        <v>288</v>
      </c>
      <c r="I11" s="59" t="s">
        <v>289</v>
      </c>
      <c r="J11" s="59" t="s">
        <v>290</v>
      </c>
      <c r="K11" s="93"/>
      <c r="L11" s="93"/>
      <c r="M11" s="93"/>
      <c r="N11" s="93"/>
      <c r="O11" s="93"/>
      <c r="P11" s="93"/>
      <c r="Q11" s="93"/>
      <c r="R11" s="93"/>
      <c r="S11" s="93"/>
      <c r="T11" s="93"/>
      <c r="U11" s="93"/>
      <c r="V11" s="93"/>
      <c r="W11" s="60" t="s">
        <v>291</v>
      </c>
      <c r="X11" s="60" t="s">
        <v>292</v>
      </c>
      <c r="Y11" s="60" t="s">
        <v>293</v>
      </c>
      <c r="Z11" s="60" t="s">
        <v>294</v>
      </c>
      <c r="AA11" s="59" t="s">
        <v>295</v>
      </c>
      <c r="AB11" s="59" t="s">
        <v>296</v>
      </c>
      <c r="AC11" s="60" t="s">
        <v>297</v>
      </c>
      <c r="AD11" s="60" t="s">
        <v>298</v>
      </c>
      <c r="AE11" s="59" t="s">
        <v>299</v>
      </c>
      <c r="AF11" s="60" t="s">
        <v>300</v>
      </c>
      <c r="AG11" s="60" t="s">
        <v>301</v>
      </c>
      <c r="AH11" s="60" t="s">
        <v>302</v>
      </c>
      <c r="AI11" s="60" t="s">
        <v>303</v>
      </c>
      <c r="AJ11" s="60" t="s">
        <v>304</v>
      </c>
      <c r="AK11" s="60"/>
      <c r="AL11" s="60" t="s">
        <v>305</v>
      </c>
      <c r="AM11" s="60" t="s">
        <v>306</v>
      </c>
      <c r="AN11" s="119"/>
      <c r="AO11" s="119"/>
      <c r="AP11" s="166"/>
      <c r="AQ11" s="119"/>
      <c r="AR11" s="119"/>
      <c r="AS11" s="119"/>
      <c r="AT11" s="162"/>
      <c r="AU11" s="162"/>
      <c r="AV11" s="162"/>
      <c r="AW11" s="162"/>
      <c r="AX11" s="59" t="s">
        <v>307</v>
      </c>
      <c r="AY11" s="59" t="s">
        <v>308</v>
      </c>
      <c r="AZ11" s="59" t="s">
        <v>309</v>
      </c>
      <c r="BA11" s="92"/>
      <c r="BB11" s="92"/>
      <c r="BC11" s="148"/>
      <c r="BF11" s="61"/>
    </row>
    <row r="12" spans="1:61" s="69" customFormat="1" ht="129" customHeight="1">
      <c r="A12" s="118" t="s">
        <v>310</v>
      </c>
      <c r="B12" s="94" t="s">
        <v>311</v>
      </c>
      <c r="C12" s="95" t="s">
        <v>312</v>
      </c>
      <c r="D12" s="95" t="s">
        <v>313</v>
      </c>
      <c r="E12" s="95" t="s">
        <v>314</v>
      </c>
      <c r="F12" s="96" t="str">
        <f>+CONCATENATE(C12," ",D12," ",E12)</f>
        <v>Posibilidad de perdida reputacional por la desinformación de servidores publicos y contratistas debido a la desarticulación de las dependencias que manejan información de caracter interno con el proceso Gestión de la Comunicación interna de la OACP lo que podría generar confusión, duplicidad de esfuerzos, perdida de alineación con los objetivos estratégicos y disminución de sentido de pertenencia.</v>
      </c>
      <c r="G12" s="95" t="s">
        <v>315</v>
      </c>
      <c r="H12" s="95" t="s">
        <v>316</v>
      </c>
      <c r="I12" s="95" t="s">
        <v>316</v>
      </c>
      <c r="J12" s="157" t="s">
        <v>316</v>
      </c>
      <c r="K12" s="158">
        <v>24</v>
      </c>
      <c r="L12" s="123" t="str">
        <f>IF(K12&lt;=0,"",IF(K12&lt;=2,"Muy Baja",IF(K12&lt;=24,"Baja",IF(K12&lt;=500,"Media",IF(K12&lt;=5000,"Alta","Muy Alta")))))</f>
        <v>Baja</v>
      </c>
      <c r="M12" s="159">
        <f>IF(L12="","",IF(L12="Muy Baja",0.2,IF(L12="Baja",0.4,IF(L12="Media",0.6,IF(L12="Alta",0.8,IF(L12="Muy Alta",1,))))))</f>
        <v>0.4</v>
      </c>
      <c r="N12" s="122" t="s">
        <v>317</v>
      </c>
      <c r="O12" s="159">
        <f>IF(N12="","",IF(N12="menor a 10 SMLMV",0.2,IF(N12="ENTRE 10 Y 50 SMLMV",0.4,IF(N12="entre 50 y 100 SMLMV",0.6,IF(N12="entre 100 y 500 SMLMV",0.8,IF(N12="Mayor a 500 SMLMV",1,))))))</f>
        <v>0</v>
      </c>
      <c r="P12" s="123" t="str">
        <f>IF(O12&lt;=0,"",IF(O12&lt;=20%,"Leve",IF(O12&lt;=40%,"Menor",IF(O12&lt;=60%,"Moderado",IF(O12&lt;=80%,"Mayor","Catastrofico")))))</f>
        <v/>
      </c>
      <c r="Q12" s="122" t="s">
        <v>220</v>
      </c>
      <c r="R12" s="123" t="str">
        <f>IF(S12&lt;=0,"",IF(S12&lt;=20%,"Leve",IF(S12&lt;=40%,"Menor",IF(S12&lt;=60%,"Moderado",IF(S12&lt;=80%,"Mayor","Catastrofico")))))</f>
        <v>Leve</v>
      </c>
      <c r="S12" s="124">
        <f>IF(Q12="","",IF(Q12="El riesgo afecta la imagen de algún área de la organización",0.2,IF(Q12="El riesgo afecta la imagen de la entidad internamente, de conocimiento general nivel interno, de junta directiva y accionistas y/o de proveedores",0.4,IF(Q12="El riesgo afecta la imagen de la entidad con algunos usuarios de relevancia frente al logro de los objetivos",0.6,IF(Q12="El riesgo afecta la imagen de la entidad con efecto publicitario sostenido a nivel de sector administrativo, nivel departamental o municipal",0.8,IF(Q12="El riesgo afecta la imagen de la entidad a nivel nacional, con efecto publicitario sostenido a nivel país",1,))))))</f>
        <v>0.2</v>
      </c>
      <c r="T12" s="126" t="str">
        <f>IF(U12&lt;=0,"",IF(U12&lt;=20%,"Leve",IF(U12&lt;=40%,"Menor",IF(U12&lt;=60%,"Moderado",IF(U12&lt;=80%,"Mayor","Catastrofico")))))</f>
        <v>Leve</v>
      </c>
      <c r="U12" s="170">
        <f>+S12</f>
        <v>0.2</v>
      </c>
      <c r="V12" s="154" t="str">
        <f>IF(OR(AND(L12="Muy Baja",T12="Leve"),AND(L12="Muy Baja",T12="Menor"),AND(L12="Baja",T12="Leve")),"Bajo",IF(OR(AND(L12="Muy baja",T12="Moderado"),AND(L12="Baja",T12="Menor"),AND(L12="Baja",T12="Moderado"),AND(L12="Media",T12="Leve"),AND(L12="Media",T12="Menor"),AND(L12="Media",T12="Moderado"),AND(L12="Alta",T12="Leve"),AND(L12="Alta",T12="Menor")),"Moderado",IF(OR(AND(L12="Muy Baja",T12="Mayor"),AND(L12="Baja",T12="Mayor"),AND(L12="Media",T12="Mayor"),AND(L12="Alta",T12="Moderado"),AND(L12="Alta",T12="Mayor"),AND(L12="Muy Alta",T12="Leve"),AND(L12="Muy Alta",T12="Menor"),AND(L12="Muy Alta",T12="Moderado"),AND(L12="Muy Alta",T12="Mayor")),"Alto",IF(OR(AND(L12="Muy Baja",T12="Catastrofico"),AND(L12="Baja",T12="Catastrofico"),AND(L12="Media",T12="Catastrofico"),AND(L12="Alta",T12="Catastrofico"),AND(L12="Muy Alta",T12="Catastrofico")),"Extremo",))))</f>
        <v>Bajo</v>
      </c>
      <c r="W12" s="63">
        <v>1</v>
      </c>
      <c r="X12" s="64" t="s">
        <v>318</v>
      </c>
      <c r="Y12" s="64" t="s">
        <v>319</v>
      </c>
      <c r="Z12" s="64" t="s">
        <v>320</v>
      </c>
      <c r="AA12" s="63" t="str">
        <f t="shared" ref="AA12:AA18" si="0">+CONCATENATE(X12," ",Y12," ",Z12)</f>
        <v>El lider del proceso Gestion de la comunicación interna gestiona información pertinente para los servidores públicos y/o colaboradores de la entidad con el  grupo de periodistas de las dependencias  de manera quincenal con el propósito de proporcionar información oportuna y conveniente para estos grupos de valor en los canales de comunicación interna</v>
      </c>
      <c r="AB12" s="65" t="s">
        <v>321</v>
      </c>
      <c r="AC12" s="66">
        <f>IF(AB12="","",IF(AB12="Preventivo",0.25,IF(AB12="Detectivo",0.15,IF(AB12="Correctivo",0.1,))))</f>
        <v>0.25</v>
      </c>
      <c r="AD12" s="67" t="str">
        <f>+IF(OR(AB12='[4]11 FORMULAS'!$O$4,AB12='[4]11 FORMULAS'!$O$5),'[4]11 FORMULAS'!$P$5,IF(AB12='[4]11 FORMULAS'!$O$6,'[4]11 FORMULAS'!$P$6,""))</f>
        <v>Probabilidad</v>
      </c>
      <c r="AE12" s="65" t="s">
        <v>322</v>
      </c>
      <c r="AF12" s="66">
        <f>IF(AE12="","",IF(AE12="Manual",0.15,IF(AE12="Automatico",0.25,)))</f>
        <v>0.15</v>
      </c>
      <c r="AG12" s="68" t="s">
        <v>323</v>
      </c>
      <c r="AH12" s="68" t="s">
        <v>324</v>
      </c>
      <c r="AI12" s="68" t="s">
        <v>325</v>
      </c>
      <c r="AJ12" s="67">
        <f>+AC12+AF12</f>
        <v>0.4</v>
      </c>
      <c r="AK12" s="67">
        <f>+M12*AJ12</f>
        <v>0.16000000000000003</v>
      </c>
      <c r="AL12" s="67">
        <f>+M12-AK12</f>
        <v>0.24</v>
      </c>
      <c r="AM12" s="67">
        <f>IF(AD12='[4]11 FORMULAS'!$P$6,U12-(U12*AJ12),U12)</f>
        <v>0.2</v>
      </c>
      <c r="AN12" s="155">
        <f>+AL12</f>
        <v>0.24</v>
      </c>
      <c r="AO12" s="126" t="str">
        <f>IF(AN12&lt;=0,"",IF(AN12&lt;=20%,"Muy Baja",IF(AN12&lt;=40%,"Baja",IF(AN12&lt;=60%,"Media",IF(AN12&lt;=80%,"Alta","Muy Alta")))))</f>
        <v>Baja</v>
      </c>
      <c r="AP12" s="155">
        <f>+AM12</f>
        <v>0.2</v>
      </c>
      <c r="AQ12" s="126" t="str">
        <f>IF(AP12&lt;=0,"",IF(AP12&lt;=20%,"Leve",IF(AP12&lt;=40%,"Menor",IF(AP12&lt;=60%,"Moderado",IF(AP12&lt;=80%,"Mayor","Catastrofico")))))</f>
        <v>Leve</v>
      </c>
      <c r="AR12" s="154" t="str">
        <f>IF(OR(AND(AO12="Muy Baja",AQ12="Leve"),AND(AO12="Muy Baja",AQ12="Menor"),AND(AO12="Baja",AQ12="Leve")),"Bajo",IF(OR(AND(AO12="Muy baja",AQ12="Moderado"),AND(AO12="Baja",AQ12="Menor"),AND(AO12="Baja",AQ12="Moderado"),AND(AO12="Media",AQ12="Leve"),AND(AO12="Media",AQ12="Menor"),AND(AO12="Media",AQ12="Moderado"),AND(AO12="Alta",AQ12="Leve"),AND(AO12="Alta",AQ12="Menor")),"Moderado",IF(OR(AND(AO12="Muy Baja",AQ12="Mayor"),AND(AO12="Baja",AQ12="Mayor"),AND(AO12="Media",AQ12="Mayor"),AND(AO12="Alta",AQ12="Moderado"),AND(AO12="Alta",AQ12="Mayor"),AND(AO12="Muy Alta",AQ12="Leve"),AND(AO12="Muy Alta",AQ12="Menor"),AND(AO12="Muy Alta",AQ12="Moderado"),AND(AO12="Muy Alta",AQ12="Mayor")),"Alto",IF(OR(AND(AO12="Muy Baja",AQ12="Catastrofico"),AND(AO12="Baja",AQ12="Catastrofico"),AND(AO12="Media",AQ12="Catastrofico"),AND(AO12="Alta",AQ12="Catastrofico"),AND(AO12="Muy Alta",AQ12="Catastrofico")),"Extremo",""))))</f>
        <v>Bajo</v>
      </c>
      <c r="AS12" s="152" t="s">
        <v>326</v>
      </c>
      <c r="AT12" s="120"/>
      <c r="AU12" s="120"/>
      <c r="AV12" s="120"/>
      <c r="AW12" s="120"/>
      <c r="AX12" s="120"/>
      <c r="AY12" s="120"/>
      <c r="AZ12" s="120"/>
      <c r="BA12" s="120"/>
      <c r="BB12" s="120"/>
      <c r="BC12" s="120"/>
      <c r="BE12" s="70"/>
      <c r="BF12" s="127"/>
      <c r="BG12" s="128"/>
      <c r="BI12" s="58"/>
    </row>
    <row r="13" spans="1:61" s="69" customFormat="1" ht="120.95" customHeight="1">
      <c r="A13" s="118"/>
      <c r="B13" s="94"/>
      <c r="C13" s="95"/>
      <c r="D13" s="95"/>
      <c r="E13" s="95"/>
      <c r="F13" s="96"/>
      <c r="G13" s="95"/>
      <c r="H13" s="95"/>
      <c r="I13" s="95"/>
      <c r="J13" s="157"/>
      <c r="K13" s="158"/>
      <c r="L13" s="123"/>
      <c r="M13" s="160"/>
      <c r="N13" s="122"/>
      <c r="O13" s="160"/>
      <c r="P13" s="123"/>
      <c r="Q13" s="122"/>
      <c r="R13" s="123"/>
      <c r="S13" s="125"/>
      <c r="T13" s="126"/>
      <c r="U13" s="170"/>
      <c r="V13" s="154"/>
      <c r="W13" s="63">
        <v>2</v>
      </c>
      <c r="X13" s="64" t="s">
        <v>318</v>
      </c>
      <c r="Y13" s="64" t="s">
        <v>327</v>
      </c>
      <c r="Z13" s="64" t="s">
        <v>328</v>
      </c>
      <c r="AA13" s="63" t="str">
        <f t="shared" si="0"/>
        <v>El lider del proceso Gestion de la comunicación interna revisa el boletín interno en conjunto con la jefa de la OACP, luego de su  redacción y diagramación antes de ser divulgado a los grupos de valor a través de los grupos de whatsapp, página web e Intranet con el proposito de evitar la circulación de informacion erronea o no oficial que pueda afectar el clima y la cultura organizacional, garantizando con esto una comunicación interna clara, oportuna y coherente.</v>
      </c>
      <c r="AB13" s="65" t="s">
        <v>321</v>
      </c>
      <c r="AC13" s="62">
        <f t="shared" ref="AC13" si="1">IF(AB13="","",IF(AB13="Preventivo",0.25,IF(AB13="Detectivo",0.15,IF(AB13="Correctivo",0.1,))))</f>
        <v>0.25</v>
      </c>
      <c r="AD13" s="67" t="str">
        <f>+IF(OR(AB13='[4]11 FORMULAS'!$O$4,AB13='[4]11 FORMULAS'!$O$5),'[4]11 FORMULAS'!$P$5,IF(AB13='[4]11 FORMULAS'!$O$6,'[4]11 FORMULAS'!$P$6,""))</f>
        <v>Probabilidad</v>
      </c>
      <c r="AE13" s="65" t="s">
        <v>322</v>
      </c>
      <c r="AF13" s="62">
        <f t="shared" ref="AF13" si="2">IF(AE13="","",IF(AE13="Manual",0.15,IF(AE13="Automatico",0.25,)))</f>
        <v>0.15</v>
      </c>
      <c r="AG13" s="68" t="s">
        <v>323</v>
      </c>
      <c r="AH13" s="68" t="s">
        <v>324</v>
      </c>
      <c r="AI13" s="68" t="s">
        <v>325</v>
      </c>
      <c r="AJ13" s="67">
        <f>+AC13+AF13</f>
        <v>0.4</v>
      </c>
      <c r="AK13" s="67">
        <f>+AL12*AJ13</f>
        <v>9.6000000000000002E-2</v>
      </c>
      <c r="AL13" s="67">
        <f>+AL12-AK13</f>
        <v>0.14399999999999999</v>
      </c>
      <c r="AM13" s="67">
        <f>IF(AD13='[4]11 FORMULAS'!$P$6,AM12-(AM12*AJ13),AM12)</f>
        <v>0.2</v>
      </c>
      <c r="AN13" s="155"/>
      <c r="AO13" s="126"/>
      <c r="AP13" s="155"/>
      <c r="AQ13" s="126"/>
      <c r="AR13" s="154"/>
      <c r="AS13" s="153"/>
      <c r="AT13" s="120"/>
      <c r="AU13" s="120"/>
      <c r="AV13" s="120"/>
      <c r="AW13" s="120"/>
      <c r="AX13" s="120"/>
      <c r="AY13" s="120"/>
      <c r="AZ13" s="120"/>
      <c r="BA13" s="120"/>
      <c r="BB13" s="120"/>
      <c r="BC13" s="120"/>
      <c r="BE13" s="71"/>
      <c r="BF13" s="72"/>
      <c r="BI13" s="58"/>
    </row>
    <row r="14" spans="1:61" s="11" customFormat="1" ht="49.5" hidden="1" customHeight="1">
      <c r="A14" s="88"/>
      <c r="B14" s="101" t="s">
        <v>329</v>
      </c>
      <c r="C14" s="103"/>
      <c r="D14" s="103"/>
      <c r="E14" s="103"/>
      <c r="F14" s="105" t="str">
        <f>+CONCATENATE(C14," ",D14," ",E14)</f>
        <v xml:space="preserve">  </v>
      </c>
      <c r="G14" s="103"/>
      <c r="H14" s="103"/>
      <c r="I14" s="103"/>
      <c r="J14" s="156"/>
      <c r="K14" s="121"/>
      <c r="L14" s="177" t="str">
        <f>IF(K14&lt;=0,"",IF(K14&lt;=2,"Muy Baja",IF(K14&lt;=24,"Baja",IF(K14&lt;=500,"Media",IF(K14&lt;=5000,"Alta","Muy Alta")))))</f>
        <v/>
      </c>
      <c r="M14" s="174" t="str">
        <f>IF(L14="","",IF(L14="Muy Baja",0.2,IF(L14="Baja",0.4,IF(L14="Media",0.6,IF(L14="Alta",0.8,IF(L14="Muy Alta",1,))))))</f>
        <v/>
      </c>
      <c r="N14" s="176" t="s">
        <v>317</v>
      </c>
      <c r="O14" s="174">
        <f>IF(N14="","",IF(N14="menor a 10 SMLMV",0.2,IF(N14="ENTRE 10 Y 50 SMLMV",0.4,IF(N14="entre 50 y 100 SMLMV",0.6,IF(N14="entre 100 y 500 SMLMV",0.8,IF(N14="Mayor a 500 SMLMV",1,))))))</f>
        <v>0</v>
      </c>
      <c r="P14" s="177" t="str">
        <f>IF(O14&lt;=0,"",IF(O14&lt;=20%,"Leve",IF(O14&lt;=40%,"Menor",IF(O14&lt;=60%,"Moderado",IF(O14&lt;=80%,"Mayor","Catastrofico")))))</f>
        <v/>
      </c>
      <c r="Q14" s="178" t="s">
        <v>217</v>
      </c>
      <c r="R14" s="177" t="str">
        <f>IF(S14&lt;=0,"",IF(S14&lt;=20%,"Leve",IF(S14&lt;=40%,"Menor",IF(S14&lt;=60%,"Moderado",IF(S14&lt;=80%,"Mayor","Catastrofico")))))</f>
        <v/>
      </c>
      <c r="S14" s="174">
        <f>IF(Q14="","",IF(Q14="El riesgo afecta la imagen de algún área de la organización",0.2,IF(Q14="El riesgo afecta la imagen de la entidad internamente, de conocimiento general nivel interno, de junta directiva y accionistas y/o de proveedores",0.4,IF(Q14="El riesgo afecta la imagen de la entidad con algunos usuarios de relevancia frente al logro de los objetivos",0.6,IF(Q14="El riesgo afecta la imagen de la entidad con efecto publicitario sostenido a nivel de sector administrativo, nivel departamental o municipal",0.8,IF(Q14="El riesgo afecta la imagen de la entidad a nivel nacional, con efecto publicitario sostenido a nivel país",1,))))))</f>
        <v>0</v>
      </c>
      <c r="T14" s="177" t="str">
        <f>IF(U14&lt;=0,"",IF(U14&lt;=20%,"Leve",IF(U14&lt;=40%,"Menor",IF(U14&lt;=60%,"Moderado",IF(U14&lt;=80%,"Mayor","Catastrofico")))))</f>
        <v/>
      </c>
      <c r="U14" s="181">
        <f>+S14</f>
        <v>0</v>
      </c>
      <c r="V14" s="182">
        <f>IF(OR(AND(L14="Muy Baja",T14="Leve"),AND(L14="Muy Baja",T14="Menor"),AND(L14="Baja",T14="Leve")),"Bajo",IF(OR(AND(L14="Muy baja",T14="Moderado"),AND(L14="Baja",T14="Menor"),AND(L14="Baja",T14="Moderado"),AND(L14="Media",T14="Leve"),AND(L14="Media",T14="Menor"),AND(L14="Media",T14="Moderado"),AND(L14="Alta",T14="Leve"),AND(L14="Alta",T14="Menor")),"Moderado",IF(OR(AND(L14="Muy Baja",T14="Mayor"),AND(L14="Baja",T14="Mayor"),AND(L14="Media",T14="Mayor"),AND(L14="Alta",T14="Moderado"),AND(L14="Alta",T14="Mayor"),AND(L14="Muy Alta",T14="Leve"),AND(L14="Muy Alta",T14="Menor"),AND(L14="Muy Alta",T14="Moderado"),AND(L14="Muy Alta",T14="Mayor")),"Alto",IF(OR(AND(L14="Muy Baja",T14="Catastrofico"),AND(L14="Baja",T14="Catastrofico"),AND(L14="Media",T14="Catastrofico"),AND(L14="Alta",T14="Catastrofico"),AND(L14="Muy Alta",T14="Catastrofico")),"Extremo",))))</f>
        <v>0</v>
      </c>
      <c r="W14" s="9">
        <v>1</v>
      </c>
      <c r="X14" s="29"/>
      <c r="Y14" s="29"/>
      <c r="Z14" s="29"/>
      <c r="AA14" s="9" t="str">
        <f t="shared" si="0"/>
        <v xml:space="preserve">  </v>
      </c>
      <c r="AB14" s="23" t="s">
        <v>217</v>
      </c>
      <c r="AC14" s="24">
        <f>IF(AB14="","",IF(AB14="Preventivo",0.25,IF(AB14="Detectivo",0.15,IF(AB14="Correctivo",0.1,))))</f>
        <v>0</v>
      </c>
      <c r="AD14" s="10" t="str">
        <f>+IF(OR(AB14='[1]11 FORMULAS'!$O$4,AB14='[1]11 FORMULAS'!$O$5),'[1]11 FORMULAS'!$P$5,IF(AB14='[1]11 FORMULAS'!$O$6,'[1]11 FORMULAS'!$P$6,""))</f>
        <v/>
      </c>
      <c r="AE14" s="23" t="s">
        <v>217</v>
      </c>
      <c r="AF14" s="24">
        <f>IF(AE14="","",IF(AE14="Manual",0.15,IF(AE14="Automatico",0.25,)))</f>
        <v>0</v>
      </c>
      <c r="AG14" s="25" t="s">
        <v>217</v>
      </c>
      <c r="AH14" s="25" t="s">
        <v>217</v>
      </c>
      <c r="AI14" s="25" t="s">
        <v>217</v>
      </c>
      <c r="AJ14" s="10">
        <f>+AC14+AF14</f>
        <v>0</v>
      </c>
      <c r="AK14" s="10" t="e">
        <f>+M14*AJ14</f>
        <v>#VALUE!</v>
      </c>
      <c r="AL14" s="10" t="e">
        <f>+M14-AK14</f>
        <v>#VALUE!</v>
      </c>
      <c r="AM14" s="10">
        <f>IF(AD14='[1]11 FORMULAS'!$P$6,U14-(U14*AJ14),U14)</f>
        <v>0</v>
      </c>
      <c r="AN14" s="183" t="e">
        <f>+AL18</f>
        <v>#VALUE!</v>
      </c>
      <c r="AO14" s="177" t="e">
        <f>IF(AN14&lt;=0,"",IF(AN14&lt;=20%,"Muy Baja",IF(AN14&lt;=40%,"Baja",IF(AN14&lt;=60%,"Media",IF(AN14&lt;=80%,"Alta","Muy Alta")))))</f>
        <v>#VALUE!</v>
      </c>
      <c r="AP14" s="183">
        <f>+AM18</f>
        <v>0</v>
      </c>
      <c r="AQ14" s="177" t="str">
        <f>IF(AP14&lt;=0,"",IF(AP14&lt;=20%,"Leve",IF(AP14&lt;=40%,"Menor",IF(AP14&lt;=60%,"Moderado",IF(AP14&lt;=80%,"Mayor","Catastrofico")))))</f>
        <v/>
      </c>
      <c r="AR14" s="182" t="e">
        <f>IF(OR(AND(AO14="Muy Baja",AQ14="Leve"),AND(AO14="Muy Baja",AQ14="Menor"),AND(AO14="Baja",AQ14="Leve")),"Bajo",IF(OR(AND(AO14="Muy baja",AQ14="Moderado"),AND(AO14="Baja",AQ14="Menor"),AND(AO14="Baja",AQ14="Moderado"),AND(AO14="Media",AQ14="Leve"),AND(AO14="Media",AQ14="Menor"),AND(AO14="Media",AQ14="Moderado"),AND(AO14="Alta",AQ14="Leve"),AND(AO14="Alta",AQ14="Menor")),"Moderado",IF(OR(AND(AO14="Muy Baja",AQ14="Mayor"),AND(AO14="Baja",AQ14="Mayor"),AND(AO14="Media",AQ14="Mayor"),AND(AO14="Alta",AQ14="Moderado"),AND(AO14="Alta",AQ14="Mayor"),AND(AO14="Muy Alta",AQ14="Leve"),AND(AO14="Muy Alta",AQ14="Menor"),AND(AO14="Muy Alta",AQ14="Moderado"),AND(AO14="Muy Alta",AQ14="Mayor")),"Alto",IF(OR(AND(AO14="Muy Baja",AQ14="Catastrofico"),AND(AO14="Baja",AQ14="Catastrofico"),AND(AO14="Media",AQ14="Catastrofico"),AND(AO14="Alta",AQ14="Catastrofico"),AND(AO14="Muy Alta",AQ14="Catastrofico")),"Extremo",""))))</f>
        <v>#VALUE!</v>
      </c>
      <c r="AS14" s="178"/>
      <c r="AT14" s="167"/>
      <c r="AU14" s="167"/>
      <c r="AV14" s="167"/>
      <c r="AW14" s="167"/>
      <c r="AX14" s="167"/>
      <c r="AY14" s="167"/>
      <c r="AZ14" s="167"/>
      <c r="BA14" s="167"/>
      <c r="BB14" s="167"/>
      <c r="BC14" s="171"/>
      <c r="BI14" s="8"/>
    </row>
    <row r="15" spans="1:61" s="11" customFormat="1" ht="33.75" hidden="1" customHeight="1">
      <c r="A15" s="88"/>
      <c r="B15" s="101"/>
      <c r="C15" s="103"/>
      <c r="D15" s="103"/>
      <c r="E15" s="103"/>
      <c r="F15" s="105"/>
      <c r="G15" s="103"/>
      <c r="H15" s="103"/>
      <c r="I15" s="103"/>
      <c r="J15" s="156"/>
      <c r="K15" s="121"/>
      <c r="L15" s="177"/>
      <c r="M15" s="175"/>
      <c r="N15" s="176"/>
      <c r="O15" s="175"/>
      <c r="P15" s="177"/>
      <c r="Q15" s="179"/>
      <c r="R15" s="177"/>
      <c r="S15" s="175"/>
      <c r="T15" s="177"/>
      <c r="U15" s="181"/>
      <c r="V15" s="182"/>
      <c r="W15" s="9">
        <v>2</v>
      </c>
      <c r="X15" s="29"/>
      <c r="Y15" s="29"/>
      <c r="Z15" s="29"/>
      <c r="AA15" s="9" t="str">
        <f t="shared" si="0"/>
        <v xml:space="preserve">  </v>
      </c>
      <c r="AB15" s="23" t="s">
        <v>217</v>
      </c>
      <c r="AC15" s="24">
        <f t="shared" ref="AC15:AC18" si="3">IF(AB15="","",IF(AB15="Preventivo",0.25,IF(AB15="Detectivo",0.15,IF(AB15="Correctivo",0.1,))))</f>
        <v>0</v>
      </c>
      <c r="AD15" s="10" t="str">
        <f>+IF(OR(AB15='[1]11 FORMULAS'!$O$4,AB15='[1]11 FORMULAS'!$O$5),'[1]11 FORMULAS'!$P$5,IF(AB15='[1]11 FORMULAS'!$O$6,'[1]11 FORMULAS'!$P$6,""))</f>
        <v/>
      </c>
      <c r="AE15" s="23" t="s">
        <v>217</v>
      </c>
      <c r="AF15" s="24">
        <f t="shared" ref="AF15:AF18" si="4">IF(AE15="","",IF(AE15="Manual",0.15,IF(AE15="Automatico",0.25,)))</f>
        <v>0</v>
      </c>
      <c r="AG15" s="25" t="s">
        <v>217</v>
      </c>
      <c r="AH15" s="25" t="s">
        <v>217</v>
      </c>
      <c r="AI15" s="25" t="s">
        <v>217</v>
      </c>
      <c r="AJ15" s="10">
        <f>+AC15+AF15</f>
        <v>0</v>
      </c>
      <c r="AK15" s="10" t="e">
        <f>+AL14*AJ15</f>
        <v>#VALUE!</v>
      </c>
      <c r="AL15" s="10" t="e">
        <f>+AL14-AK15</f>
        <v>#VALUE!</v>
      </c>
      <c r="AM15" s="10">
        <f>IF(AD15='[1]11 FORMULAS'!$P$6,AM14-(AM14*AJ15),AM14)</f>
        <v>0</v>
      </c>
      <c r="AN15" s="183"/>
      <c r="AO15" s="177"/>
      <c r="AP15" s="183"/>
      <c r="AQ15" s="177"/>
      <c r="AR15" s="182"/>
      <c r="AS15" s="179"/>
      <c r="AT15" s="168"/>
      <c r="AU15" s="168"/>
      <c r="AV15" s="168"/>
      <c r="AW15" s="168"/>
      <c r="AX15" s="168"/>
      <c r="AY15" s="168"/>
      <c r="AZ15" s="168"/>
      <c r="BA15" s="168"/>
      <c r="BB15" s="168"/>
      <c r="BC15" s="172"/>
      <c r="BI15" s="8"/>
    </row>
    <row r="16" spans="1:61" s="11" customFormat="1" ht="33.75" hidden="1" customHeight="1">
      <c r="A16" s="88"/>
      <c r="B16" s="101"/>
      <c r="C16" s="103"/>
      <c r="D16" s="103"/>
      <c r="E16" s="103"/>
      <c r="F16" s="105"/>
      <c r="G16" s="103"/>
      <c r="H16" s="103"/>
      <c r="I16" s="103"/>
      <c r="J16" s="156"/>
      <c r="K16" s="121"/>
      <c r="L16" s="177"/>
      <c r="M16" s="175"/>
      <c r="N16" s="176"/>
      <c r="O16" s="175"/>
      <c r="P16" s="177"/>
      <c r="Q16" s="179"/>
      <c r="R16" s="177"/>
      <c r="S16" s="175"/>
      <c r="T16" s="177"/>
      <c r="U16" s="181"/>
      <c r="V16" s="182"/>
      <c r="W16" s="9">
        <v>3</v>
      </c>
      <c r="X16" s="29"/>
      <c r="Y16" s="29"/>
      <c r="Z16" s="29"/>
      <c r="AA16" s="9" t="str">
        <f t="shared" si="0"/>
        <v xml:space="preserve">  </v>
      </c>
      <c r="AB16" s="23" t="s">
        <v>217</v>
      </c>
      <c r="AC16" s="24">
        <f t="shared" si="3"/>
        <v>0</v>
      </c>
      <c r="AD16" s="10" t="str">
        <f>+IF(OR(AB16='[1]11 FORMULAS'!$O$4,AB16='[1]11 FORMULAS'!$O$5),'[1]11 FORMULAS'!$P$5,IF(AB16='[1]11 FORMULAS'!$O$6,'[1]11 FORMULAS'!$P$6,""))</f>
        <v/>
      </c>
      <c r="AE16" s="23" t="s">
        <v>217</v>
      </c>
      <c r="AF16" s="24">
        <f t="shared" si="4"/>
        <v>0</v>
      </c>
      <c r="AG16" s="25" t="s">
        <v>217</v>
      </c>
      <c r="AH16" s="25" t="s">
        <v>217</v>
      </c>
      <c r="AI16" s="25" t="s">
        <v>217</v>
      </c>
      <c r="AJ16" s="10">
        <f>+AC16+AF16</f>
        <v>0</v>
      </c>
      <c r="AK16" s="10" t="e">
        <f t="shared" ref="AK16:AK18" si="5">+AL15*AJ16</f>
        <v>#VALUE!</v>
      </c>
      <c r="AL16" s="10" t="e">
        <f t="shared" ref="AL16:AL18" si="6">+AL15-AK16</f>
        <v>#VALUE!</v>
      </c>
      <c r="AM16" s="10">
        <f>IF(AD16='[1]11 FORMULAS'!$P$6,AM15-(AM15*AJ16),AM15)</f>
        <v>0</v>
      </c>
      <c r="AN16" s="183"/>
      <c r="AO16" s="177"/>
      <c r="AP16" s="183"/>
      <c r="AQ16" s="177"/>
      <c r="AR16" s="182"/>
      <c r="AS16" s="179"/>
      <c r="AT16" s="168"/>
      <c r="AU16" s="168"/>
      <c r="AV16" s="168"/>
      <c r="AW16" s="168"/>
      <c r="AX16" s="168"/>
      <c r="AY16" s="168"/>
      <c r="AZ16" s="168"/>
      <c r="BA16" s="168"/>
      <c r="BB16" s="168"/>
      <c r="BC16" s="172"/>
      <c r="BI16" s="8"/>
    </row>
    <row r="17" spans="1:61" s="11" customFormat="1" ht="33.75" hidden="1" customHeight="1">
      <c r="A17" s="88"/>
      <c r="B17" s="101"/>
      <c r="C17" s="103"/>
      <c r="D17" s="103"/>
      <c r="E17" s="103"/>
      <c r="F17" s="105"/>
      <c r="G17" s="103"/>
      <c r="H17" s="103"/>
      <c r="I17" s="103"/>
      <c r="J17" s="156"/>
      <c r="K17" s="121"/>
      <c r="L17" s="177"/>
      <c r="M17" s="175"/>
      <c r="N17" s="176"/>
      <c r="O17" s="175"/>
      <c r="P17" s="177"/>
      <c r="Q17" s="179"/>
      <c r="R17" s="177"/>
      <c r="S17" s="175"/>
      <c r="T17" s="177"/>
      <c r="U17" s="181"/>
      <c r="V17" s="182"/>
      <c r="W17" s="9">
        <v>4</v>
      </c>
      <c r="X17" s="29"/>
      <c r="Y17" s="29"/>
      <c r="Z17" s="29"/>
      <c r="AA17" s="9" t="str">
        <f t="shared" si="0"/>
        <v xml:space="preserve">  </v>
      </c>
      <c r="AB17" s="23" t="s">
        <v>217</v>
      </c>
      <c r="AC17" s="24">
        <f t="shared" si="3"/>
        <v>0</v>
      </c>
      <c r="AD17" s="10" t="str">
        <f>+IF(OR(AB17='[1]11 FORMULAS'!$O$4,AB17='[1]11 FORMULAS'!$O$5),'[1]11 FORMULAS'!$P$5,IF(AB17='[1]11 FORMULAS'!$O$6,'[1]11 FORMULAS'!$P$6,""))</f>
        <v/>
      </c>
      <c r="AE17" s="23" t="s">
        <v>217</v>
      </c>
      <c r="AF17" s="24">
        <f t="shared" si="4"/>
        <v>0</v>
      </c>
      <c r="AG17" s="25" t="s">
        <v>217</v>
      </c>
      <c r="AH17" s="25" t="s">
        <v>217</v>
      </c>
      <c r="AI17" s="25" t="s">
        <v>217</v>
      </c>
      <c r="AJ17" s="10">
        <f t="shared" ref="AJ17:AJ18" si="7">+AC17+AF17</f>
        <v>0</v>
      </c>
      <c r="AK17" s="10" t="e">
        <f t="shared" si="5"/>
        <v>#VALUE!</v>
      </c>
      <c r="AL17" s="10" t="e">
        <f t="shared" si="6"/>
        <v>#VALUE!</v>
      </c>
      <c r="AM17" s="10">
        <f>IF(AD17='[1]11 FORMULAS'!$P$6,AM16-(AM16*AJ17),AM16)</f>
        <v>0</v>
      </c>
      <c r="AN17" s="183"/>
      <c r="AO17" s="177"/>
      <c r="AP17" s="183"/>
      <c r="AQ17" s="177"/>
      <c r="AR17" s="182"/>
      <c r="AS17" s="179"/>
      <c r="AT17" s="168"/>
      <c r="AU17" s="168"/>
      <c r="AV17" s="168"/>
      <c r="AW17" s="168"/>
      <c r="AX17" s="168"/>
      <c r="AY17" s="168"/>
      <c r="AZ17" s="168"/>
      <c r="BA17" s="168"/>
      <c r="BB17" s="168"/>
      <c r="BC17" s="172"/>
      <c r="BI17" s="8"/>
    </row>
    <row r="18" spans="1:61" s="11" customFormat="1" ht="33.75" hidden="1" customHeight="1">
      <c r="A18" s="88"/>
      <c r="B18" s="101"/>
      <c r="C18" s="103"/>
      <c r="D18" s="103"/>
      <c r="E18" s="103"/>
      <c r="F18" s="105"/>
      <c r="G18" s="103"/>
      <c r="H18" s="103"/>
      <c r="I18" s="103"/>
      <c r="J18" s="156"/>
      <c r="K18" s="121"/>
      <c r="L18" s="177"/>
      <c r="M18" s="175"/>
      <c r="N18" s="176"/>
      <c r="O18" s="175"/>
      <c r="P18" s="177"/>
      <c r="Q18" s="180"/>
      <c r="R18" s="177"/>
      <c r="S18" s="175"/>
      <c r="T18" s="177"/>
      <c r="U18" s="181"/>
      <c r="V18" s="182"/>
      <c r="W18" s="9"/>
      <c r="X18" s="9"/>
      <c r="Y18" s="9"/>
      <c r="Z18" s="9"/>
      <c r="AA18" s="9" t="str">
        <f t="shared" si="0"/>
        <v xml:space="preserve">  </v>
      </c>
      <c r="AB18" s="23" t="s">
        <v>217</v>
      </c>
      <c r="AC18" s="24">
        <f t="shared" si="3"/>
        <v>0</v>
      </c>
      <c r="AD18" s="10" t="str">
        <f>+IF(OR(AB18='[1]11 FORMULAS'!$O$4,AB18='[1]11 FORMULAS'!$O$5),'[1]11 FORMULAS'!$P$5,IF(AB18='[1]11 FORMULAS'!$O$6,'[1]11 FORMULAS'!$P$6,""))</f>
        <v/>
      </c>
      <c r="AE18" s="23" t="s">
        <v>217</v>
      </c>
      <c r="AF18" s="24">
        <f t="shared" si="4"/>
        <v>0</v>
      </c>
      <c r="AG18" s="25" t="s">
        <v>217</v>
      </c>
      <c r="AH18" s="25" t="s">
        <v>217</v>
      </c>
      <c r="AI18" s="25" t="s">
        <v>217</v>
      </c>
      <c r="AJ18" s="10">
        <f t="shared" si="7"/>
        <v>0</v>
      </c>
      <c r="AK18" s="10" t="e">
        <f t="shared" si="5"/>
        <v>#VALUE!</v>
      </c>
      <c r="AL18" s="10" t="e">
        <f t="shared" si="6"/>
        <v>#VALUE!</v>
      </c>
      <c r="AM18" s="10">
        <f>IF(AD18='[1]11 FORMULAS'!$P$6,AM17-(AM17*AJ18),AM17)</f>
        <v>0</v>
      </c>
      <c r="AN18" s="183"/>
      <c r="AO18" s="177"/>
      <c r="AP18" s="183"/>
      <c r="AQ18" s="177"/>
      <c r="AR18" s="182"/>
      <c r="AS18" s="180"/>
      <c r="AT18" s="169"/>
      <c r="AU18" s="169"/>
      <c r="AV18" s="169"/>
      <c r="AW18" s="169"/>
      <c r="AX18" s="169"/>
      <c r="AY18" s="169"/>
      <c r="AZ18" s="169"/>
      <c r="BA18" s="169"/>
      <c r="BB18" s="169"/>
      <c r="BC18" s="173"/>
      <c r="BI18" s="8"/>
    </row>
    <row r="19" spans="1:61" s="11" customFormat="1" ht="49.5" hidden="1" customHeight="1">
      <c r="A19" s="88"/>
      <c r="B19" s="101" t="s">
        <v>330</v>
      </c>
      <c r="C19" s="103"/>
      <c r="D19" s="103"/>
      <c r="E19" s="103"/>
      <c r="F19" s="105" t="str">
        <f>+CONCATENATE(C19," ",D19," ",E19)</f>
        <v xml:space="preserve">  </v>
      </c>
      <c r="G19" s="103"/>
      <c r="H19" s="103"/>
      <c r="I19" s="103"/>
      <c r="J19" s="156"/>
      <c r="K19" s="121"/>
      <c r="L19" s="177" t="str">
        <f>IF(K19&lt;=0,"",IF(K19&lt;=2,"Muy Baja",IF(K19&lt;=24,"Baja",IF(K19&lt;=500,"Media",IF(K19&lt;=5000,"Alta","Muy Alta")))))</f>
        <v/>
      </c>
      <c r="M19" s="174" t="str">
        <f>IF(L19="","",IF(L19="Muy Baja",0.2,IF(L19="Baja",0.4,IF(L19="Media",0.6,IF(L19="Alta",0.8,IF(L19="Muy Alta",1,))))))</f>
        <v/>
      </c>
      <c r="N19" s="176" t="s">
        <v>317</v>
      </c>
      <c r="O19" s="174">
        <f>IF(N19="","",IF(N19="menor a 10 SMLMV",0.2,IF(N19="ENTRE 10 Y 50 SMLMV",0.4,IF(N19="entre 50 y 100 SMLMV",0.6,IF(N19="entre 100 y 500 SMLMV",0.8,IF(N19="Mayor a 500 SMLMV",1,))))))</f>
        <v>0</v>
      </c>
      <c r="P19" s="177" t="str">
        <f>IF(O19&lt;=0,"",IF(O19&lt;=20%,"Leve",IF(O19&lt;=40%,"Menor",IF(O19&lt;=60%,"Moderado",IF(O19&lt;=80%,"Mayor","Catastrofico")))))</f>
        <v/>
      </c>
      <c r="Q19" s="178" t="s">
        <v>217</v>
      </c>
      <c r="R19" s="177" t="str">
        <f>IF(S19&lt;=0,"",IF(S19&lt;=20%,"Leve",IF(S19&lt;=40%,"Menor",IF(S19&lt;=60%,"Moderado",IF(S19&lt;=80%,"Mayor","Catastrofico")))))</f>
        <v/>
      </c>
      <c r="S19" s="174">
        <f>IF(Q19="","",IF(Q19="El riesgo afecta la imagen de algún área de la organización",0.2,IF(Q19="El riesgo afecta la imagen de la entidad internamente, de conocimiento general nivel interno, de junta directiva y accionistas y/o de proveedores",0.4,IF(Q19="El riesgo afecta la imagen de la entidad con algunos usuarios de relevancia frente al logro de los objetivos",0.6,IF(Q19="El riesgo afecta la imagen de la entidad con efecto publicitario sostenido a nivel de sector administrativo, nivel departamental o municipal",0.8,IF(Q19="El riesgo afecta la imagen de la entidad a nivel nacional, con efecto publicitario sostenido a nivel país",1,))))))</f>
        <v>0</v>
      </c>
      <c r="T19" s="177" t="str">
        <f>IF(U19&lt;=0,"",IF(U19&lt;=20%,"Leve",IF(U19&lt;=40%,"Menor",IF(U19&lt;=60%,"Moderado",IF(U19&lt;=80%,"Mayor","Catastrofico")))))</f>
        <v/>
      </c>
      <c r="U19" s="181">
        <f>+S19</f>
        <v>0</v>
      </c>
      <c r="V19" s="182">
        <f>IF(OR(AND(L19="Muy Baja",T19="Leve"),AND(L19="Muy Baja",T19="Menor"),AND(L19="Baja",T19="Leve")),"Bajo",IF(OR(AND(L19="Muy baja",T19="Moderado"),AND(L19="Baja",T19="Menor"),AND(L19="Baja",T19="Moderado"),AND(L19="Media",T19="Leve"),AND(L19="Media",T19="Menor"),AND(L19="Media",T19="Moderado"),AND(L19="Alta",T19="Leve"),AND(L19="Alta",T19="Menor")),"Moderado",IF(OR(AND(L19="Muy Baja",T19="Mayor"),AND(L19="Baja",T19="Mayor"),AND(L19="Media",T19="Mayor"),AND(L19="Alta",T19="Moderado"),AND(L19="Alta",T19="Mayor"),AND(L19="Muy Alta",T19="Leve"),AND(L19="Muy Alta",T19="Menor"),AND(L19="Muy Alta",T19="Moderado"),AND(L19="Muy Alta",T19="Mayor")),"Alto",IF(OR(AND(L19="Muy Baja",T19="Catastrofico"),AND(L19="Baja",T19="Catastrofico"),AND(L19="Media",T19="Catastrofico"),AND(L19="Alta",T19="Catastrofico"),AND(L19="Muy Alta",T19="Catastrofico")),"Extremo",))))</f>
        <v>0</v>
      </c>
      <c r="W19" s="9">
        <v>1</v>
      </c>
      <c r="X19" s="29"/>
      <c r="Y19" s="29"/>
      <c r="Z19" s="29"/>
      <c r="AA19" s="9" t="str">
        <f t="shared" ref="AA19:AA23" si="8">+CONCATENATE(X19," ",Y19," ",Z19)</f>
        <v xml:space="preserve">  </v>
      </c>
      <c r="AB19" s="23" t="s">
        <v>217</v>
      </c>
      <c r="AC19" s="24">
        <f>IF(AB19="","",IF(AB19="Preventivo",0.25,IF(AB19="Detectivo",0.15,IF(AB19="Correctivo",0.1,))))</f>
        <v>0</v>
      </c>
      <c r="AD19" s="10" t="str">
        <f>+IF(OR(AB19='[1]11 FORMULAS'!$O$4,AB19='[1]11 FORMULAS'!$O$5),'[1]11 FORMULAS'!$P$5,IF(AB19='[1]11 FORMULAS'!$O$6,'[1]11 FORMULAS'!$P$6,""))</f>
        <v/>
      </c>
      <c r="AE19" s="23" t="s">
        <v>217</v>
      </c>
      <c r="AF19" s="24">
        <f>IF(AE19="","",IF(AE19="Manual",0.15,IF(AE19="Automatico",0.25,)))</f>
        <v>0</v>
      </c>
      <c r="AG19" s="25" t="s">
        <v>217</v>
      </c>
      <c r="AH19" s="25" t="s">
        <v>217</v>
      </c>
      <c r="AI19" s="25" t="s">
        <v>217</v>
      </c>
      <c r="AJ19" s="10">
        <f>+AC19+AF19</f>
        <v>0</v>
      </c>
      <c r="AK19" s="10" t="e">
        <f>+M19*AJ19</f>
        <v>#VALUE!</v>
      </c>
      <c r="AL19" s="10" t="e">
        <f>+M19-AK19</f>
        <v>#VALUE!</v>
      </c>
      <c r="AM19" s="10">
        <f>IF(AD19='[1]11 FORMULAS'!$P$6,U19-(U19*AJ19),U19)</f>
        <v>0</v>
      </c>
      <c r="AN19" s="183" t="e">
        <f>+AL23</f>
        <v>#VALUE!</v>
      </c>
      <c r="AO19" s="177" t="e">
        <f>IF(AN19&lt;=0,"",IF(AN19&lt;=20%,"Muy Baja",IF(AN19&lt;=40%,"Baja",IF(AN19&lt;=60%,"Media",IF(AN19&lt;=80%,"Alta","Muy Alta")))))</f>
        <v>#VALUE!</v>
      </c>
      <c r="AP19" s="183">
        <f>+AM23</f>
        <v>0</v>
      </c>
      <c r="AQ19" s="177" t="str">
        <f>IF(AP19&lt;=0,"",IF(AP19&lt;=20%,"Leve",IF(AP19&lt;=40%,"Menor",IF(AP19&lt;=60%,"Moderado",IF(AP19&lt;=80%,"Mayor","Catastrofico")))))</f>
        <v/>
      </c>
      <c r="AR19" s="182" t="e">
        <f>IF(OR(AND(AO19="Muy Baja",AQ19="Leve"),AND(AO19="Muy Baja",AQ19="Menor"),AND(AO19="Baja",AQ19="Leve")),"Bajo",IF(OR(AND(AO19="Muy baja",AQ19="Moderado"),AND(AO19="Baja",AQ19="Menor"),AND(AO19="Baja",AQ19="Moderado"),AND(AO19="Media",AQ19="Leve"),AND(AO19="Media",AQ19="Menor"),AND(AO19="Media",AQ19="Moderado"),AND(AO19="Alta",AQ19="Leve"),AND(AO19="Alta",AQ19="Menor")),"Moderado",IF(OR(AND(AO19="Muy Baja",AQ19="Mayor"),AND(AO19="Baja",AQ19="Mayor"),AND(AO19="Media",AQ19="Mayor"),AND(AO19="Alta",AQ19="Moderado"),AND(AO19="Alta",AQ19="Mayor"),AND(AO19="Muy Alta",AQ19="Leve"),AND(AO19="Muy Alta",AQ19="Menor"),AND(AO19="Muy Alta",AQ19="Moderado"),AND(AO19="Muy Alta",AQ19="Mayor")),"Alto",IF(OR(AND(AO19="Muy Baja",AQ19="Catastrofico"),AND(AO19="Baja",AQ19="Catastrofico"),AND(AO19="Media",AQ19="Catastrofico"),AND(AO19="Alta",AQ19="Catastrofico"),AND(AO19="Muy Alta",AQ19="Catastrofico")),"Extremo",""))))</f>
        <v>#VALUE!</v>
      </c>
      <c r="AS19" s="178"/>
      <c r="AT19" s="167"/>
      <c r="AU19" s="167"/>
      <c r="AV19" s="167"/>
      <c r="AW19" s="167"/>
      <c r="AX19" s="167"/>
      <c r="AY19" s="167"/>
      <c r="AZ19" s="167"/>
      <c r="BA19" s="167"/>
      <c r="BB19" s="167"/>
      <c r="BC19" s="171"/>
      <c r="BI19" s="8"/>
    </row>
    <row r="20" spans="1:61" s="11" customFormat="1" ht="33.75" hidden="1" customHeight="1">
      <c r="A20" s="88"/>
      <c r="B20" s="101"/>
      <c r="C20" s="103"/>
      <c r="D20" s="103"/>
      <c r="E20" s="103"/>
      <c r="F20" s="105"/>
      <c r="G20" s="103"/>
      <c r="H20" s="103"/>
      <c r="I20" s="103"/>
      <c r="J20" s="156"/>
      <c r="K20" s="121"/>
      <c r="L20" s="177"/>
      <c r="M20" s="175"/>
      <c r="N20" s="176"/>
      <c r="O20" s="175"/>
      <c r="P20" s="177"/>
      <c r="Q20" s="179"/>
      <c r="R20" s="177"/>
      <c r="S20" s="175"/>
      <c r="T20" s="177"/>
      <c r="U20" s="181"/>
      <c r="V20" s="182"/>
      <c r="W20" s="9">
        <v>2</v>
      </c>
      <c r="X20" s="29"/>
      <c r="Y20" s="29"/>
      <c r="Z20" s="29"/>
      <c r="AA20" s="9" t="str">
        <f t="shared" si="8"/>
        <v xml:space="preserve">  </v>
      </c>
      <c r="AB20" s="23" t="s">
        <v>217</v>
      </c>
      <c r="AC20" s="24">
        <f t="shared" ref="AC20:AC23" si="9">IF(AB20="","",IF(AB20="Preventivo",0.25,IF(AB20="Detectivo",0.15,IF(AB20="Correctivo",0.1,))))</f>
        <v>0</v>
      </c>
      <c r="AD20" s="10" t="str">
        <f>+IF(OR(AB20='[1]11 FORMULAS'!$O$4,AB20='[1]11 FORMULAS'!$O$5),'[1]11 FORMULAS'!$P$5,IF(AB20='[1]11 FORMULAS'!$O$6,'[1]11 FORMULAS'!$P$6,""))</f>
        <v/>
      </c>
      <c r="AE20" s="23" t="s">
        <v>217</v>
      </c>
      <c r="AF20" s="24">
        <f t="shared" ref="AF20:AF23" si="10">IF(AE20="","",IF(AE20="Manual",0.15,IF(AE20="Automatico",0.25,)))</f>
        <v>0</v>
      </c>
      <c r="AG20" s="25" t="s">
        <v>217</v>
      </c>
      <c r="AH20" s="25" t="s">
        <v>217</v>
      </c>
      <c r="AI20" s="25" t="s">
        <v>217</v>
      </c>
      <c r="AJ20" s="10">
        <f>+AC20+AF20</f>
        <v>0</v>
      </c>
      <c r="AK20" s="10" t="e">
        <f>+AL19*AJ20</f>
        <v>#VALUE!</v>
      </c>
      <c r="AL20" s="10" t="e">
        <f>+AL19-AK20</f>
        <v>#VALUE!</v>
      </c>
      <c r="AM20" s="10">
        <f>IF(AD20='[1]11 FORMULAS'!$P$6,AM19-(AM19*AJ20),AM19)</f>
        <v>0</v>
      </c>
      <c r="AN20" s="183"/>
      <c r="AO20" s="177"/>
      <c r="AP20" s="183"/>
      <c r="AQ20" s="177"/>
      <c r="AR20" s="182"/>
      <c r="AS20" s="179"/>
      <c r="AT20" s="168"/>
      <c r="AU20" s="168"/>
      <c r="AV20" s="168"/>
      <c r="AW20" s="168"/>
      <c r="AX20" s="168"/>
      <c r="AY20" s="168"/>
      <c r="AZ20" s="168"/>
      <c r="BA20" s="168"/>
      <c r="BB20" s="168"/>
      <c r="BC20" s="172"/>
      <c r="BI20" s="8"/>
    </row>
    <row r="21" spans="1:61" s="11" customFormat="1" ht="33.75" hidden="1" customHeight="1">
      <c r="A21" s="88"/>
      <c r="B21" s="101"/>
      <c r="C21" s="103"/>
      <c r="D21" s="103"/>
      <c r="E21" s="103"/>
      <c r="F21" s="105"/>
      <c r="G21" s="103"/>
      <c r="H21" s="103"/>
      <c r="I21" s="103"/>
      <c r="J21" s="156"/>
      <c r="K21" s="121"/>
      <c r="L21" s="177"/>
      <c r="M21" s="175"/>
      <c r="N21" s="176"/>
      <c r="O21" s="175"/>
      <c r="P21" s="177"/>
      <c r="Q21" s="179"/>
      <c r="R21" s="177"/>
      <c r="S21" s="175"/>
      <c r="T21" s="177"/>
      <c r="U21" s="181"/>
      <c r="V21" s="182"/>
      <c r="W21" s="9">
        <v>3</v>
      </c>
      <c r="X21" s="29"/>
      <c r="Y21" s="29"/>
      <c r="Z21" s="29"/>
      <c r="AA21" s="9" t="str">
        <f t="shared" si="8"/>
        <v xml:space="preserve">  </v>
      </c>
      <c r="AB21" s="23" t="s">
        <v>217</v>
      </c>
      <c r="AC21" s="24">
        <f t="shared" si="9"/>
        <v>0</v>
      </c>
      <c r="AD21" s="10" t="str">
        <f>+IF(OR(AB21='[1]11 FORMULAS'!$O$4,AB21='[1]11 FORMULAS'!$O$5),'[1]11 FORMULAS'!$P$5,IF(AB21='[1]11 FORMULAS'!$O$6,'[1]11 FORMULAS'!$P$6,""))</f>
        <v/>
      </c>
      <c r="AE21" s="23" t="s">
        <v>217</v>
      </c>
      <c r="AF21" s="24">
        <f t="shared" si="10"/>
        <v>0</v>
      </c>
      <c r="AG21" s="25" t="s">
        <v>217</v>
      </c>
      <c r="AH21" s="25" t="s">
        <v>217</v>
      </c>
      <c r="AI21" s="25" t="s">
        <v>217</v>
      </c>
      <c r="AJ21" s="10">
        <f>+AC21+AF21</f>
        <v>0</v>
      </c>
      <c r="AK21" s="10" t="e">
        <f t="shared" ref="AK21:AK23" si="11">+AL20*AJ21</f>
        <v>#VALUE!</v>
      </c>
      <c r="AL21" s="10" t="e">
        <f t="shared" ref="AL21:AL23" si="12">+AL20-AK21</f>
        <v>#VALUE!</v>
      </c>
      <c r="AM21" s="10">
        <f>IF(AD21='[1]11 FORMULAS'!$P$6,AM20-(AM20*AJ21),AM20)</f>
        <v>0</v>
      </c>
      <c r="AN21" s="183"/>
      <c r="AO21" s="177"/>
      <c r="AP21" s="183"/>
      <c r="AQ21" s="177"/>
      <c r="AR21" s="182"/>
      <c r="AS21" s="179"/>
      <c r="AT21" s="168"/>
      <c r="AU21" s="168"/>
      <c r="AV21" s="168"/>
      <c r="AW21" s="168"/>
      <c r="AX21" s="168"/>
      <c r="AY21" s="168"/>
      <c r="AZ21" s="168"/>
      <c r="BA21" s="168"/>
      <c r="BB21" s="168"/>
      <c r="BC21" s="172"/>
      <c r="BI21" s="8"/>
    </row>
    <row r="22" spans="1:61" s="11" customFormat="1" ht="33.75" hidden="1" customHeight="1">
      <c r="A22" s="88"/>
      <c r="B22" s="101"/>
      <c r="C22" s="103"/>
      <c r="D22" s="103"/>
      <c r="E22" s="103"/>
      <c r="F22" s="105"/>
      <c r="G22" s="103"/>
      <c r="H22" s="103"/>
      <c r="I22" s="103"/>
      <c r="J22" s="156"/>
      <c r="K22" s="121"/>
      <c r="L22" s="177"/>
      <c r="M22" s="175"/>
      <c r="N22" s="176"/>
      <c r="O22" s="175"/>
      <c r="P22" s="177"/>
      <c r="Q22" s="179"/>
      <c r="R22" s="177"/>
      <c r="S22" s="175"/>
      <c r="T22" s="177"/>
      <c r="U22" s="181"/>
      <c r="V22" s="182"/>
      <c r="W22" s="9">
        <v>4</v>
      </c>
      <c r="X22" s="29"/>
      <c r="Y22" s="29"/>
      <c r="Z22" s="29"/>
      <c r="AA22" s="9" t="str">
        <f t="shared" si="8"/>
        <v xml:space="preserve">  </v>
      </c>
      <c r="AB22" s="23" t="s">
        <v>217</v>
      </c>
      <c r="AC22" s="24">
        <f t="shared" si="9"/>
        <v>0</v>
      </c>
      <c r="AD22" s="10" t="str">
        <f>+IF(OR(AB22='[1]11 FORMULAS'!$O$4,AB22='[1]11 FORMULAS'!$O$5),'[1]11 FORMULAS'!$P$5,IF(AB22='[1]11 FORMULAS'!$O$6,'[1]11 FORMULAS'!$P$6,""))</f>
        <v/>
      </c>
      <c r="AE22" s="23" t="s">
        <v>217</v>
      </c>
      <c r="AF22" s="24">
        <f t="shared" si="10"/>
        <v>0</v>
      </c>
      <c r="AG22" s="25" t="s">
        <v>217</v>
      </c>
      <c r="AH22" s="25" t="s">
        <v>217</v>
      </c>
      <c r="AI22" s="25" t="s">
        <v>217</v>
      </c>
      <c r="AJ22" s="10">
        <f t="shared" ref="AJ22:AJ23" si="13">+AC22+AF22</f>
        <v>0</v>
      </c>
      <c r="AK22" s="10" t="e">
        <f t="shared" si="11"/>
        <v>#VALUE!</v>
      </c>
      <c r="AL22" s="10" t="e">
        <f t="shared" si="12"/>
        <v>#VALUE!</v>
      </c>
      <c r="AM22" s="10">
        <f>IF(AD22='[1]11 FORMULAS'!$P$6,AM21-(AM21*AJ22),AM21)</f>
        <v>0</v>
      </c>
      <c r="AN22" s="183"/>
      <c r="AO22" s="177"/>
      <c r="AP22" s="183"/>
      <c r="AQ22" s="177"/>
      <c r="AR22" s="182"/>
      <c r="AS22" s="179"/>
      <c r="AT22" s="168"/>
      <c r="AU22" s="168"/>
      <c r="AV22" s="168"/>
      <c r="AW22" s="168"/>
      <c r="AX22" s="168"/>
      <c r="AY22" s="168"/>
      <c r="AZ22" s="168"/>
      <c r="BA22" s="168"/>
      <c r="BB22" s="168"/>
      <c r="BC22" s="172"/>
      <c r="BI22" s="8"/>
    </row>
    <row r="23" spans="1:61" s="11" customFormat="1" ht="33.75" hidden="1" customHeight="1">
      <c r="A23" s="89"/>
      <c r="B23" s="102"/>
      <c r="C23" s="104"/>
      <c r="D23" s="104"/>
      <c r="E23" s="104"/>
      <c r="F23" s="106"/>
      <c r="G23" s="103"/>
      <c r="H23" s="103"/>
      <c r="I23" s="103"/>
      <c r="J23" s="156"/>
      <c r="K23" s="121"/>
      <c r="L23" s="177"/>
      <c r="M23" s="175"/>
      <c r="N23" s="176"/>
      <c r="O23" s="175"/>
      <c r="P23" s="177"/>
      <c r="Q23" s="180"/>
      <c r="R23" s="177"/>
      <c r="S23" s="175"/>
      <c r="T23" s="177"/>
      <c r="U23" s="181"/>
      <c r="V23" s="182"/>
      <c r="W23" s="9"/>
      <c r="X23" s="9"/>
      <c r="Y23" s="9"/>
      <c r="Z23" s="9"/>
      <c r="AA23" s="9" t="str">
        <f t="shared" si="8"/>
        <v xml:space="preserve">  </v>
      </c>
      <c r="AB23" s="23" t="s">
        <v>217</v>
      </c>
      <c r="AC23" s="24">
        <f t="shared" si="9"/>
        <v>0</v>
      </c>
      <c r="AD23" s="10" t="str">
        <f>+IF(OR(AB23='[1]11 FORMULAS'!$O$4,AB23='[1]11 FORMULAS'!$O$5),'[1]11 FORMULAS'!$P$5,IF(AB23='[1]11 FORMULAS'!$O$6,'[1]11 FORMULAS'!$P$6,""))</f>
        <v/>
      </c>
      <c r="AE23" s="23" t="s">
        <v>217</v>
      </c>
      <c r="AF23" s="24">
        <f t="shared" si="10"/>
        <v>0</v>
      </c>
      <c r="AG23" s="25" t="s">
        <v>217</v>
      </c>
      <c r="AH23" s="25" t="s">
        <v>217</v>
      </c>
      <c r="AI23" s="25" t="s">
        <v>217</v>
      </c>
      <c r="AJ23" s="10">
        <f t="shared" si="13"/>
        <v>0</v>
      </c>
      <c r="AK23" s="10" t="e">
        <f t="shared" si="11"/>
        <v>#VALUE!</v>
      </c>
      <c r="AL23" s="10" t="e">
        <f t="shared" si="12"/>
        <v>#VALUE!</v>
      </c>
      <c r="AM23" s="10">
        <f>IF(AD23='[1]11 FORMULAS'!$P$6,AM22-(AM22*AJ23),AM22)</f>
        <v>0</v>
      </c>
      <c r="AN23" s="183"/>
      <c r="AO23" s="177"/>
      <c r="AP23" s="183"/>
      <c r="AQ23" s="177"/>
      <c r="AR23" s="182"/>
      <c r="AS23" s="180"/>
      <c r="AT23" s="169"/>
      <c r="AU23" s="169"/>
      <c r="AV23" s="169"/>
      <c r="AW23" s="169"/>
      <c r="AX23" s="169"/>
      <c r="AY23" s="169"/>
      <c r="AZ23" s="169"/>
      <c r="BA23" s="169"/>
      <c r="BB23" s="169"/>
      <c r="BC23" s="173"/>
      <c r="BI23" s="8"/>
    </row>
    <row r="24" spans="1:61" s="11" customFormat="1" ht="49.5" hidden="1" customHeight="1">
      <c r="A24" s="88"/>
      <c r="B24" s="200" t="s">
        <v>331</v>
      </c>
      <c r="C24" s="200"/>
      <c r="D24" s="200"/>
      <c r="E24" s="200"/>
      <c r="F24" s="189" t="str">
        <f>+CONCATENATE(C24," ",D24," ",E24)</f>
        <v xml:space="preserve">  </v>
      </c>
      <c r="G24" s="101"/>
      <c r="H24" s="103"/>
      <c r="I24" s="103"/>
      <c r="J24" s="156"/>
      <c r="K24" s="121"/>
      <c r="L24" s="177" t="str">
        <f>IF(K24&lt;=0,"",IF(K24&lt;=2,"Muy Baja",IF(K24&lt;=24,"Baja",IF(K24&lt;=500,"Media",IF(K24&lt;=5000,"Alta","Muy Alta")))))</f>
        <v/>
      </c>
      <c r="M24" s="174" t="str">
        <f>IF(L24="","",IF(L24="Muy Baja",0.2,IF(L24="Baja",0.4,IF(L24="Media",0.6,IF(L24="Alta",0.8,IF(L24="Muy Alta",1,))))))</f>
        <v/>
      </c>
      <c r="N24" s="176" t="s">
        <v>317</v>
      </c>
      <c r="O24" s="174">
        <f>IF(N24="","",IF(N24="menor a 10 SMLMV",0.2,IF(N24="ENTRE 10 Y 50 SMLMV",0.4,IF(N24="entre 50 y 100 SMLMV",0.6,IF(N24="entre 100 y 500 SMLMV",0.8,IF(N24="Mayor a 500 SMLMV",1,))))))</f>
        <v>0</v>
      </c>
      <c r="P24" s="177" t="str">
        <f>IF(O24&lt;=0,"",IF(O24&lt;=20%,"Leve",IF(O24&lt;=40%,"Menor",IF(O24&lt;=60%,"Moderado",IF(O24&lt;=80%,"Mayor","Catastrofico")))))</f>
        <v/>
      </c>
      <c r="Q24" s="178" t="s">
        <v>217</v>
      </c>
      <c r="R24" s="177" t="str">
        <f>IF(S24&lt;=0,"",IF(S24&lt;=20%,"Leve",IF(S24&lt;=40%,"Menor",IF(S24&lt;=60%,"Moderado",IF(S24&lt;=80%,"Mayor","Catastrofico")))))</f>
        <v/>
      </c>
      <c r="S24" s="174">
        <f>IF(Q24="","",IF(Q24="El riesgo afecta la imagen de algún área de la organización",0.2,IF(Q24="El riesgo afecta la imagen de la entidad internamente, de conocimiento general nivel interno, de junta directiva y accionistas y/o de proveedores",0.4,IF(Q24="El riesgo afecta la imagen de la entidad con algunos usuarios de relevancia frente al logro de los objetivos",0.6,IF(Q24="El riesgo afecta la imagen de la entidad con efecto publicitario sostenido a nivel de sector administrativo, nivel departamental o municipal",0.8,IF(Q24="El riesgo afecta la imagen de la entidad a nivel nacional, con efecto publicitario sostenido a nivel país",1,))))))</f>
        <v>0</v>
      </c>
      <c r="T24" s="177" t="str">
        <f>IF(U24&lt;=0,"",IF(U24&lt;=20%,"Leve",IF(U24&lt;=40%,"Menor",IF(U24&lt;=60%,"Moderado",IF(U24&lt;=80%,"Mayor","Catastrofico")))))</f>
        <v/>
      </c>
      <c r="U24" s="181">
        <f>+S24</f>
        <v>0</v>
      </c>
      <c r="V24" s="182">
        <f>IF(OR(AND(L24="Muy Baja",T24="Leve"),AND(L24="Muy Baja",T24="Menor"),AND(L24="Baja",T24="Leve")),"Bajo",IF(OR(AND(L24="Muy baja",T24="Moderado"),AND(L24="Baja",T24="Menor"),AND(L24="Baja",T24="Moderado"),AND(L24="Media",T24="Leve"),AND(L24="Media",T24="Menor"),AND(L24="Media",T24="Moderado"),AND(L24="Alta",T24="Leve"),AND(L24="Alta",T24="Menor")),"Moderado",IF(OR(AND(L24="Muy Baja",T24="Mayor"),AND(L24="Baja",T24="Mayor"),AND(L24="Media",T24="Mayor"),AND(L24="Alta",T24="Moderado"),AND(L24="Alta",T24="Mayor"),AND(L24="Muy Alta",T24="Leve"),AND(L24="Muy Alta",T24="Menor"),AND(L24="Muy Alta",T24="Moderado"),AND(L24="Muy Alta",T24="Mayor")),"Alto",IF(OR(AND(L24="Muy Baja",T24="Catastrofico"),AND(L24="Baja",T24="Catastrofico"),AND(L24="Media",T24="Catastrofico"),AND(L24="Alta",T24="Catastrofico"),AND(L24="Muy Alta",T24="Catastrofico")),"Extremo",))))</f>
        <v>0</v>
      </c>
      <c r="W24" s="9">
        <v>1</v>
      </c>
      <c r="X24" s="29"/>
      <c r="Y24" s="29"/>
      <c r="Z24" s="29"/>
      <c r="AA24" s="9" t="str">
        <f t="shared" ref="AA24:AA28" si="14">+CONCATENATE(X24," ",Y24," ",Z24)</f>
        <v xml:space="preserve">  </v>
      </c>
      <c r="AB24" s="23" t="s">
        <v>217</v>
      </c>
      <c r="AC24" s="24">
        <f>IF(AB24="","",IF(AB24="Preventivo",0.25,IF(AB24="Detectivo",0.15,IF(AB24="Correctivo",0.1,))))</f>
        <v>0</v>
      </c>
      <c r="AD24" s="10" t="str">
        <f>+IF(OR(AB24='[1]11 FORMULAS'!$O$4,AB24='[1]11 FORMULAS'!$O$5),'[1]11 FORMULAS'!$P$5,IF(AB24='[1]11 FORMULAS'!$O$6,'[1]11 FORMULAS'!$P$6,""))</f>
        <v/>
      </c>
      <c r="AE24" s="23" t="s">
        <v>217</v>
      </c>
      <c r="AF24" s="24">
        <f>IF(AE24="","",IF(AE24="Manual",0.15,IF(AE24="Automatico",0.25,)))</f>
        <v>0</v>
      </c>
      <c r="AG24" s="25" t="s">
        <v>217</v>
      </c>
      <c r="AH24" s="25" t="s">
        <v>217</v>
      </c>
      <c r="AI24" s="25" t="s">
        <v>217</v>
      </c>
      <c r="AJ24" s="10">
        <f>+AC24+AF24</f>
        <v>0</v>
      </c>
      <c r="AK24" s="10" t="e">
        <f>+M24*AJ24</f>
        <v>#VALUE!</v>
      </c>
      <c r="AL24" s="10" t="e">
        <f>+M24-AK24</f>
        <v>#VALUE!</v>
      </c>
      <c r="AM24" s="10">
        <f>IF(AD24='[1]11 FORMULAS'!$P$6,U24-(U24*AJ24),U24)</f>
        <v>0</v>
      </c>
      <c r="AN24" s="183" t="e">
        <f>+AL28</f>
        <v>#VALUE!</v>
      </c>
      <c r="AO24" s="177" t="e">
        <f>IF(AN24&lt;=0,"",IF(AN24&lt;=20%,"Muy Baja",IF(AN24&lt;=40%,"Baja",IF(AN24&lt;=60%,"Media",IF(AN24&lt;=80%,"Alta","Muy Alta")))))</f>
        <v>#VALUE!</v>
      </c>
      <c r="AP24" s="183">
        <f>+AM28</f>
        <v>0</v>
      </c>
      <c r="AQ24" s="177" t="str">
        <f>IF(AP24&lt;=0,"",IF(AP24&lt;=20%,"Leve",IF(AP24&lt;=40%,"Menor",IF(AP24&lt;=60%,"Moderado",IF(AP24&lt;=80%,"Mayor","Catastrofico")))))</f>
        <v/>
      </c>
      <c r="AR24" s="182" t="e">
        <f>IF(OR(AND(AO24="Muy Baja",AQ24="Leve"),AND(AO24="Muy Baja",AQ24="Menor"),AND(AO24="Baja",AQ24="Leve")),"Bajo",IF(OR(AND(AO24="Muy baja",AQ24="Moderado"),AND(AO24="Baja",AQ24="Menor"),AND(AO24="Baja",AQ24="Moderado"),AND(AO24="Media",AQ24="Leve"),AND(AO24="Media",AQ24="Menor"),AND(AO24="Media",AQ24="Moderado"),AND(AO24="Alta",AQ24="Leve"),AND(AO24="Alta",AQ24="Menor")),"Moderado",IF(OR(AND(AO24="Muy Baja",AQ24="Mayor"),AND(AO24="Baja",AQ24="Mayor"),AND(AO24="Media",AQ24="Mayor"),AND(AO24="Alta",AQ24="Moderado"),AND(AO24="Alta",AQ24="Mayor"),AND(AO24="Muy Alta",AQ24="Leve"),AND(AO24="Muy Alta",AQ24="Menor"),AND(AO24="Muy Alta",AQ24="Moderado"),AND(AO24="Muy Alta",AQ24="Mayor")),"Alto",IF(OR(AND(AO24="Muy Baja",AQ24="Catastrofico"),AND(AO24="Baja",AQ24="Catastrofico"),AND(AO24="Media",AQ24="Catastrofico"),AND(AO24="Alta",AQ24="Catastrofico"),AND(AO24="Muy Alta",AQ24="Catastrofico")),"Extremo",""))))</f>
        <v>#VALUE!</v>
      </c>
      <c r="AS24" s="178"/>
      <c r="AT24" s="167"/>
      <c r="AU24" s="167"/>
      <c r="AV24" s="167"/>
      <c r="AW24" s="167"/>
      <c r="AX24" s="167"/>
      <c r="AY24" s="167"/>
      <c r="AZ24" s="167"/>
      <c r="BA24" s="167"/>
      <c r="BB24" s="167"/>
      <c r="BC24" s="171"/>
      <c r="BI24" s="8"/>
    </row>
    <row r="25" spans="1:61" s="11" customFormat="1" ht="33.75" hidden="1" customHeight="1">
      <c r="A25" s="88"/>
      <c r="B25" s="200"/>
      <c r="C25" s="200"/>
      <c r="D25" s="200"/>
      <c r="E25" s="200"/>
      <c r="F25" s="189"/>
      <c r="G25" s="101"/>
      <c r="H25" s="103"/>
      <c r="I25" s="103"/>
      <c r="J25" s="156"/>
      <c r="K25" s="121"/>
      <c r="L25" s="177"/>
      <c r="M25" s="175"/>
      <c r="N25" s="176"/>
      <c r="O25" s="175"/>
      <c r="P25" s="177"/>
      <c r="Q25" s="179"/>
      <c r="R25" s="177"/>
      <c r="S25" s="175"/>
      <c r="T25" s="177"/>
      <c r="U25" s="181"/>
      <c r="V25" s="182"/>
      <c r="W25" s="9">
        <v>2</v>
      </c>
      <c r="X25" s="29"/>
      <c r="Y25" s="29"/>
      <c r="Z25" s="29"/>
      <c r="AA25" s="9" t="str">
        <f t="shared" si="14"/>
        <v xml:space="preserve">  </v>
      </c>
      <c r="AB25" s="23" t="s">
        <v>217</v>
      </c>
      <c r="AC25" s="24">
        <f t="shared" ref="AC25:AC28" si="15">IF(AB25="","",IF(AB25="Preventivo",0.25,IF(AB25="Detectivo",0.15,IF(AB25="Correctivo",0.1,))))</f>
        <v>0</v>
      </c>
      <c r="AD25" s="10" t="str">
        <f>+IF(OR(AB25='[1]11 FORMULAS'!$O$4,AB25='[1]11 FORMULAS'!$O$5),'[1]11 FORMULAS'!$P$5,IF(AB25='[1]11 FORMULAS'!$O$6,'[1]11 FORMULAS'!$P$6,""))</f>
        <v/>
      </c>
      <c r="AE25" s="23" t="s">
        <v>217</v>
      </c>
      <c r="AF25" s="24">
        <f t="shared" ref="AF25:AF28" si="16">IF(AE25="","",IF(AE25="Manual",0.15,IF(AE25="Automatico",0.25,)))</f>
        <v>0</v>
      </c>
      <c r="AG25" s="25" t="s">
        <v>217</v>
      </c>
      <c r="AH25" s="25" t="s">
        <v>217</v>
      </c>
      <c r="AI25" s="25" t="s">
        <v>217</v>
      </c>
      <c r="AJ25" s="10">
        <f>+AC25+AF25</f>
        <v>0</v>
      </c>
      <c r="AK25" s="10" t="e">
        <f>+AL24*AJ25</f>
        <v>#VALUE!</v>
      </c>
      <c r="AL25" s="10" t="e">
        <f>+AL24-AK25</f>
        <v>#VALUE!</v>
      </c>
      <c r="AM25" s="10">
        <f>IF(AD25='[1]11 FORMULAS'!$P$6,AM24-(AM24*AJ25),AM24)</f>
        <v>0</v>
      </c>
      <c r="AN25" s="183"/>
      <c r="AO25" s="177"/>
      <c r="AP25" s="183"/>
      <c r="AQ25" s="177"/>
      <c r="AR25" s="182"/>
      <c r="AS25" s="179"/>
      <c r="AT25" s="168"/>
      <c r="AU25" s="168"/>
      <c r="AV25" s="168"/>
      <c r="AW25" s="168"/>
      <c r="AX25" s="168"/>
      <c r="AY25" s="168"/>
      <c r="AZ25" s="168"/>
      <c r="BA25" s="168"/>
      <c r="BB25" s="168"/>
      <c r="BC25" s="172"/>
      <c r="BI25" s="8"/>
    </row>
    <row r="26" spans="1:61" s="11" customFormat="1" ht="33.75" hidden="1" customHeight="1">
      <c r="A26" s="88"/>
      <c r="B26" s="200"/>
      <c r="C26" s="200"/>
      <c r="D26" s="200"/>
      <c r="E26" s="200"/>
      <c r="F26" s="189"/>
      <c r="G26" s="101"/>
      <c r="H26" s="103"/>
      <c r="I26" s="103"/>
      <c r="J26" s="156"/>
      <c r="K26" s="121"/>
      <c r="L26" s="177"/>
      <c r="M26" s="175"/>
      <c r="N26" s="176"/>
      <c r="O26" s="175"/>
      <c r="P26" s="177"/>
      <c r="Q26" s="179"/>
      <c r="R26" s="177"/>
      <c r="S26" s="175"/>
      <c r="T26" s="177"/>
      <c r="U26" s="181"/>
      <c r="V26" s="182"/>
      <c r="W26" s="9">
        <v>3</v>
      </c>
      <c r="X26" s="29"/>
      <c r="Y26" s="29"/>
      <c r="Z26" s="29"/>
      <c r="AA26" s="9" t="str">
        <f t="shared" si="14"/>
        <v xml:space="preserve">  </v>
      </c>
      <c r="AB26" s="23" t="s">
        <v>217</v>
      </c>
      <c r="AC26" s="24">
        <f t="shared" si="15"/>
        <v>0</v>
      </c>
      <c r="AD26" s="10" t="str">
        <f>+IF(OR(AB26='[1]11 FORMULAS'!$O$4,AB26='[1]11 FORMULAS'!$O$5),'[1]11 FORMULAS'!$P$5,IF(AB26='[1]11 FORMULAS'!$O$6,'[1]11 FORMULAS'!$P$6,""))</f>
        <v/>
      </c>
      <c r="AE26" s="23" t="s">
        <v>217</v>
      </c>
      <c r="AF26" s="24">
        <f t="shared" si="16"/>
        <v>0</v>
      </c>
      <c r="AG26" s="25" t="s">
        <v>217</v>
      </c>
      <c r="AH26" s="25" t="s">
        <v>217</v>
      </c>
      <c r="AI26" s="25" t="s">
        <v>217</v>
      </c>
      <c r="AJ26" s="10">
        <f>+AC26+AF26</f>
        <v>0</v>
      </c>
      <c r="AK26" s="10" t="e">
        <f t="shared" ref="AK26:AK28" si="17">+AL25*AJ26</f>
        <v>#VALUE!</v>
      </c>
      <c r="AL26" s="10" t="e">
        <f t="shared" ref="AL26:AL28" si="18">+AL25-AK26</f>
        <v>#VALUE!</v>
      </c>
      <c r="AM26" s="10">
        <f>IF(AD26='[1]11 FORMULAS'!$P$6,AM25-(AM25*AJ26),AM25)</f>
        <v>0</v>
      </c>
      <c r="AN26" s="183"/>
      <c r="AO26" s="177"/>
      <c r="AP26" s="183"/>
      <c r="AQ26" s="177"/>
      <c r="AR26" s="182"/>
      <c r="AS26" s="179"/>
      <c r="AT26" s="168"/>
      <c r="AU26" s="168"/>
      <c r="AV26" s="168"/>
      <c r="AW26" s="168"/>
      <c r="AX26" s="168"/>
      <c r="AY26" s="168"/>
      <c r="AZ26" s="168"/>
      <c r="BA26" s="168"/>
      <c r="BB26" s="168"/>
      <c r="BC26" s="172"/>
      <c r="BI26" s="8"/>
    </row>
    <row r="27" spans="1:61" s="11" customFormat="1" ht="33.75" hidden="1" customHeight="1">
      <c r="A27" s="88"/>
      <c r="B27" s="200"/>
      <c r="C27" s="200"/>
      <c r="D27" s="200"/>
      <c r="E27" s="200"/>
      <c r="F27" s="189"/>
      <c r="G27" s="101"/>
      <c r="H27" s="103"/>
      <c r="I27" s="103"/>
      <c r="J27" s="156"/>
      <c r="K27" s="121"/>
      <c r="L27" s="177"/>
      <c r="M27" s="175"/>
      <c r="N27" s="176"/>
      <c r="O27" s="175"/>
      <c r="P27" s="177"/>
      <c r="Q27" s="179"/>
      <c r="R27" s="177"/>
      <c r="S27" s="175"/>
      <c r="T27" s="177"/>
      <c r="U27" s="181"/>
      <c r="V27" s="182"/>
      <c r="W27" s="9">
        <v>4</v>
      </c>
      <c r="X27" s="29"/>
      <c r="Y27" s="29"/>
      <c r="Z27" s="29"/>
      <c r="AA27" s="9" t="str">
        <f t="shared" si="14"/>
        <v xml:space="preserve">  </v>
      </c>
      <c r="AB27" s="23" t="s">
        <v>217</v>
      </c>
      <c r="AC27" s="24">
        <f t="shared" si="15"/>
        <v>0</v>
      </c>
      <c r="AD27" s="10" t="str">
        <f>+IF(OR(AB27='[1]11 FORMULAS'!$O$4,AB27='[1]11 FORMULAS'!$O$5),'[1]11 FORMULAS'!$P$5,IF(AB27='[1]11 FORMULAS'!$O$6,'[1]11 FORMULAS'!$P$6,""))</f>
        <v/>
      </c>
      <c r="AE27" s="23" t="s">
        <v>217</v>
      </c>
      <c r="AF27" s="24">
        <f t="shared" si="16"/>
        <v>0</v>
      </c>
      <c r="AG27" s="25" t="s">
        <v>217</v>
      </c>
      <c r="AH27" s="25" t="s">
        <v>217</v>
      </c>
      <c r="AI27" s="25" t="s">
        <v>217</v>
      </c>
      <c r="AJ27" s="10">
        <f t="shared" ref="AJ27:AJ28" si="19">+AC27+AF27</f>
        <v>0</v>
      </c>
      <c r="AK27" s="10" t="e">
        <f t="shared" si="17"/>
        <v>#VALUE!</v>
      </c>
      <c r="AL27" s="10" t="e">
        <f t="shared" si="18"/>
        <v>#VALUE!</v>
      </c>
      <c r="AM27" s="10">
        <f>IF(AD27='[1]11 FORMULAS'!$P$6,AM26-(AM26*AJ27),AM26)</f>
        <v>0</v>
      </c>
      <c r="AN27" s="183"/>
      <c r="AO27" s="177"/>
      <c r="AP27" s="183"/>
      <c r="AQ27" s="177"/>
      <c r="AR27" s="182"/>
      <c r="AS27" s="179"/>
      <c r="AT27" s="168"/>
      <c r="AU27" s="168"/>
      <c r="AV27" s="168"/>
      <c r="AW27" s="168"/>
      <c r="AX27" s="168"/>
      <c r="AY27" s="168"/>
      <c r="AZ27" s="168"/>
      <c r="BA27" s="168"/>
      <c r="BB27" s="168"/>
      <c r="BC27" s="172"/>
      <c r="BI27" s="8"/>
    </row>
    <row r="28" spans="1:61" s="11" customFormat="1" ht="33.75" hidden="1" customHeight="1">
      <c r="A28" s="90"/>
      <c r="B28" s="201"/>
      <c r="C28" s="201"/>
      <c r="D28" s="201"/>
      <c r="E28" s="201"/>
      <c r="F28" s="190"/>
      <c r="G28" s="191"/>
      <c r="H28" s="192"/>
      <c r="I28" s="192"/>
      <c r="J28" s="193"/>
      <c r="K28" s="194"/>
      <c r="L28" s="185"/>
      <c r="M28" s="184"/>
      <c r="N28" s="195"/>
      <c r="O28" s="184"/>
      <c r="P28" s="185"/>
      <c r="Q28" s="186"/>
      <c r="R28" s="185"/>
      <c r="S28" s="184"/>
      <c r="T28" s="185"/>
      <c r="U28" s="187"/>
      <c r="V28" s="188"/>
      <c r="W28" s="30"/>
      <c r="X28" s="30"/>
      <c r="Y28" s="30"/>
      <c r="Z28" s="30"/>
      <c r="AA28" s="30" t="str">
        <f t="shared" si="14"/>
        <v xml:space="preserve">  </v>
      </c>
      <c r="AB28" s="31" t="s">
        <v>217</v>
      </c>
      <c r="AC28" s="32">
        <f t="shared" si="15"/>
        <v>0</v>
      </c>
      <c r="AD28" s="33" t="str">
        <f>+IF(OR(AB28='[1]11 FORMULAS'!$O$4,AB28='[1]11 FORMULAS'!$O$5),'[1]11 FORMULAS'!$P$5,IF(AB28='[1]11 FORMULAS'!$O$6,'[1]11 FORMULAS'!$P$6,""))</f>
        <v/>
      </c>
      <c r="AE28" s="31" t="s">
        <v>217</v>
      </c>
      <c r="AF28" s="32">
        <f t="shared" si="16"/>
        <v>0</v>
      </c>
      <c r="AG28" s="34" t="s">
        <v>217</v>
      </c>
      <c r="AH28" s="35" t="s">
        <v>217</v>
      </c>
      <c r="AI28" s="35" t="s">
        <v>217</v>
      </c>
      <c r="AJ28" s="36">
        <f t="shared" si="19"/>
        <v>0</v>
      </c>
      <c r="AK28" s="36" t="e">
        <f t="shared" si="17"/>
        <v>#VALUE!</v>
      </c>
      <c r="AL28" s="36" t="e">
        <f t="shared" si="18"/>
        <v>#VALUE!</v>
      </c>
      <c r="AM28" s="36">
        <f>IF(AD28='[1]11 FORMULAS'!$P$6,AM27-(AM27*AJ28),AM27)</f>
        <v>0</v>
      </c>
      <c r="AN28" s="197"/>
      <c r="AO28" s="185"/>
      <c r="AP28" s="197"/>
      <c r="AQ28" s="185"/>
      <c r="AR28" s="188"/>
      <c r="AS28" s="186"/>
      <c r="AT28" s="198"/>
      <c r="AU28" s="198"/>
      <c r="AV28" s="198"/>
      <c r="AW28" s="198"/>
      <c r="AX28" s="198"/>
      <c r="AY28" s="198"/>
      <c r="AZ28" s="198"/>
      <c r="BA28" s="198"/>
      <c r="BB28" s="198"/>
      <c r="BC28" s="199"/>
      <c r="BI28" s="8"/>
    </row>
  </sheetData>
  <mergeCells count="217">
    <mergeCell ref="A7:V7"/>
    <mergeCell ref="AN24:AN28"/>
    <mergeCell ref="AO24:AO28"/>
    <mergeCell ref="AY24:AY28"/>
    <mergeCell ref="AZ24:AZ28"/>
    <mergeCell ref="BA24:BA28"/>
    <mergeCell ref="BB24:BB28"/>
    <mergeCell ref="BC24:BC28"/>
    <mergeCell ref="AP24:AP28"/>
    <mergeCell ref="AQ24:AQ28"/>
    <mergeCell ref="AR24:AR28"/>
    <mergeCell ref="AS24:AS28"/>
    <mergeCell ref="AT24:AT28"/>
    <mergeCell ref="AU24:AU28"/>
    <mergeCell ref="AV24:AV28"/>
    <mergeCell ref="AW24:AW28"/>
    <mergeCell ref="AX24:AX28"/>
    <mergeCell ref="BA19:BA23"/>
    <mergeCell ref="BB19:BB23"/>
    <mergeCell ref="BC19:BC23"/>
    <mergeCell ref="B24:B28"/>
    <mergeCell ref="C24:C28"/>
    <mergeCell ref="D24:D28"/>
    <mergeCell ref="E24:E28"/>
    <mergeCell ref="F24:F28"/>
    <mergeCell ref="G24:G28"/>
    <mergeCell ref="H24:H28"/>
    <mergeCell ref="I24:I28"/>
    <mergeCell ref="J24:J28"/>
    <mergeCell ref="K24:K28"/>
    <mergeCell ref="L24:L28"/>
    <mergeCell ref="M24:M28"/>
    <mergeCell ref="N24:N28"/>
    <mergeCell ref="O24:O28"/>
    <mergeCell ref="P24:P28"/>
    <mergeCell ref="Q24:Q28"/>
    <mergeCell ref="R24:R28"/>
    <mergeCell ref="S24:S28"/>
    <mergeCell ref="T24:T28"/>
    <mergeCell ref="U24:U28"/>
    <mergeCell ref="V24:V28"/>
    <mergeCell ref="AR19:AR23"/>
    <mergeCell ref="AS19:AS23"/>
    <mergeCell ref="AT19:AT23"/>
    <mergeCell ref="AU19:AU23"/>
    <mergeCell ref="AV19:AV23"/>
    <mergeCell ref="AW19:AW23"/>
    <mergeCell ref="AX19:AX23"/>
    <mergeCell ref="AY19:AY23"/>
    <mergeCell ref="AZ19:AZ23"/>
    <mergeCell ref="R19:R23"/>
    <mergeCell ref="S19:S23"/>
    <mergeCell ref="T19:T23"/>
    <mergeCell ref="U19:U23"/>
    <mergeCell ref="V19:V23"/>
    <mergeCell ref="AN19:AN23"/>
    <mergeCell ref="AO19:AO23"/>
    <mergeCell ref="AP19:AP23"/>
    <mergeCell ref="AQ19:AQ23"/>
    <mergeCell ref="I19:I23"/>
    <mergeCell ref="J19:J23"/>
    <mergeCell ref="K19:K23"/>
    <mergeCell ref="L19:L23"/>
    <mergeCell ref="M19:M23"/>
    <mergeCell ref="N19:N23"/>
    <mergeCell ref="O19:O23"/>
    <mergeCell ref="P19:P23"/>
    <mergeCell ref="Q19:Q23"/>
    <mergeCell ref="BC14:BC18"/>
    <mergeCell ref="AW14:AW18"/>
    <mergeCell ref="AX14:AX18"/>
    <mergeCell ref="AY14:AY18"/>
    <mergeCell ref="AZ14:AZ18"/>
    <mergeCell ref="BA14:BA18"/>
    <mergeCell ref="M14:M18"/>
    <mergeCell ref="N14:N18"/>
    <mergeCell ref="O14:O18"/>
    <mergeCell ref="P14:P18"/>
    <mergeCell ref="Q14:Q18"/>
    <mergeCell ref="R14:R18"/>
    <mergeCell ref="U14:U18"/>
    <mergeCell ref="V14:V18"/>
    <mergeCell ref="AV14:AV18"/>
    <mergeCell ref="AP14:AP18"/>
    <mergeCell ref="AQ14:AQ18"/>
    <mergeCell ref="AR14:AR18"/>
    <mergeCell ref="AS14:AS18"/>
    <mergeCell ref="AT14:AT18"/>
    <mergeCell ref="AU14:AU18"/>
    <mergeCell ref="S14:S18"/>
    <mergeCell ref="T14:T18"/>
    <mergeCell ref="AO14:AO18"/>
    <mergeCell ref="BB14:BB18"/>
    <mergeCell ref="K8:V8"/>
    <mergeCell ref="AN9:AN11"/>
    <mergeCell ref="AO9:AO11"/>
    <mergeCell ref="AP9:AP11"/>
    <mergeCell ref="R9:R11"/>
    <mergeCell ref="S9:S11"/>
    <mergeCell ref="T9:T11"/>
    <mergeCell ref="U9:U11"/>
    <mergeCell ref="AZ12:AZ13"/>
    <mergeCell ref="BA12:BA13"/>
    <mergeCell ref="U12:U13"/>
    <mergeCell ref="L14:L18"/>
    <mergeCell ref="AN14:AN18"/>
    <mergeCell ref="P12:P13"/>
    <mergeCell ref="BC10:BC11"/>
    <mergeCell ref="AU10:AU11"/>
    <mergeCell ref="AV10:AV11"/>
    <mergeCell ref="AW10:AW11"/>
    <mergeCell ref="AX10:AZ10"/>
    <mergeCell ref="BA10:BA11"/>
    <mergeCell ref="M9:M11"/>
    <mergeCell ref="W8:AA10"/>
    <mergeCell ref="AB8:AS8"/>
    <mergeCell ref="AB10:AF10"/>
    <mergeCell ref="AJ9:AJ10"/>
    <mergeCell ref="AL9:AL10"/>
    <mergeCell ref="AM9:AM10"/>
    <mergeCell ref="AT10:AT11"/>
    <mergeCell ref="B14:B18"/>
    <mergeCell ref="C14:C18"/>
    <mergeCell ref="D14:D18"/>
    <mergeCell ref="E14:E18"/>
    <mergeCell ref="F14:F18"/>
    <mergeCell ref="AS12:AS13"/>
    <mergeCell ref="AT12:AT13"/>
    <mergeCell ref="AU12:AU13"/>
    <mergeCell ref="V12:V13"/>
    <mergeCell ref="AN12:AN13"/>
    <mergeCell ref="AO12:AO13"/>
    <mergeCell ref="AP12:AP13"/>
    <mergeCell ref="AQ12:AQ13"/>
    <mergeCell ref="AR12:AR13"/>
    <mergeCell ref="G14:G18"/>
    <mergeCell ref="H14:H18"/>
    <mergeCell ref="I14:I18"/>
    <mergeCell ref="J14:J18"/>
    <mergeCell ref="J12:J13"/>
    <mergeCell ref="K12:K13"/>
    <mergeCell ref="L12:L13"/>
    <mergeCell ref="M12:M13"/>
    <mergeCell ref="N12:N13"/>
    <mergeCell ref="O12:O13"/>
    <mergeCell ref="BF12:BG12"/>
    <mergeCell ref="BB5:BC5"/>
    <mergeCell ref="D1:BA1"/>
    <mergeCell ref="BB1:BC1"/>
    <mergeCell ref="D2:BA2"/>
    <mergeCell ref="BB2:BC2"/>
    <mergeCell ref="D3:BA3"/>
    <mergeCell ref="BB3:BC3"/>
    <mergeCell ref="D4:BA4"/>
    <mergeCell ref="BB4:BC4"/>
    <mergeCell ref="X6:AI6"/>
    <mergeCell ref="BB6:BC6"/>
    <mergeCell ref="D5:E5"/>
    <mergeCell ref="W7:AS7"/>
    <mergeCell ref="AT7:BC9"/>
    <mergeCell ref="V9:V11"/>
    <mergeCell ref="AB9:AI9"/>
    <mergeCell ref="AG10:AI10"/>
    <mergeCell ref="Q9:Q11"/>
    <mergeCell ref="L5:M5"/>
    <mergeCell ref="BB12:BB13"/>
    <mergeCell ref="BC12:BC13"/>
    <mergeCell ref="AW12:AW13"/>
    <mergeCell ref="AX12:AX13"/>
    <mergeCell ref="L6:M6"/>
    <mergeCell ref="BB10:BB11"/>
    <mergeCell ref="D6:K6"/>
    <mergeCell ref="A1:C4"/>
    <mergeCell ref="A5:C5"/>
    <mergeCell ref="A6:C6"/>
    <mergeCell ref="A10:A11"/>
    <mergeCell ref="A12:A13"/>
    <mergeCell ref="A14:A18"/>
    <mergeCell ref="AQ9:AQ11"/>
    <mergeCell ref="AR9:AR11"/>
    <mergeCell ref="AS9:AS11"/>
    <mergeCell ref="AV12:AV13"/>
    <mergeCell ref="K14:K18"/>
    <mergeCell ref="Q12:Q13"/>
    <mergeCell ref="R12:R13"/>
    <mergeCell ref="S12:S13"/>
    <mergeCell ref="T12:T13"/>
    <mergeCell ref="I12:I13"/>
    <mergeCell ref="L9:L11"/>
    <mergeCell ref="N9:N11"/>
    <mergeCell ref="O9:O11"/>
    <mergeCell ref="P9:P11"/>
    <mergeCell ref="AY12:AY13"/>
    <mergeCell ref="A19:A23"/>
    <mergeCell ref="A24:A28"/>
    <mergeCell ref="B10:B11"/>
    <mergeCell ref="C10:C11"/>
    <mergeCell ref="D10:D11"/>
    <mergeCell ref="E10:E11"/>
    <mergeCell ref="F10:F11"/>
    <mergeCell ref="K9:K11"/>
    <mergeCell ref="G10:J10"/>
    <mergeCell ref="B12:B13"/>
    <mergeCell ref="C12:C13"/>
    <mergeCell ref="D12:D13"/>
    <mergeCell ref="E12:E13"/>
    <mergeCell ref="F12:F13"/>
    <mergeCell ref="G12:G13"/>
    <mergeCell ref="H12:H13"/>
    <mergeCell ref="A8:J9"/>
    <mergeCell ref="B19:B23"/>
    <mergeCell ref="C19:C23"/>
    <mergeCell ref="D19:D23"/>
    <mergeCell ref="E19:E23"/>
    <mergeCell ref="F19:F23"/>
    <mergeCell ref="G19:G23"/>
    <mergeCell ref="H19:H23"/>
  </mergeCells>
  <conditionalFormatting sqref="P14">
    <cfRule type="cellIs" dxfId="211" priority="977" operator="equal">
      <formula>"catastrofico"</formula>
    </cfRule>
  </conditionalFormatting>
  <conditionalFormatting sqref="P14">
    <cfRule type="cellIs" dxfId="210" priority="978" operator="equal">
      <formula>"Mayor"</formula>
    </cfRule>
  </conditionalFormatting>
  <conditionalFormatting sqref="P14">
    <cfRule type="cellIs" dxfId="209" priority="979" operator="equal">
      <formula>"Moderado"</formula>
    </cfRule>
  </conditionalFormatting>
  <conditionalFormatting sqref="P14">
    <cfRule type="cellIs" dxfId="208" priority="980" operator="equal">
      <formula>"menor"</formula>
    </cfRule>
  </conditionalFormatting>
  <conditionalFormatting sqref="P14">
    <cfRule type="cellIs" dxfId="207" priority="981" operator="equal">
      <formula>"leve"</formula>
    </cfRule>
  </conditionalFormatting>
  <conditionalFormatting sqref="U12">
    <cfRule type="cellIs" dxfId="206" priority="987" operator="equal">
      <formula>#REF!</formula>
    </cfRule>
    <cfRule type="cellIs" dxfId="205" priority="988" operator="equal">
      <formula>#REF!</formula>
    </cfRule>
    <cfRule type="cellIs" dxfId="204" priority="989" operator="equal">
      <formula>#REF!</formula>
    </cfRule>
    <cfRule type="cellIs" dxfId="203" priority="990" operator="equal">
      <formula>#REF!</formula>
    </cfRule>
    <cfRule type="cellIs" dxfId="202" priority="991" operator="equal">
      <formula>#REF!</formula>
    </cfRule>
  </conditionalFormatting>
  <conditionalFormatting sqref="T12">
    <cfRule type="cellIs" dxfId="201" priority="967" operator="equal">
      <formula>"catastrofico"</formula>
    </cfRule>
  </conditionalFormatting>
  <conditionalFormatting sqref="T12">
    <cfRule type="cellIs" dxfId="200" priority="968" operator="equal">
      <formula>"Mayor"</formula>
    </cfRule>
  </conditionalFormatting>
  <conditionalFormatting sqref="T12">
    <cfRule type="cellIs" dxfId="199" priority="969" operator="equal">
      <formula>"Moderado"</formula>
    </cfRule>
  </conditionalFormatting>
  <conditionalFormatting sqref="T12">
    <cfRule type="cellIs" dxfId="198" priority="970" operator="equal">
      <formula>"menor"</formula>
    </cfRule>
  </conditionalFormatting>
  <conditionalFormatting sqref="T12">
    <cfRule type="cellIs" dxfId="197" priority="971" operator="equal">
      <formula>"leve"</formula>
    </cfRule>
  </conditionalFormatting>
  <conditionalFormatting sqref="AO12">
    <cfRule type="cellIs" dxfId="196" priority="962" operator="equal">
      <formula>"Muy Alta"</formula>
    </cfRule>
  </conditionalFormatting>
  <conditionalFormatting sqref="AO12">
    <cfRule type="cellIs" dxfId="195" priority="963" operator="equal">
      <formula>"Alta"</formula>
    </cfRule>
  </conditionalFormatting>
  <conditionalFormatting sqref="AO12">
    <cfRule type="cellIs" dxfId="194" priority="964" operator="equal">
      <formula>"Media"</formula>
    </cfRule>
  </conditionalFormatting>
  <conditionalFormatting sqref="AO12">
    <cfRule type="cellIs" dxfId="193" priority="965" operator="equal">
      <formula>"Baja"</formula>
    </cfRule>
  </conditionalFormatting>
  <conditionalFormatting sqref="AO12">
    <cfRule type="cellIs" dxfId="192" priority="966" operator="equal">
      <formula>"Muy Baja"</formula>
    </cfRule>
  </conditionalFormatting>
  <conditionalFormatting sqref="AQ12">
    <cfRule type="cellIs" dxfId="191" priority="957" operator="equal">
      <formula>"Catastrofico"</formula>
    </cfRule>
  </conditionalFormatting>
  <conditionalFormatting sqref="AQ12">
    <cfRule type="cellIs" dxfId="190" priority="958" operator="equal">
      <formula>"Mayor"</formula>
    </cfRule>
  </conditionalFormatting>
  <conditionalFormatting sqref="AQ12">
    <cfRule type="cellIs" dxfId="189" priority="959" operator="equal">
      <formula>"Moderado"</formula>
    </cfRule>
  </conditionalFormatting>
  <conditionalFormatting sqref="AQ12">
    <cfRule type="cellIs" dxfId="188" priority="960" operator="equal">
      <formula>"Menor"</formula>
    </cfRule>
  </conditionalFormatting>
  <conditionalFormatting sqref="AQ12">
    <cfRule type="cellIs" dxfId="187" priority="961" operator="equal">
      <formula>"Leve"</formula>
    </cfRule>
  </conditionalFormatting>
  <conditionalFormatting sqref="L14">
    <cfRule type="cellIs" dxfId="186" priority="947" operator="equal">
      <formula>"Muy Alta"</formula>
    </cfRule>
  </conditionalFormatting>
  <conditionalFormatting sqref="L14">
    <cfRule type="cellIs" dxfId="185" priority="948" operator="equal">
      <formula>"Alta"</formula>
    </cfRule>
  </conditionalFormatting>
  <conditionalFormatting sqref="L14">
    <cfRule type="cellIs" dxfId="184" priority="949" operator="equal">
      <formula>"Media"</formula>
    </cfRule>
  </conditionalFormatting>
  <conditionalFormatting sqref="L14">
    <cfRule type="cellIs" dxfId="183" priority="950" operator="equal">
      <formula>"Baja"</formula>
    </cfRule>
  </conditionalFormatting>
  <conditionalFormatting sqref="L14">
    <cfRule type="cellIs" dxfId="182" priority="951" operator="equal">
      <formula>"Muy Baja"</formula>
    </cfRule>
  </conditionalFormatting>
  <conditionalFormatting sqref="R14">
    <cfRule type="cellIs" dxfId="181" priority="942" operator="equal">
      <formula>"catastrofico"</formula>
    </cfRule>
  </conditionalFormatting>
  <conditionalFormatting sqref="R14">
    <cfRule type="cellIs" dxfId="180" priority="943" operator="equal">
      <formula>"Mayor"</formula>
    </cfRule>
  </conditionalFormatting>
  <conditionalFormatting sqref="R14">
    <cfRule type="cellIs" dxfId="179" priority="944" operator="equal">
      <formula>"Moderado"</formula>
    </cfRule>
  </conditionalFormatting>
  <conditionalFormatting sqref="R14">
    <cfRule type="cellIs" dxfId="178" priority="945" operator="equal">
      <formula>"menor"</formula>
    </cfRule>
  </conditionalFormatting>
  <conditionalFormatting sqref="R14">
    <cfRule type="cellIs" dxfId="177" priority="946" operator="equal">
      <formula>"leve"</formula>
    </cfRule>
  </conditionalFormatting>
  <conditionalFormatting sqref="U14">
    <cfRule type="cellIs" dxfId="176" priority="952" operator="equal">
      <formula>#REF!</formula>
    </cfRule>
    <cfRule type="cellIs" dxfId="175" priority="953" operator="equal">
      <formula>#REF!</formula>
    </cfRule>
    <cfRule type="cellIs" dxfId="174" priority="954" operator="equal">
      <formula>#REF!</formula>
    </cfRule>
    <cfRule type="cellIs" dxfId="173" priority="955" operator="equal">
      <formula>#REF!</formula>
    </cfRule>
    <cfRule type="cellIs" dxfId="172" priority="956" operator="equal">
      <formula>#REF!</formula>
    </cfRule>
  </conditionalFormatting>
  <conditionalFormatting sqref="T14">
    <cfRule type="cellIs" dxfId="171" priority="937" operator="equal">
      <formula>"catastrofico"</formula>
    </cfRule>
  </conditionalFormatting>
  <conditionalFormatting sqref="T14">
    <cfRule type="cellIs" dxfId="170" priority="938" operator="equal">
      <formula>"Mayor"</formula>
    </cfRule>
  </conditionalFormatting>
  <conditionalFormatting sqref="T14">
    <cfRule type="cellIs" dxfId="169" priority="939" operator="equal">
      <formula>"Moderado"</formula>
    </cfRule>
  </conditionalFormatting>
  <conditionalFormatting sqref="T14">
    <cfRule type="cellIs" dxfId="168" priority="940" operator="equal">
      <formula>"menor"</formula>
    </cfRule>
  </conditionalFormatting>
  <conditionalFormatting sqref="T14">
    <cfRule type="cellIs" dxfId="167" priority="941" operator="equal">
      <formula>"leve"</formula>
    </cfRule>
  </conditionalFormatting>
  <conditionalFormatting sqref="AO14">
    <cfRule type="cellIs" dxfId="166" priority="932" operator="equal">
      <formula>"Muy Alta"</formula>
    </cfRule>
  </conditionalFormatting>
  <conditionalFormatting sqref="AO14">
    <cfRule type="cellIs" dxfId="165" priority="933" operator="equal">
      <formula>"Alta"</formula>
    </cfRule>
  </conditionalFormatting>
  <conditionalFormatting sqref="AO14">
    <cfRule type="cellIs" dxfId="164" priority="934" operator="equal">
      <formula>"Media"</formula>
    </cfRule>
  </conditionalFormatting>
  <conditionalFormatting sqref="AO14">
    <cfRule type="cellIs" dxfId="163" priority="935" operator="equal">
      <formula>"Baja"</formula>
    </cfRule>
  </conditionalFormatting>
  <conditionalFormatting sqref="AO14">
    <cfRule type="cellIs" dxfId="162" priority="936" operator="equal">
      <formula>"Muy Baja"</formula>
    </cfRule>
  </conditionalFormatting>
  <conditionalFormatting sqref="AQ14">
    <cfRule type="cellIs" dxfId="161" priority="927" operator="equal">
      <formula>"Catastrofico"</formula>
    </cfRule>
  </conditionalFormatting>
  <conditionalFormatting sqref="AQ14">
    <cfRule type="cellIs" dxfId="160" priority="928" operator="equal">
      <formula>"Mayor"</formula>
    </cfRule>
  </conditionalFormatting>
  <conditionalFormatting sqref="AQ14">
    <cfRule type="cellIs" dxfId="159" priority="929" operator="equal">
      <formula>"Moderado"</formula>
    </cfRule>
  </conditionalFormatting>
  <conditionalFormatting sqref="AQ14">
    <cfRule type="cellIs" dxfId="158" priority="930" operator="equal">
      <formula>"Menor"</formula>
    </cfRule>
  </conditionalFormatting>
  <conditionalFormatting sqref="AQ14">
    <cfRule type="cellIs" dxfId="157" priority="931" operator="equal">
      <formula>"Leve"</formula>
    </cfRule>
  </conditionalFormatting>
  <conditionalFormatting sqref="AS12">
    <cfRule type="cellIs" dxfId="156" priority="839" operator="equal">
      <formula>"Reducir mitigar"</formula>
    </cfRule>
  </conditionalFormatting>
  <conditionalFormatting sqref="AS12">
    <cfRule type="cellIs" dxfId="155" priority="835" operator="equal">
      <formula>"Evitar"</formula>
    </cfRule>
    <cfRule type="cellIs" dxfId="154" priority="836" operator="equal">
      <formula>"Aceptar"</formula>
    </cfRule>
    <cfRule type="cellIs" dxfId="153" priority="837" operator="equal">
      <formula>"reducir transferir"</formula>
    </cfRule>
    <cfRule type="cellIs" dxfId="152" priority="838" operator="equal">
      <formula>"reducir mitigar"</formula>
    </cfRule>
  </conditionalFormatting>
  <conditionalFormatting sqref="AS14">
    <cfRule type="cellIs" dxfId="151" priority="834" operator="equal">
      <formula>"Reducir mitigar"</formula>
    </cfRule>
  </conditionalFormatting>
  <conditionalFormatting sqref="AS14">
    <cfRule type="cellIs" dxfId="150" priority="830" operator="equal">
      <formula>"Evitar"</formula>
    </cfRule>
    <cfRule type="cellIs" dxfId="149" priority="831" operator="equal">
      <formula>"Aceptar"</formula>
    </cfRule>
    <cfRule type="cellIs" dxfId="148" priority="832" operator="equal">
      <formula>"reducir transferir"</formula>
    </cfRule>
    <cfRule type="cellIs" dxfId="147" priority="833" operator="equal">
      <formula>"reducir mitigar"</formula>
    </cfRule>
  </conditionalFormatting>
  <conditionalFormatting sqref="AR12">
    <cfRule type="cellIs" dxfId="146" priority="800" operator="equal">
      <formula>"Extremo"</formula>
    </cfRule>
  </conditionalFormatting>
  <conditionalFormatting sqref="AR12">
    <cfRule type="cellIs" dxfId="145" priority="801" operator="equal">
      <formula>"Alto"</formula>
    </cfRule>
  </conditionalFormatting>
  <conditionalFormatting sqref="AR12">
    <cfRule type="cellIs" dxfId="144" priority="802" operator="equal">
      <formula>"Moderado"</formula>
    </cfRule>
  </conditionalFormatting>
  <conditionalFormatting sqref="AR12">
    <cfRule type="cellIs" dxfId="143" priority="803" operator="equal">
      <formula>"Bajo"</formula>
    </cfRule>
  </conditionalFormatting>
  <conditionalFormatting sqref="V14">
    <cfRule type="cellIs" dxfId="142" priority="758" operator="equal">
      <formula>"Alto"</formula>
    </cfRule>
  </conditionalFormatting>
  <conditionalFormatting sqref="V14">
    <cfRule type="cellIs" dxfId="141" priority="759" operator="equal">
      <formula>"Moderado"</formula>
    </cfRule>
  </conditionalFormatting>
  <conditionalFormatting sqref="V14">
    <cfRule type="cellIs" dxfId="140" priority="760" operator="equal">
      <formula>"Bajo"</formula>
    </cfRule>
  </conditionalFormatting>
  <conditionalFormatting sqref="V12">
    <cfRule type="cellIs" dxfId="139" priority="761" operator="equal">
      <formula>"Extremo"</formula>
    </cfRule>
  </conditionalFormatting>
  <conditionalFormatting sqref="V12">
    <cfRule type="cellIs" dxfId="138" priority="762" operator="equal">
      <formula>"Alto"</formula>
    </cfRule>
  </conditionalFormatting>
  <conditionalFormatting sqref="V12">
    <cfRule type="cellIs" dxfId="137" priority="763" operator="equal">
      <formula>"Moderado"</formula>
    </cfRule>
  </conditionalFormatting>
  <conditionalFormatting sqref="V12">
    <cfRule type="cellIs" dxfId="136" priority="764" operator="equal">
      <formula>"Bajo"</formula>
    </cfRule>
  </conditionalFormatting>
  <conditionalFormatting sqref="V14">
    <cfRule type="cellIs" dxfId="135" priority="757" operator="equal">
      <formula>"Extremo"</formula>
    </cfRule>
  </conditionalFormatting>
  <conditionalFormatting sqref="AR14">
    <cfRule type="cellIs" dxfId="134" priority="749" operator="equal">
      <formula>"Extremo"</formula>
    </cfRule>
  </conditionalFormatting>
  <conditionalFormatting sqref="AR14">
    <cfRule type="cellIs" dxfId="133" priority="750" operator="equal">
      <formula>"Alto"</formula>
    </cfRule>
  </conditionalFormatting>
  <conditionalFormatting sqref="AR14">
    <cfRule type="cellIs" dxfId="132" priority="751" operator="equal">
      <formula>"Moderado"</formula>
    </cfRule>
  </conditionalFormatting>
  <conditionalFormatting sqref="AR14">
    <cfRule type="cellIs" dxfId="131" priority="752" operator="equal">
      <formula>"Bajo"</formula>
    </cfRule>
  </conditionalFormatting>
  <conditionalFormatting sqref="N14">
    <cfRule type="cellIs" dxfId="130" priority="166" operator="equal">
      <formula>$V$12</formula>
    </cfRule>
    <cfRule type="cellIs" dxfId="129" priority="167" operator="equal">
      <formula>$V$13</formula>
    </cfRule>
    <cfRule type="cellIs" dxfId="128" priority="168" operator="equal">
      <formula>#REF!</formula>
    </cfRule>
    <cfRule type="cellIs" dxfId="127" priority="169" operator="equal">
      <formula>#REF!</formula>
    </cfRule>
    <cfRule type="cellIs" dxfId="126" priority="170" operator="equal">
      <formula>#REF!</formula>
    </cfRule>
  </conditionalFormatting>
  <conditionalFormatting sqref="P19">
    <cfRule type="cellIs" dxfId="125" priority="122" operator="equal">
      <formula>"catastrofico"</formula>
    </cfRule>
  </conditionalFormatting>
  <conditionalFormatting sqref="P19">
    <cfRule type="cellIs" dxfId="124" priority="123" operator="equal">
      <formula>"Mayor"</formula>
    </cfRule>
  </conditionalFormatting>
  <conditionalFormatting sqref="P19">
    <cfRule type="cellIs" dxfId="123" priority="124" operator="equal">
      <formula>"Moderado"</formula>
    </cfRule>
  </conditionalFormatting>
  <conditionalFormatting sqref="P19">
    <cfRule type="cellIs" dxfId="122" priority="125" operator="equal">
      <formula>"menor"</formula>
    </cfRule>
  </conditionalFormatting>
  <conditionalFormatting sqref="P19">
    <cfRule type="cellIs" dxfId="121" priority="126" operator="equal">
      <formula>"leve"</formula>
    </cfRule>
  </conditionalFormatting>
  <conditionalFormatting sqref="L19">
    <cfRule type="cellIs" dxfId="120" priority="112" operator="equal">
      <formula>"Muy Alta"</formula>
    </cfRule>
  </conditionalFormatting>
  <conditionalFormatting sqref="L19">
    <cfRule type="cellIs" dxfId="119" priority="113" operator="equal">
      <formula>"Alta"</formula>
    </cfRule>
  </conditionalFormatting>
  <conditionalFormatting sqref="L19">
    <cfRule type="cellIs" dxfId="118" priority="114" operator="equal">
      <formula>"Media"</formula>
    </cfRule>
  </conditionalFormatting>
  <conditionalFormatting sqref="L19">
    <cfRule type="cellIs" dxfId="117" priority="115" operator="equal">
      <formula>"Baja"</formula>
    </cfRule>
  </conditionalFormatting>
  <conditionalFormatting sqref="L19">
    <cfRule type="cellIs" dxfId="116" priority="116" operator="equal">
      <formula>"Muy Baja"</formula>
    </cfRule>
  </conditionalFormatting>
  <conditionalFormatting sqref="R19">
    <cfRule type="cellIs" dxfId="115" priority="107" operator="equal">
      <formula>"catastrofico"</formula>
    </cfRule>
  </conditionalFormatting>
  <conditionalFormatting sqref="R19">
    <cfRule type="cellIs" dxfId="114" priority="108" operator="equal">
      <formula>"Mayor"</formula>
    </cfRule>
  </conditionalFormatting>
  <conditionalFormatting sqref="R19">
    <cfRule type="cellIs" dxfId="113" priority="109" operator="equal">
      <formula>"Moderado"</formula>
    </cfRule>
  </conditionalFormatting>
  <conditionalFormatting sqref="R19">
    <cfRule type="cellIs" dxfId="112" priority="110" operator="equal">
      <formula>"menor"</formula>
    </cfRule>
  </conditionalFormatting>
  <conditionalFormatting sqref="R19">
    <cfRule type="cellIs" dxfId="111" priority="111" operator="equal">
      <formula>"leve"</formula>
    </cfRule>
  </conditionalFormatting>
  <conditionalFormatting sqref="U19">
    <cfRule type="cellIs" dxfId="110" priority="117" operator="equal">
      <formula>#REF!</formula>
    </cfRule>
    <cfRule type="cellIs" dxfId="109" priority="118" operator="equal">
      <formula>#REF!</formula>
    </cfRule>
    <cfRule type="cellIs" dxfId="108" priority="119" operator="equal">
      <formula>#REF!</formula>
    </cfRule>
    <cfRule type="cellIs" dxfId="107" priority="120" operator="equal">
      <formula>#REF!</formula>
    </cfRule>
    <cfRule type="cellIs" dxfId="106" priority="121" operator="equal">
      <formula>#REF!</formula>
    </cfRule>
  </conditionalFormatting>
  <conditionalFormatting sqref="T19">
    <cfRule type="cellIs" dxfId="105" priority="102" operator="equal">
      <formula>"catastrofico"</formula>
    </cfRule>
  </conditionalFormatting>
  <conditionalFormatting sqref="T19">
    <cfRule type="cellIs" dxfId="104" priority="103" operator="equal">
      <formula>"Mayor"</formula>
    </cfRule>
  </conditionalFormatting>
  <conditionalFormatting sqref="T19">
    <cfRule type="cellIs" dxfId="103" priority="104" operator="equal">
      <formula>"Moderado"</formula>
    </cfRule>
  </conditionalFormatting>
  <conditionalFormatting sqref="T19">
    <cfRule type="cellIs" dxfId="102" priority="105" operator="equal">
      <formula>"menor"</formula>
    </cfRule>
  </conditionalFormatting>
  <conditionalFormatting sqref="T19">
    <cfRule type="cellIs" dxfId="101" priority="106" operator="equal">
      <formula>"leve"</formula>
    </cfRule>
  </conditionalFormatting>
  <conditionalFormatting sqref="AO19">
    <cfRule type="cellIs" dxfId="100" priority="97" operator="equal">
      <formula>"Muy Alta"</formula>
    </cfRule>
  </conditionalFormatting>
  <conditionalFormatting sqref="AO19">
    <cfRule type="cellIs" dxfId="99" priority="98" operator="equal">
      <formula>"Alta"</formula>
    </cfRule>
  </conditionalFormatting>
  <conditionalFormatting sqref="AO19">
    <cfRule type="cellIs" dxfId="98" priority="99" operator="equal">
      <formula>"Media"</formula>
    </cfRule>
  </conditionalFormatting>
  <conditionalFormatting sqref="AO19">
    <cfRule type="cellIs" dxfId="97" priority="100" operator="equal">
      <formula>"Baja"</formula>
    </cfRule>
  </conditionalFormatting>
  <conditionalFormatting sqref="AO19">
    <cfRule type="cellIs" dxfId="96" priority="101" operator="equal">
      <formula>"Muy Baja"</formula>
    </cfRule>
  </conditionalFormatting>
  <conditionalFormatting sqref="AQ19">
    <cfRule type="cellIs" dxfId="95" priority="92" operator="equal">
      <formula>"Catastrofico"</formula>
    </cfRule>
  </conditionalFormatting>
  <conditionalFormatting sqref="AQ19">
    <cfRule type="cellIs" dxfId="94" priority="93" operator="equal">
      <formula>"Mayor"</formula>
    </cfRule>
  </conditionalFormatting>
  <conditionalFormatting sqref="AQ19">
    <cfRule type="cellIs" dxfId="93" priority="94" operator="equal">
      <formula>"Moderado"</formula>
    </cfRule>
  </conditionalFormatting>
  <conditionalFormatting sqref="AQ19">
    <cfRule type="cellIs" dxfId="92" priority="95" operator="equal">
      <formula>"Menor"</formula>
    </cfRule>
  </conditionalFormatting>
  <conditionalFormatting sqref="AQ19">
    <cfRule type="cellIs" dxfId="91" priority="96" operator="equal">
      <formula>"Leve"</formula>
    </cfRule>
  </conditionalFormatting>
  <conditionalFormatting sqref="AS19">
    <cfRule type="cellIs" dxfId="90" priority="91" operator="equal">
      <formula>"Reducir mitigar"</formula>
    </cfRule>
  </conditionalFormatting>
  <conditionalFormatting sqref="AS19">
    <cfRule type="cellIs" dxfId="89" priority="87" operator="equal">
      <formula>"Evitar"</formula>
    </cfRule>
    <cfRule type="cellIs" dxfId="88" priority="88" operator="equal">
      <formula>"Aceptar"</formula>
    </cfRule>
    <cfRule type="cellIs" dxfId="87" priority="89" operator="equal">
      <formula>"reducir transferir"</formula>
    </cfRule>
    <cfRule type="cellIs" dxfId="86" priority="90" operator="equal">
      <formula>"reducir mitigar"</formula>
    </cfRule>
  </conditionalFormatting>
  <conditionalFormatting sqref="V19">
    <cfRule type="cellIs" dxfId="85" priority="84" operator="equal">
      <formula>"Alto"</formula>
    </cfRule>
  </conditionalFormatting>
  <conditionalFormatting sqref="V19">
    <cfRule type="cellIs" dxfId="84" priority="85" operator="equal">
      <formula>"Moderado"</formula>
    </cfRule>
  </conditionalFormatting>
  <conditionalFormatting sqref="V19">
    <cfRule type="cellIs" dxfId="83" priority="86" operator="equal">
      <formula>"Bajo"</formula>
    </cfRule>
  </conditionalFormatting>
  <conditionalFormatting sqref="V19">
    <cfRule type="cellIs" dxfId="82" priority="83" operator="equal">
      <formula>"Extremo"</formula>
    </cfRule>
  </conditionalFormatting>
  <conditionalFormatting sqref="AR19">
    <cfRule type="cellIs" dxfId="81" priority="79" operator="equal">
      <formula>"Extremo"</formula>
    </cfRule>
  </conditionalFormatting>
  <conditionalFormatting sqref="AR19">
    <cfRule type="cellIs" dxfId="80" priority="80" operator="equal">
      <formula>"Alto"</formula>
    </cfRule>
  </conditionalFormatting>
  <conditionalFormatting sqref="AR19">
    <cfRule type="cellIs" dxfId="79" priority="81" operator="equal">
      <formula>"Moderado"</formula>
    </cfRule>
  </conditionalFormatting>
  <conditionalFormatting sqref="AR19">
    <cfRule type="cellIs" dxfId="78" priority="82" operator="equal">
      <formula>"Bajo"</formula>
    </cfRule>
  </conditionalFormatting>
  <conditionalFormatting sqref="N19">
    <cfRule type="cellIs" dxfId="77" priority="74" operator="equal">
      <formula>$V$12</formula>
    </cfRule>
    <cfRule type="cellIs" dxfId="76" priority="75" operator="equal">
      <formula>$V$13</formula>
    </cfRule>
    <cfRule type="cellIs" dxfId="75" priority="76" operator="equal">
      <formula>#REF!</formula>
    </cfRule>
    <cfRule type="cellIs" dxfId="74" priority="77" operator="equal">
      <formula>#REF!</formula>
    </cfRule>
    <cfRule type="cellIs" dxfId="73" priority="78" operator="equal">
      <formula>#REF!</formula>
    </cfRule>
  </conditionalFormatting>
  <conditionalFormatting sqref="P24">
    <cfRule type="cellIs" dxfId="72" priority="69" operator="equal">
      <formula>"catastrofico"</formula>
    </cfRule>
  </conditionalFormatting>
  <conditionalFormatting sqref="P24">
    <cfRule type="cellIs" dxfId="71" priority="70" operator="equal">
      <formula>"Mayor"</formula>
    </cfRule>
  </conditionalFormatting>
  <conditionalFormatting sqref="P24">
    <cfRule type="cellIs" dxfId="70" priority="71" operator="equal">
      <formula>"Moderado"</formula>
    </cfRule>
  </conditionalFormatting>
  <conditionalFormatting sqref="P24">
    <cfRule type="cellIs" dxfId="69" priority="72" operator="equal">
      <formula>"menor"</formula>
    </cfRule>
  </conditionalFormatting>
  <conditionalFormatting sqref="P24">
    <cfRule type="cellIs" dxfId="68" priority="73" operator="equal">
      <formula>"leve"</formula>
    </cfRule>
  </conditionalFormatting>
  <conditionalFormatting sqref="L24">
    <cfRule type="cellIs" dxfId="67" priority="59" operator="equal">
      <formula>"Muy Alta"</formula>
    </cfRule>
  </conditionalFormatting>
  <conditionalFormatting sqref="L24">
    <cfRule type="cellIs" dxfId="66" priority="60" operator="equal">
      <formula>"Alta"</formula>
    </cfRule>
  </conditionalFormatting>
  <conditionalFormatting sqref="L24">
    <cfRule type="cellIs" dxfId="65" priority="61" operator="equal">
      <formula>"Media"</formula>
    </cfRule>
  </conditionalFormatting>
  <conditionalFormatting sqref="L24">
    <cfRule type="cellIs" dxfId="64" priority="62" operator="equal">
      <formula>"Baja"</formula>
    </cfRule>
  </conditionalFormatting>
  <conditionalFormatting sqref="L24">
    <cfRule type="cellIs" dxfId="63" priority="63" operator="equal">
      <formula>"Muy Baja"</formula>
    </cfRule>
  </conditionalFormatting>
  <conditionalFormatting sqref="R24">
    <cfRule type="cellIs" dxfId="62" priority="54" operator="equal">
      <formula>"catastrofico"</formula>
    </cfRule>
  </conditionalFormatting>
  <conditionalFormatting sqref="R24">
    <cfRule type="cellIs" dxfId="61" priority="55" operator="equal">
      <formula>"Mayor"</formula>
    </cfRule>
  </conditionalFormatting>
  <conditionalFormatting sqref="R24">
    <cfRule type="cellIs" dxfId="60" priority="56" operator="equal">
      <formula>"Moderado"</formula>
    </cfRule>
  </conditionalFormatting>
  <conditionalFormatting sqref="R24">
    <cfRule type="cellIs" dxfId="59" priority="57" operator="equal">
      <formula>"menor"</formula>
    </cfRule>
  </conditionalFormatting>
  <conditionalFormatting sqref="R24">
    <cfRule type="cellIs" dxfId="58" priority="58" operator="equal">
      <formula>"leve"</formula>
    </cfRule>
  </conditionalFormatting>
  <conditionalFormatting sqref="U24">
    <cfRule type="cellIs" dxfId="57" priority="64" operator="equal">
      <formula>#REF!</formula>
    </cfRule>
    <cfRule type="cellIs" dxfId="56" priority="65" operator="equal">
      <formula>#REF!</formula>
    </cfRule>
    <cfRule type="cellIs" dxfId="55" priority="66" operator="equal">
      <formula>#REF!</formula>
    </cfRule>
    <cfRule type="cellIs" dxfId="54" priority="67" operator="equal">
      <formula>#REF!</formula>
    </cfRule>
    <cfRule type="cellIs" dxfId="53" priority="68" operator="equal">
      <formula>#REF!</formula>
    </cfRule>
  </conditionalFormatting>
  <conditionalFormatting sqref="T24">
    <cfRule type="cellIs" dxfId="52" priority="49" operator="equal">
      <formula>"catastrofico"</formula>
    </cfRule>
  </conditionalFormatting>
  <conditionalFormatting sqref="T24">
    <cfRule type="cellIs" dxfId="51" priority="50" operator="equal">
      <formula>"Mayor"</formula>
    </cfRule>
  </conditionalFormatting>
  <conditionalFormatting sqref="T24">
    <cfRule type="cellIs" dxfId="50" priority="51" operator="equal">
      <formula>"Moderado"</formula>
    </cfRule>
  </conditionalFormatting>
  <conditionalFormatting sqref="T24">
    <cfRule type="cellIs" dxfId="49" priority="52" operator="equal">
      <formula>"menor"</formula>
    </cfRule>
  </conditionalFormatting>
  <conditionalFormatting sqref="T24">
    <cfRule type="cellIs" dxfId="48" priority="53" operator="equal">
      <formula>"leve"</formula>
    </cfRule>
  </conditionalFormatting>
  <conditionalFormatting sqref="AO24">
    <cfRule type="cellIs" dxfId="47" priority="44" operator="equal">
      <formula>"Muy Alta"</formula>
    </cfRule>
  </conditionalFormatting>
  <conditionalFormatting sqref="AO24">
    <cfRule type="cellIs" dxfId="46" priority="45" operator="equal">
      <formula>"Alta"</formula>
    </cfRule>
  </conditionalFormatting>
  <conditionalFormatting sqref="AO24">
    <cfRule type="cellIs" dxfId="45" priority="46" operator="equal">
      <formula>"Media"</formula>
    </cfRule>
  </conditionalFormatting>
  <conditionalFormatting sqref="AO24">
    <cfRule type="cellIs" dxfId="44" priority="47" operator="equal">
      <formula>"Baja"</formula>
    </cfRule>
  </conditionalFormatting>
  <conditionalFormatting sqref="AO24">
    <cfRule type="cellIs" dxfId="43" priority="48" operator="equal">
      <formula>"Muy Baja"</formula>
    </cfRule>
  </conditionalFormatting>
  <conditionalFormatting sqref="AQ24">
    <cfRule type="cellIs" dxfId="42" priority="39" operator="equal">
      <formula>"Catastrofico"</formula>
    </cfRule>
  </conditionalFormatting>
  <conditionalFormatting sqref="AQ24">
    <cfRule type="cellIs" dxfId="41" priority="40" operator="equal">
      <formula>"Mayor"</formula>
    </cfRule>
  </conditionalFormatting>
  <conditionalFormatting sqref="AQ24">
    <cfRule type="cellIs" dxfId="40" priority="41" operator="equal">
      <formula>"Moderado"</formula>
    </cfRule>
  </conditionalFormatting>
  <conditionalFormatting sqref="AQ24">
    <cfRule type="cellIs" dxfId="39" priority="42" operator="equal">
      <formula>"Menor"</formula>
    </cfRule>
  </conditionalFormatting>
  <conditionalFormatting sqref="AQ24">
    <cfRule type="cellIs" dxfId="38" priority="43" operator="equal">
      <formula>"Leve"</formula>
    </cfRule>
  </conditionalFormatting>
  <conditionalFormatting sqref="AS24">
    <cfRule type="cellIs" dxfId="37" priority="38" operator="equal">
      <formula>"Reducir mitigar"</formula>
    </cfRule>
  </conditionalFormatting>
  <conditionalFormatting sqref="AS24">
    <cfRule type="cellIs" dxfId="36" priority="34" operator="equal">
      <formula>"Evitar"</formula>
    </cfRule>
    <cfRule type="cellIs" dxfId="35" priority="35" operator="equal">
      <formula>"Aceptar"</formula>
    </cfRule>
    <cfRule type="cellIs" dxfId="34" priority="36" operator="equal">
      <formula>"reducir transferir"</formula>
    </cfRule>
    <cfRule type="cellIs" dxfId="33" priority="37" operator="equal">
      <formula>"reducir mitigar"</formula>
    </cfRule>
  </conditionalFormatting>
  <conditionalFormatting sqref="V24">
    <cfRule type="cellIs" dxfId="32" priority="31" operator="equal">
      <formula>"Alto"</formula>
    </cfRule>
  </conditionalFormatting>
  <conditionalFormatting sqref="V24">
    <cfRule type="cellIs" dxfId="31" priority="32" operator="equal">
      <formula>"Moderado"</formula>
    </cfRule>
  </conditionalFormatting>
  <conditionalFormatting sqref="V24">
    <cfRule type="cellIs" dxfId="30" priority="33" operator="equal">
      <formula>"Bajo"</formula>
    </cfRule>
  </conditionalFormatting>
  <conditionalFormatting sqref="V24">
    <cfRule type="cellIs" dxfId="29" priority="30" operator="equal">
      <formula>"Extremo"</formula>
    </cfRule>
  </conditionalFormatting>
  <conditionalFormatting sqref="AR24">
    <cfRule type="cellIs" dxfId="28" priority="26" operator="equal">
      <formula>"Extremo"</formula>
    </cfRule>
  </conditionalFormatting>
  <conditionalFormatting sqref="AR24">
    <cfRule type="cellIs" dxfId="27" priority="27" operator="equal">
      <formula>"Alto"</formula>
    </cfRule>
  </conditionalFormatting>
  <conditionalFormatting sqref="AR24">
    <cfRule type="cellIs" dxfId="26" priority="28" operator="equal">
      <formula>"Moderado"</formula>
    </cfRule>
  </conditionalFormatting>
  <conditionalFormatting sqref="AR24">
    <cfRule type="cellIs" dxfId="25" priority="29" operator="equal">
      <formula>"Bajo"</formula>
    </cfRule>
  </conditionalFormatting>
  <conditionalFormatting sqref="N24">
    <cfRule type="cellIs" dxfId="24" priority="21" operator="equal">
      <formula>$V$12</formula>
    </cfRule>
    <cfRule type="cellIs" dxfId="23" priority="22" operator="equal">
      <formula>$V$13</formula>
    </cfRule>
    <cfRule type="cellIs" dxfId="22" priority="23" operator="equal">
      <formula>#REF!</formula>
    </cfRule>
    <cfRule type="cellIs" dxfId="21" priority="24" operator="equal">
      <formula>#REF!</formula>
    </cfRule>
    <cfRule type="cellIs" dxfId="20" priority="25" operator="equal">
      <formula>#REF!</formula>
    </cfRule>
  </conditionalFormatting>
  <conditionalFormatting sqref="L12">
    <cfRule type="cellIs" dxfId="19" priority="11" operator="equal">
      <formula>"Muy Alta"</formula>
    </cfRule>
    <cfRule type="cellIs" dxfId="18" priority="12" operator="equal">
      <formula>"Alta"</formula>
    </cfRule>
    <cfRule type="cellIs" dxfId="17" priority="13" operator="equal">
      <formula>"Media"</formula>
    </cfRule>
    <cfRule type="cellIs" dxfId="16" priority="14" operator="equal">
      <formula>"Baja"</formula>
    </cfRule>
    <cfRule type="cellIs" dxfId="15" priority="15" operator="equal">
      <formula>"Muy Baja"</formula>
    </cfRule>
  </conditionalFormatting>
  <conditionalFormatting sqref="P12">
    <cfRule type="cellIs" dxfId="14" priority="16" operator="equal">
      <formula>"catastrofico"</formula>
    </cfRule>
    <cfRule type="cellIs" dxfId="13" priority="17" operator="equal">
      <formula>"Mayor"</formula>
    </cfRule>
    <cfRule type="cellIs" dxfId="12" priority="18" operator="equal">
      <formula>"Moderado"</formula>
    </cfRule>
    <cfRule type="cellIs" dxfId="11" priority="19" operator="equal">
      <formula>"menor"</formula>
    </cfRule>
    <cfRule type="cellIs" dxfId="10" priority="20" operator="equal">
      <formula>"leve"</formula>
    </cfRule>
  </conditionalFormatting>
  <conditionalFormatting sqref="R12">
    <cfRule type="cellIs" dxfId="9" priority="6" operator="equal">
      <formula>"catastrofico"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N12">
    <cfRule type="cellIs" dxfId="4" priority="992" operator="equal">
      <formula>$V$12</formula>
    </cfRule>
    <cfRule type="cellIs" dxfId="3" priority="993" operator="equal">
      <formula>$V$13</formula>
    </cfRule>
    <cfRule type="cellIs" dxfId="2" priority="994" operator="equal">
      <formula>#REF!</formula>
    </cfRule>
    <cfRule type="cellIs" dxfId="1" priority="995" operator="equal">
      <formula>$V$14</formula>
    </cfRule>
    <cfRule type="cellIs" dxfId="0" priority="996" operator="equal">
      <formula>#REF!</formula>
    </cfRule>
  </conditionalFormatting>
  <dataValidations count="13">
    <dataValidation type="list" allowBlank="1" showInputMessage="1" showErrorMessage="1" sqref="AS12 AS14 AS19 AS24" xr:uid="{00000000-0002-0000-0200-000000000000}">
      <formula1>"Reducir mitigar,Reducir Transferir,Aceptar,Evitar"</formula1>
    </dataValidation>
    <dataValidation type="list" allowBlank="1" showInputMessage="1" showErrorMessage="1" sqref="H14:I14 H24:I24 H19:I19 H12:I12" xr:uid="{00000000-0002-0000-0200-000001000000}">
      <formula1>"Procesos,Evento externo,Talento humano,Tecnologias,Infraestructura"</formula1>
    </dataValidation>
    <dataValidation type="list" allowBlank="1" showInputMessage="1" showErrorMessage="1" sqref="K5" xr:uid="{00000000-0002-0000-0200-000005000000}">
      <formula1>"Estrategico,Misional,Apoyo"</formula1>
    </dataValidation>
    <dataValidation type="list" allowBlank="1" showInputMessage="1" showErrorMessage="1" sqref="C12:C28" xr:uid="{00000000-0002-0000-0200-000002000000}">
      <formula1>"Posibilidad de perdidad economica,Posibilidad de perdida reputacional,Posibilidad de perdida economica y reputacional,Posibilidad de perdida reputacional y economica"</formula1>
    </dataValidation>
    <dataValidation type="list" allowBlank="1" showInputMessage="1" showErrorMessage="1" sqref="G12:G28" xr:uid="{00000000-0002-0000-0200-000003000000}">
      <formula1>"A Ejecucion y administracion de procesos,B Fraude externo,C Fraude interno,D Fallas teconologicas,E Relaciones laborales,F Usuarios productos y practicas organizacionales,G Daños activos fisicos"</formula1>
    </dataValidation>
    <dataValidation type="list" allowBlank="1" showInputMessage="1" showErrorMessage="1" sqref="N12:N28" xr:uid="{00000000-0002-0000-0200-000004000000}">
      <formula1>"N/A,menor a 10 SMLMV,ENTRE 10 Y 50 SMLMV,entre 50 y 100 SMLMV,entre 100 y 500 SMLMV,Mayor a 500 SMLMV"</formula1>
    </dataValidation>
    <dataValidation type="list" allowBlank="1" showInputMessage="1" showErrorMessage="1" sqref="BC12:BC28" xr:uid="{00000000-0002-0000-0200-000006000000}">
      <formula1>"Sin Iniciar,En proceso,Cerrado"</formula1>
    </dataValidation>
    <dataValidation type="list" allowBlank="1" showInputMessage="1" showErrorMessage="1" sqref="Q12:Q28" xr:uid="{00000000-0002-0000-0200-000007000000}">
      <formula1>$BI$1:$BI$6</formula1>
    </dataValidation>
    <dataValidation type="list" allowBlank="1" showInputMessage="1" showErrorMessage="1" sqref="AB12:AB28" xr:uid="{00000000-0002-0000-0200-000008000000}">
      <formula1>"Preventivo,Detectivo,Correctivo,NA"</formula1>
    </dataValidation>
    <dataValidation type="list" allowBlank="1" showInputMessage="1" showErrorMessage="1" sqref="AE12:AE28" xr:uid="{00000000-0002-0000-0200-000009000000}">
      <formula1>"Manual,Automatico,NA"</formula1>
    </dataValidation>
    <dataValidation type="list" allowBlank="1" showInputMessage="1" showErrorMessage="1" sqref="AG12:AG28" xr:uid="{00000000-0002-0000-0200-00000A000000}">
      <formula1>"Documentado,Sin Documentar,NA"</formula1>
    </dataValidation>
    <dataValidation type="list" allowBlank="1" showInputMessage="1" showErrorMessage="1" sqref="AH12:AH28" xr:uid="{00000000-0002-0000-0200-00000B000000}">
      <formula1>"Continua,Aleatoria,NA"</formula1>
    </dataValidation>
    <dataValidation type="list" allowBlank="1" showInputMessage="1" showErrorMessage="1" sqref="AI12:AI28" xr:uid="{00000000-0002-0000-0200-00000C000000}">
      <formula1>"Con Registro,Sin Registro,NA"</formula1>
    </dataValidation>
  </dataValidations>
  <pageMargins left="0.7" right="0.7" top="0.75" bottom="0.75" header="0.3" footer="0.3"/>
  <pageSetup orientation="portrait" horizontalDpi="4294967292"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87B-40EE-498C-B450-082B9D100105}">
  <dimension ref="A2:C5"/>
  <sheetViews>
    <sheetView workbookViewId="0">
      <selection activeCell="B5" sqref="B5"/>
    </sheetView>
  </sheetViews>
  <sheetFormatPr defaultColWidth="11.42578125" defaultRowHeight="15"/>
  <cols>
    <col min="1" max="1" width="11.7109375" customWidth="1"/>
    <col min="2" max="2" width="69.140625" customWidth="1"/>
    <col min="3" max="3" width="13.42578125" customWidth="1"/>
  </cols>
  <sheetData>
    <row r="2" spans="1:3">
      <c r="A2" s="202" t="s">
        <v>332</v>
      </c>
      <c r="B2" s="202"/>
      <c r="C2" s="202"/>
    </row>
    <row r="3" spans="1:3">
      <c r="A3" s="42" t="s">
        <v>333</v>
      </c>
      <c r="B3" s="42" t="s">
        <v>334</v>
      </c>
      <c r="C3" s="42" t="s">
        <v>335</v>
      </c>
    </row>
    <row r="4" spans="1:3">
      <c r="A4" s="39">
        <v>45028</v>
      </c>
      <c r="B4" s="40" t="s">
        <v>336</v>
      </c>
      <c r="C4" s="41" t="s">
        <v>337</v>
      </c>
    </row>
    <row r="5" spans="1:3" ht="30" customHeight="1">
      <c r="A5" s="38">
        <v>45565</v>
      </c>
      <c r="B5" s="37" t="s">
        <v>338</v>
      </c>
      <c r="C5" s="28" t="s">
        <v>339</v>
      </c>
    </row>
  </sheetData>
  <mergeCells count="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6" ma:contentTypeDescription="Crear nuevo documento." ma:contentTypeScope="" ma:versionID="a007a7a782a2772e1f0b609feb0d13c7">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1df3656dd330c65df442856c6028b2f7"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671A4C-2AA4-442A-90E8-49F1BE8354EE}"/>
</file>

<file path=customXml/itemProps2.xml><?xml version="1.0" encoding="utf-8"?>
<ds:datastoreItem xmlns:ds="http://schemas.openxmlformats.org/officeDocument/2006/customXml" ds:itemID="{7629AA0B-BECC-41C8-BFDB-84C6D5D07A6F}"/>
</file>

<file path=customXml/itemProps3.xml><?xml version="1.0" encoding="utf-8"?>
<ds:datastoreItem xmlns:ds="http://schemas.openxmlformats.org/officeDocument/2006/customXml" ds:itemID="{F3EA2B1E-A1D7-4D93-8716-8048D5BB7C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Mipg Planeación</cp:lastModifiedBy>
  <cp:revision/>
  <dcterms:created xsi:type="dcterms:W3CDTF">2006-09-16T00:00:00Z</dcterms:created>
  <dcterms:modified xsi:type="dcterms:W3CDTF">2025-10-09T04:11:36Z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argoSolicitadoPor">
    <vt:lpwstr> </vt:lpwstr>
  </property>
  <property fmtid="{D5CDD505-2E9C-101B-9397-08002B2CF9AE}" pid="13" name="CorreoElectronicoSolicitadoPor">
    <vt:lpwstr> </vt:lpwstr>
  </property>
  <property fmtid="{D5CDD505-2E9C-101B-9397-08002B2CF9AE}" pid="14" name="MotivoSolicitud">
    <vt:lpwstr>Creacion formato</vt:lpwstr>
  </property>
  <property fmtid="{D5CDD505-2E9C-101B-9397-08002B2CF9AE}" pid="15" name="SolicitadoPor">
    <vt:lpwstr>María Bernarda Pérez Cardona</vt:lpwstr>
  </property>
  <property fmtid="{D5CDD505-2E9C-101B-9397-08002B2CF9AE}" pid="16" name="CorreoRespValidacion">
    <vt:lpwstr>jemartinezp@cartagena.gov.co</vt:lpwstr>
  </property>
  <property fmtid="{D5CDD505-2E9C-101B-9397-08002B2CF9AE}" pid="17" name="ObservCalidad">
    <vt:lpwstr> </vt:lpwstr>
  </property>
  <property fmtid="{D5CDD505-2E9C-101B-9397-08002B2CF9AE}" pid="18" name="TipoDocumento">
    <vt:lpwstr>Documento</vt:lpwstr>
  </property>
  <property fmtid="{D5CDD505-2E9C-101B-9397-08002B2CF9AE}" pid="19" name="CargoRespValidacion">
    <vt:lpwstr>Asesor del Área de Calidad Secretaría General</vt:lpwstr>
  </property>
  <property fmtid="{D5CDD505-2E9C-101B-9397-08002B2CF9AE}" pid="20" name="RespValidacion">
    <vt:lpwstr>Jair Eliecer Martinez Pedrozo</vt:lpwstr>
  </property>
  <property fmtid="{D5CDD505-2E9C-101B-9397-08002B2CF9AE}" pid="21" name="EstadoSolicitud">
    <vt:lpwstr>Validado</vt:lpwstr>
  </property>
  <property fmtid="{D5CDD505-2E9C-101B-9397-08002B2CF9AE}" pid="22" name="NombreDocumento">
    <vt:lpwstr>Matriz De Riesgos Institucionales - Contexto e Identificación</vt:lpwstr>
  </property>
  <property fmtid="{D5CDD505-2E9C-101B-9397-08002B2CF9AE}" pid="23" name="TipoSolicitud">
    <vt:lpwstr>Modificación</vt:lpwstr>
  </property>
  <property fmtid="{D5CDD505-2E9C-101B-9397-08002B2CF9AE}" pid="24" name="CodigoDoc">
    <vt:lpwstr>PTDDE03-F003</vt:lpwstr>
  </property>
  <property fmtid="{D5CDD505-2E9C-101B-9397-08002B2CF9AE}" pid="25" name="ObservGestorCalidad">
    <vt:lpwstr> </vt:lpwstr>
  </property>
  <property fmtid="{D5CDD505-2E9C-101B-9397-08002B2CF9AE}" pid="26" name="SolicitudValidada">
    <vt:lpwstr>Si</vt:lpwstr>
  </property>
  <property fmtid="{D5CDD505-2E9C-101B-9397-08002B2CF9AE}" pid="27" name="TipoDoc">
    <vt:lpwstr>Formato</vt:lpwstr>
  </property>
  <property fmtid="{D5CDD505-2E9C-101B-9397-08002B2CF9AE}" pid="28" name="VersionDocumento">
    <vt:lpwstr>2.0</vt:lpwstr>
  </property>
  <property fmtid="{D5CDD505-2E9C-101B-9397-08002B2CF9AE}" pid="29" name="MediaServiceImageTags">
    <vt:lpwstr/>
  </property>
</Properties>
</file>